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50" tabRatio="811" firstSheet="2" activeTab="3"/>
  </bookViews>
  <sheets>
    <sheet name="Раздел_1" sheetId="1" r:id="rId1"/>
    <sheet name="Вологодская ТЭЦ без ДПМ" sheetId="2" r:id="rId2"/>
    <sheet name="Костромская ТЭЦ-1" sheetId="3" r:id="rId3"/>
    <sheet name="Костромская_ТЭЦ-2" sheetId="4" r:id="rId4"/>
    <sheet name="_Новгородская ТЭЦ без ДПМ" sheetId="5" r:id="rId5"/>
    <sheet name="Ярославская ТЭЦ-1" sheetId="6" r:id="rId6"/>
    <sheet name="Ярославская ТЭЦ-2" sheetId="7" r:id="rId7"/>
    <sheet name="Ярославская ТЭЦ-3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<sst xmlns="http://schemas.openxmlformats.org/spreadsheetml/2006/main" count="795" uniqueCount="132">
  <si>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</si>
  <si>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</si>
  <si>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</si>
  <si>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</si>
  <si>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</si>
  <si>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</si>
  <si>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</si>
  <si>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</si>
  <si>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</si>
  <si>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</si>
  <si>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</si>
  <si>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</si>
  <si>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</si>
  <si>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</si>
  <si>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</si>
  <si>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</si>
  <si>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</si>
  <si>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</si>
  <si>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</si>
  <si>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</si>
  <si>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</si>
  <si>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</si>
  <si>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</si>
  <si>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</si>
  <si>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</si>
  <si>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</si>
  <si>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</si>
  <si>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</si>
  <si>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</si>
  <si>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</si>
  <si>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</si>
  <si>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</si>
  <si>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</si>
  <si>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</si>
  <si>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</si>
  <si>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</si>
  <si>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</si>
  <si>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</si>
  <si>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</si>
  <si>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</si>
  <si>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</si>
  <si>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</si>
  <si>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</si>
  <si>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</si>
  <si>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</si>
  <si>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</si>
  <si>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</si>
  <si>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</si>
  <si>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</si>
  <si>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</si>
  <si>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</si>
  <si>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</si>
  <si>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</si>
  <si>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</si>
  <si>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</si>
  <si>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</si>
  <si>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</si>
  <si>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</si>
  <si>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</si>
  <si>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</si>
  <si>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</si>
  <si>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</si>
  <si>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</si>
  <si>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</si>
  <si>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</si>
  <si>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</si>
  <si>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</si>
  <si>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</si>
  <si>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</si>
  <si>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</si>
  <si>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топливо на т/э</t>
  </si>
  <si>
    <t>Реквизиты отраслевого тарифного соглашения (дата утверждения, срок действия)**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</si>
  <si>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</si>
  <si>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</si>
  <si>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</si>
  <si>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</si>
  <si>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Необходимые расходы из прибыли - всего*</t>
  </si>
  <si>
    <t>руб.</t>
  </si>
  <si>
    <t>относимые на тепловую энергию относимую с коллекторов источников*</t>
  </si>
  <si>
    <t>ОАО "ТГК"</t>
  </si>
  <si>
    <t>Открытое акционерное общество «Территориальная генерирующая компания №2»</t>
  </si>
  <si>
    <t>150040, г.Ярославль, пр-т Октября, 42</t>
  </si>
  <si>
    <t>Генеральный директор Королев Андрей Юрьевич</t>
  </si>
  <si>
    <t>priem@tgc-2.ru</t>
  </si>
  <si>
    <t>(4852) 32-00-05</t>
  </si>
  <si>
    <t>150040, Ярославская область, г. Ярославль, ул. Рыбинская, д.20</t>
  </si>
  <si>
    <t>(4852) 79-73-92</t>
  </si>
  <si>
    <t xml:space="preserve"> </t>
  </si>
  <si>
    <t>Приказ Минэнерго России № 394 от 30.06.2014</t>
  </si>
  <si>
    <t>Чистая прибыль (убыток)</t>
  </si>
  <si>
    <t xml:space="preserve">Предложения на расчетный период регулирования
2015 год </t>
  </si>
  <si>
    <t xml:space="preserve">Приказ Минэнерго России № 501 от 27.08.2013 </t>
  </si>
  <si>
    <t>Реквизиты отраслевого тарифного соглашения (дата утверждения, срок действия)***</t>
  </si>
  <si>
    <t xml:space="preserve">не утверждена </t>
  </si>
  <si>
    <t>Приказ Минэнерго России №394  от 30.06.2014</t>
  </si>
  <si>
    <t xml:space="preserve">Приказ Минэнерго России № 394 от 30.04.2014 </t>
  </si>
  <si>
    <t xml:space="preserve">Приказ Минэнерго России № 594 от 06.08.2015 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</si>
  <si>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</si>
  <si>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Показатели утвержденные на базовый период (2015г)*</t>
  </si>
  <si>
    <t>Фактические показатели за год, предшествующий базовому периоду (2014г.)</t>
  </si>
  <si>
    <t>Показатели утвержденные на базовый период (2015г.)*</t>
  </si>
  <si>
    <t>*   в 2014-2015гг. Новгородская ТЭЦ-20 без ДПМ/НВ имела статус конкурентной станции</t>
  </si>
  <si>
    <t xml:space="preserve">Предложения на расчетный период регулирования
2016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</si>
  <si>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</si>
  <si>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Фактические показатели за год, предшествующий базовому периоду (2014г)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</si>
  <si>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режиме, на 2014 год (принятые на уровне заявок на КОМ) </t>
  </si>
  <si>
    <t>Приказ Минэнерго России № 549  от 06.08.15</t>
  </si>
  <si>
    <t>Приказ Минэнерго России № 501 от 27.08.2013</t>
  </si>
  <si>
    <t>Показатели утвержденные на базовый период* (2015 год)</t>
  </si>
  <si>
    <t>Фактические показатели за год, предшествующий базовому периоду (2014 год)</t>
  </si>
  <si>
    <t>**- цены утверждены на уровне заявки на КОМ</t>
  </si>
  <si>
    <t xml:space="preserve"> * - конкурентная ТЭЦ</t>
  </si>
  <si>
    <t>Приказ Минэнерго России №394 от 30.06.2014</t>
  </si>
  <si>
    <t>Показатели утвержденные на базовый период (2015)**</t>
  </si>
  <si>
    <t>Фактические показатели за год, предшествующий базовому периоду (2014г.)*</t>
  </si>
  <si>
    <t>* утвержденные цены на мощность для генерирующих объектов, принятые на уровне заявки на КОМ</t>
  </si>
  <si>
    <t>Приказ Минэнерго России № 281 от 29.05.2013</t>
  </si>
  <si>
    <t xml:space="preserve">Предложения на расчетный период регулирования
2016год </t>
  </si>
  <si>
    <t>Показатели утвержденные на базовый период (2015 год)**</t>
  </si>
  <si>
    <t>Фактические показатели за год, предшествующий базовому периоду (2014 год)*</t>
  </si>
  <si>
    <t>*   2015г. станция имела статус конкурентной станции</t>
  </si>
  <si>
    <t>Приказ Минэнерго России № 549  от 06.08.2015</t>
  </si>
  <si>
    <t>Фактические показатели за год, предшествующий базовому периоду              ( 2014 год)</t>
  </si>
  <si>
    <t>Показатели утвержденные на базовый период             ( 2015 год)*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</si>
  <si>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</si>
  <si>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 xml:space="preserve">Раздел 2. Основные показатели деятельности Ярославская ТЭЦ-1, по которой планируются цены на электрическую энергию и мощность в вынужденном режиме на 2016 год </t>
  </si>
  <si>
    <t xml:space="preserve">Раздел 2. Основные показатели деятельности Вологодской ТЭЦ без ДПМ,  по которой планируются цены на электрическую энергию и мощность в вынужденном режиме на 2016 год </t>
  </si>
  <si>
    <t xml:space="preserve">Раздел 2. Основные показатели деятельности Костромской ТЭЦ-1, по которой планируются цены на электрическую энергию и мощность в вынужденном режиме на 2016 год </t>
  </si>
  <si>
    <t xml:space="preserve">Раздел 2. Основные показатели деятельности Костромской ТЭЦ-2,  по которой планируются цены на электрическую энергию и мощность в вынужденном режиме на 2016 год </t>
  </si>
  <si>
    <t xml:space="preserve">Раздел 2. Основные показатели деятельности Новгородская ТЭЦ-20 без ДПМ/НВ,  по которой планируются цены на электрическую энергию и мощность в вынужденном режиме на 2016 год </t>
  </si>
  <si>
    <t xml:space="preserve">Раздел 2. Основные показатели деятельности Ярославской ТЭЦ-2,  по которой планируются цены на электрическую энергию и мощность в вынужденном режиме на 2016 год </t>
  </si>
  <si>
    <t xml:space="preserve">Раздел 2. Основные показатели деятельности Ярославской ТЭЦ-3,  по которой планируются цены на электрическую энергию и мощность в вынужденном режиме на 2016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</si>
</sst>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11"/>
      <color indexed="4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11"/>
      <color rgb="FF3333FF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6" xfId="0" applyFont="1" applyBorder="1" applyAlignment="1">
      <alignment/>
    </xf>
    <xf numFmtId="0" fontId="47" fillId="0" borderId="6" xfId="0" applyFont="1" applyBorder="1" applyAlignment="1">
      <alignment horizontal="left"/>
    </xf>
    <xf numFmtId="0" fontId="47" fillId="0" borderId="6" xfId="0" applyFont="1" applyBorder="1" applyAlignment="1">
      <alignment horizontal="left" wrapText="1"/>
    </xf>
    <xf numFmtId="0" fontId="34" fillId="0" borderId="6" xfId="42" applyBorder="1" applyAlignment="1" applyProtection="1">
      <alignment horizontal="left"/>
      <protection/>
    </xf>
    <xf numFmtId="0" fontId="47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" fontId="47" fillId="0" borderId="6" xfId="0" applyNumberFormat="1" applyFont="1" applyBorder="1" applyAlignment="1">
      <alignment horizontal="center" vertical="center" wrapText="1"/>
    </xf>
    <xf numFmtId="4" fontId="47" fillId="0" borderId="6" xfId="0" applyNumberFormat="1" applyFont="1" applyFill="1" applyBorder="1" applyAlignment="1">
      <alignment horizontal="center" vertical="center" wrapText="1"/>
    </xf>
    <xf numFmtId="16" fontId="47" fillId="0" borderId="6" xfId="0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2" fontId="47" fillId="0" borderId="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6" xfId="0" applyFont="1" applyFill="1" applyBorder="1" applyAlignment="1">
      <alignment horizontal="left" vertical="center"/>
    </xf>
    <xf numFmtId="43" fontId="49" fillId="0" borderId="0" xfId="6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" fontId="48" fillId="0" borderId="6" xfId="0" applyNumberFormat="1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 wrapText="1"/>
    </xf>
    <xf numFmtId="164" fontId="47" fillId="0" borderId="6" xfId="0" applyNumberFormat="1" applyFont="1" applyFill="1" applyBorder="1" applyAlignment="1">
      <alignment horizontal="center" vertical="center" wrapText="1"/>
    </xf>
    <xf numFmtId="1" fontId="47" fillId="0" borderId="6" xfId="0" applyNumberFormat="1" applyFont="1" applyBorder="1" applyAlignment="1">
      <alignment horizontal="center" vertical="center" wrapText="1"/>
    </xf>
    <xf numFmtId="165" fontId="47" fillId="0" borderId="6" xfId="0" applyNumberFormat="1" applyFont="1" applyBorder="1" applyAlignment="1">
      <alignment horizontal="center" vertical="center" wrapText="1"/>
    </xf>
    <xf numFmtId="166" fontId="47" fillId="0" borderId="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4" fontId="52" fillId="0" borderId="6" xfId="0" applyNumberFormat="1" applyFont="1" applyFill="1" applyBorder="1" applyAlignment="1">
      <alignment horizontal="center" vertical="center" wrapText="1"/>
    </xf>
    <xf numFmtId="4" fontId="52" fillId="0" borderId="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7" fillId="0" borderId="6" xfId="0" applyNumberFormat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48" fillId="0" borderId="6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6%20&#1075;&#1086;&#1076;\&#1044;%20&#1080;%20&#1042;&#1056;%202016\&#1056;&#1072;&#1089;&#1095;&#1077;&#1090;&#1099;%20&#1076;&#1083;&#1103;%20&#1089;&#1090;&#1072;&#1085;&#1076;&#1072;&#1088;&#1090;&#1086;&#1074;\&#1042;&#1099;&#1085;&#1091;&#1078;&#1076;&#1077;&#1085;&#1085;&#1099;&#1077;\&#1054;&#1040;&#1054;%20&#1058;&#1043;&#1050;-2_&#1071;&#1088;&#1086;&#1089;&#1083;&#1072;&#1074;&#1089;&#1082;&#1072;&#1103;%20&#1058;&#1069;&#1062;1_16_&#1042;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6%20&#1075;&#1086;&#1076;\&#1044;%20&#1080;%20&#1042;&#1056;%202016\&#1056;&#1072;&#1089;&#1095;&#1077;&#1090;&#1099;%20&#1076;&#1083;&#1103;%20&#1089;&#1090;&#1072;&#1085;&#1076;&#1072;&#1088;&#1090;&#1086;&#1074;\&#1042;&#1099;&#1085;&#1091;&#1078;&#1076;&#1077;&#1085;&#1085;&#1099;&#1077;\&#1054;&#1040;&#1054;%20&#1058;&#1043;&#1050;-2_&#1071;&#1088;&#1086;&#1089;&#1083;&#1072;&#1074;&#1089;&#1082;&#1072;&#1103;%20&#1058;&#1069;&#1062;3_16_&#1042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17">
        <row r="15">
          <cell r="H15">
            <v>298.6845910509752</v>
          </cell>
          <cell r="I15">
            <v>299.9516890578413</v>
          </cell>
          <cell r="K15">
            <v>296.6136859809022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17">
        <row r="15">
          <cell r="H15">
            <v>348.6828029064741</v>
          </cell>
        </row>
        <row r="40">
          <cell r="H40">
            <v>34271.502079614096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16384" width="9.140625" style="1" customWidth="1"/>
  </cols>
  <sheetData>
    <row r="1" spans="2:3" ht="28.5" customHeight="1">
      <c r="B1" s="42" t="s">
        <v>0</v>
      </c>
      <c r="C1" s="42"/>
    </row>
    <row r="2" spans="2:3" ht="14.25">
      <c r="B2" s="2" t="s">
        <v>1</v>
      </c>
      <c r="C2" s="2" t="s">
        <v>80</v>
      </c>
    </row>
    <row r="3" spans="2:3" ht="14.25">
      <c r="B3" s="2" t="s">
        <v>2</v>
      </c>
      <c r="C3" s="2" t="s">
        <v>79</v>
      </c>
    </row>
    <row r="4" spans="2:3" ht="14.25">
      <c r="B4" s="2" t="s">
        <v>3</v>
      </c>
      <c r="C4" s="20" t="s">
        <v>81</v>
      </c>
    </row>
    <row r="5" spans="2:3" ht="14.25">
      <c r="B5" s="2" t="s">
        <v>4</v>
      </c>
      <c r="C5" s="20" t="s">
        <v>85</v>
      </c>
    </row>
    <row r="6" spans="2:3" ht="14.25">
      <c r="B6" s="2" t="s">
        <v>5</v>
      </c>
      <c r="C6" s="20">
        <v>7606053324</v>
      </c>
    </row>
    <row r="7" spans="2:3" ht="14.25">
      <c r="B7" s="2" t="s">
        <v>6</v>
      </c>
      <c r="C7" s="20">
        <v>760601001</v>
      </c>
    </row>
    <row r="8" spans="2:3" ht="17.25" customHeight="1">
      <c r="B8" s="2" t="s">
        <v>7</v>
      </c>
      <c r="C8" s="4" t="s">
        <v>82</v>
      </c>
    </row>
    <row r="9" spans="2:3" ht="15">
      <c r="B9" s="2" t="s">
        <v>36</v>
      </c>
      <c r="C9" s="5" t="s">
        <v>83</v>
      </c>
    </row>
    <row r="10" spans="2:3" ht="14.25">
      <c r="B10" s="2" t="s">
        <v>8</v>
      </c>
      <c r="C10" s="3" t="s">
        <v>86</v>
      </c>
    </row>
    <row r="11" spans="2:3" ht="14.25">
      <c r="B11" s="2" t="s">
        <v>9</v>
      </c>
      <c r="C11" s="3" t="s">
        <v>84</v>
      </c>
    </row>
  </sheetData>
  <sheetProtection/>
  <mergeCells count="1">
    <mergeCell ref="B1:C1"/>
  </mergeCells>
  <hyperlinks>
    <hyperlink ref="C9" r:id="rId1" display="priem@tgc-2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="75" zoomScaleNormal="75"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2" sqref="F1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2.25" customHeight="1">
      <c r="A1" s="43" t="s">
        <v>126</v>
      </c>
      <c r="B1" s="43"/>
      <c r="C1" s="43"/>
      <c r="D1" s="43"/>
      <c r="E1" s="43"/>
      <c r="F1" s="43"/>
    </row>
    <row r="2" spans="1:6" ht="77.25" customHeight="1">
      <c r="A2" s="6" t="s">
        <v>10</v>
      </c>
      <c r="B2" s="6" t="s">
        <v>11</v>
      </c>
      <c r="C2" s="6" t="s">
        <v>12</v>
      </c>
      <c r="D2" s="6" t="s">
        <v>99</v>
      </c>
      <c r="E2" s="6" t="s">
        <v>100</v>
      </c>
      <c r="F2" s="6" t="s">
        <v>90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34</v>
      </c>
      <c r="E3" s="11">
        <v>34</v>
      </c>
      <c r="F3" s="11">
        <v>34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25.0075</v>
      </c>
      <c r="E4" s="11">
        <v>23.36249999999997</v>
      </c>
      <c r="F4" s="11">
        <v>23.3625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167.4228</v>
      </c>
      <c r="E5" s="11">
        <v>147.995</v>
      </c>
      <c r="F5" s="11">
        <v>108.29426799999999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120.83409999999999</v>
      </c>
      <c r="E6" s="11">
        <v>111.0871</v>
      </c>
      <c r="F6" s="11">
        <v>70.64835299657969</v>
      </c>
    </row>
    <row r="7" spans="1:6" ht="24.75" customHeight="1">
      <c r="A7" s="6">
        <v>5</v>
      </c>
      <c r="B7" s="7" t="s">
        <v>19</v>
      </c>
      <c r="C7" s="6" t="s">
        <v>20</v>
      </c>
      <c r="D7" s="11">
        <v>981.3633333333331</v>
      </c>
      <c r="E7" s="11">
        <v>890.76</v>
      </c>
      <c r="F7" s="11">
        <v>596.2042455848448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973.3466666666671</v>
      </c>
      <c r="E8" s="11">
        <v>883.04999999</v>
      </c>
      <c r="F8" s="11">
        <v>588.2972455848447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1108.963353657939</v>
      </c>
      <c r="E9" s="33">
        <f>E10+E11+E12</f>
        <v>0</v>
      </c>
      <c r="F9" s="33">
        <f>F10+F11+F12</f>
        <v>789.5068066012223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33">
        <f aca="true" t="shared" si="0" ref="D10:F11">D26</f>
        <v>202.06099005609343</v>
      </c>
      <c r="E10" s="33">
        <f t="shared" si="0"/>
        <v>0</v>
      </c>
      <c r="F10" s="33">
        <f t="shared" si="0"/>
        <v>111.62905502608352</v>
      </c>
    </row>
    <row r="11" spans="1:6" ht="15">
      <c r="A11" s="6" t="s">
        <v>26</v>
      </c>
      <c r="B11" s="8" t="s">
        <v>27</v>
      </c>
      <c r="C11" s="6" t="s">
        <v>23</v>
      </c>
      <c r="D11" s="33">
        <f t="shared" si="0"/>
        <v>153.94323561622073</v>
      </c>
      <c r="E11" s="33">
        <f t="shared" si="0"/>
        <v>0</v>
      </c>
      <c r="F11" s="33">
        <f t="shared" si="0"/>
        <v>90.09176559180393</v>
      </c>
    </row>
    <row r="12" spans="1:6" ht="30">
      <c r="A12" s="6" t="s">
        <v>28</v>
      </c>
      <c r="B12" s="8" t="s">
        <v>73</v>
      </c>
      <c r="C12" s="6" t="s">
        <v>23</v>
      </c>
      <c r="D12" s="12">
        <f>752959.127985625/1000</f>
        <v>752.959127985625</v>
      </c>
      <c r="E12" s="12"/>
      <c r="F12" s="12">
        <v>587.7859859833349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201.9750331638706</v>
      </c>
      <c r="E14" s="12"/>
      <c r="F14" s="11">
        <v>111.54567513339342</v>
      </c>
    </row>
    <row r="15" spans="1:6" ht="14.25">
      <c r="A15" s="6"/>
      <c r="B15" s="7" t="s">
        <v>31</v>
      </c>
      <c r="C15" s="6" t="s">
        <v>32</v>
      </c>
      <c r="D15" s="11">
        <v>406</v>
      </c>
      <c r="E15" s="11">
        <v>403.5</v>
      </c>
      <c r="F15" s="11">
        <v>376.8405037140244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608.0744222942312</v>
      </c>
      <c r="E16" s="12"/>
      <c r="F16" s="12">
        <v>384.07005778225505</v>
      </c>
    </row>
    <row r="17" spans="1:6" ht="14.25">
      <c r="A17" s="6"/>
      <c r="B17" s="7" t="s">
        <v>37</v>
      </c>
      <c r="C17" s="6" t="s">
        <v>34</v>
      </c>
      <c r="D17" s="11">
        <v>156.1</v>
      </c>
      <c r="E17" s="11">
        <v>153.4</v>
      </c>
      <c r="F17" s="11">
        <v>161.4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95</v>
      </c>
      <c r="F18" s="11" t="s">
        <v>96</v>
      </c>
    </row>
    <row r="19" spans="1:6" ht="14.25">
      <c r="A19" s="6">
        <v>9</v>
      </c>
      <c r="B19" s="7" t="s">
        <v>45</v>
      </c>
      <c r="C19" s="6" t="s">
        <v>23</v>
      </c>
      <c r="D19" s="11">
        <v>30.85541889</v>
      </c>
      <c r="E19" s="12"/>
      <c r="F19" s="12">
        <v>28.077787851232912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272.0905</v>
      </c>
      <c r="E21" s="11"/>
      <c r="F21" s="11">
        <v>257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32157.8938720145/1000</f>
        <v>32.157893872014505</v>
      </c>
      <c r="E22" s="11"/>
      <c r="F22" s="11">
        <f>52221.0356571297/1000</f>
        <v>52.221035657129704</v>
      </c>
    </row>
    <row r="23" spans="1:6" ht="36.75" customHeight="1">
      <c r="A23" s="13" t="s">
        <v>53</v>
      </c>
      <c r="B23" s="7" t="s">
        <v>92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34">
        <f>D26+D27+D28</f>
        <v>1106.289023657939</v>
      </c>
      <c r="E25" s="34">
        <f>E26+E27+E28</f>
        <v>0</v>
      </c>
      <c r="F25" s="34">
        <f>F26+F27+F28</f>
        <v>788.0448623410148</v>
      </c>
    </row>
    <row r="26" spans="1:6" ht="14.25">
      <c r="A26" s="6" t="s">
        <v>39</v>
      </c>
      <c r="B26" s="7" t="s">
        <v>42</v>
      </c>
      <c r="C26" s="6" t="s">
        <v>23</v>
      </c>
      <c r="D26" s="12">
        <v>202.06099005609343</v>
      </c>
      <c r="E26" s="11"/>
      <c r="F26" s="11">
        <v>111.62905502608352</v>
      </c>
    </row>
    <row r="27" spans="1:6" ht="14.25">
      <c r="A27" s="6" t="s">
        <v>40</v>
      </c>
      <c r="B27" s="7" t="s">
        <v>43</v>
      </c>
      <c r="C27" s="6" t="s">
        <v>23</v>
      </c>
      <c r="D27" s="12">
        <v>153.94323561622073</v>
      </c>
      <c r="E27" s="12"/>
      <c r="F27" s="12">
        <v>90.09176559180393</v>
      </c>
    </row>
    <row r="28" spans="1:6" ht="28.5">
      <c r="A28" s="6" t="s">
        <v>41</v>
      </c>
      <c r="B28" s="7" t="s">
        <v>78</v>
      </c>
      <c r="C28" s="6" t="s">
        <v>23</v>
      </c>
      <c r="D28" s="12">
        <v>750.2847979856248</v>
      </c>
      <c r="E28" s="11"/>
      <c r="F28" s="11">
        <v>586.3240417231273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f>951.2558/1000</f>
        <v>0.9512558</v>
      </c>
      <c r="E34" s="11"/>
      <c r="F34" s="11">
        <f>855.827172808228/1000</f>
        <v>0.8558271728082281</v>
      </c>
    </row>
    <row r="35" spans="1:6" ht="14.25">
      <c r="A35" s="6" t="s">
        <v>59</v>
      </c>
      <c r="B35" s="7" t="s">
        <v>42</v>
      </c>
      <c r="C35" s="6" t="s">
        <v>23</v>
      </c>
      <c r="D35" s="11"/>
      <c r="E35" s="11"/>
      <c r="F35" s="11"/>
    </row>
    <row r="36" spans="1:6" ht="14.25">
      <c r="A36" s="6" t="s">
        <v>60</v>
      </c>
      <c r="B36" s="7" t="s">
        <v>43</v>
      </c>
      <c r="C36" s="6" t="s">
        <v>23</v>
      </c>
      <c r="D36" s="11">
        <v>0.2371829527910371</v>
      </c>
      <c r="E36" s="11"/>
      <c r="F36" s="11">
        <v>0.19261660485795085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0.7140728472089629</v>
      </c>
      <c r="E37" s="11"/>
      <c r="F37" s="34">
        <f>F34-F36</f>
        <v>0.6632105679502772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74</v>
      </c>
      <c r="C44" s="6" t="s">
        <v>23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65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6" ht="14.25">
      <c r="A50" s="21"/>
      <c r="B50" s="19"/>
      <c r="C50" s="22"/>
      <c r="D50" s="22"/>
      <c r="E50" s="22"/>
      <c r="F50" s="9"/>
    </row>
    <row r="51" spans="1:9" s="18" customFormat="1" ht="25.5" customHeight="1">
      <c r="A51" s="45" t="s">
        <v>97</v>
      </c>
      <c r="B51" s="45"/>
      <c r="C51" s="45"/>
      <c r="D51" s="45"/>
      <c r="E51" s="45"/>
      <c r="F51" s="45"/>
      <c r="G51" s="35"/>
      <c r="H51" s="35"/>
      <c r="I51" s="35"/>
    </row>
    <row r="52" spans="1:9" s="18" customFormat="1" ht="29.25" customHeight="1">
      <c r="A52" s="44"/>
      <c r="B52" s="44"/>
      <c r="C52" s="44"/>
      <c r="D52" s="44"/>
      <c r="E52" s="44"/>
      <c r="F52" s="44"/>
      <c r="G52" s="44"/>
      <c r="H52" s="44"/>
      <c r="I52" s="44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9" s="18" customFormat="1" ht="11.25">
      <c r="A54" s="19"/>
      <c r="B54" s="19"/>
      <c r="C54" s="17"/>
      <c r="D54" s="17"/>
      <c r="E54" s="17"/>
      <c r="F54" s="17"/>
      <c r="G54" s="17"/>
      <c r="H54" s="17"/>
      <c r="I54" s="17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10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4">
    <mergeCell ref="A1:F1"/>
    <mergeCell ref="A52:F52"/>
    <mergeCell ref="A51:F51"/>
    <mergeCell ref="G52:I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="75" zoomScaleNormal="75" zoomScalePageLayoutView="0" workbookViewId="0" topLeftCell="A1">
      <selection activeCell="F10" sqref="F10:F1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8515625" style="1" customWidth="1"/>
    <col min="5" max="5" width="24.7109375" style="1" customWidth="1"/>
    <col min="6" max="6" width="23.7109375" style="1" customWidth="1"/>
    <col min="7" max="16384" width="9.140625" style="1" customWidth="1"/>
  </cols>
  <sheetData>
    <row r="1" spans="1:6" ht="32.25" customHeight="1">
      <c r="A1" s="43" t="s">
        <v>127</v>
      </c>
      <c r="B1" s="43"/>
      <c r="C1" s="43"/>
      <c r="D1" s="43"/>
      <c r="E1" s="43"/>
      <c r="F1" s="43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109</v>
      </c>
      <c r="E2" s="6" t="s">
        <v>108</v>
      </c>
      <c r="F2" s="6" t="s">
        <v>102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33</v>
      </c>
      <c r="E3" s="11">
        <v>33</v>
      </c>
      <c r="F3" s="11">
        <v>33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12.5245</v>
      </c>
      <c r="E4" s="11">
        <v>10.26525000000003</v>
      </c>
      <c r="F4" s="11">
        <v>10.26525000000003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80.167</v>
      </c>
      <c r="E5" s="11">
        <v>78.265</v>
      </c>
      <c r="F5" s="11">
        <v>79.5781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53.386369117712995</v>
      </c>
      <c r="E6" s="11">
        <v>53.636627250000004</v>
      </c>
      <c r="F6" s="11">
        <v>53.98910000000001</v>
      </c>
    </row>
    <row r="7" spans="1:6" ht="24.75" customHeight="1">
      <c r="A7" s="6">
        <v>5</v>
      </c>
      <c r="B7" s="7" t="s">
        <v>19</v>
      </c>
      <c r="C7" s="6" t="s">
        <v>20</v>
      </c>
      <c r="D7" s="11">
        <v>776.1800000000001</v>
      </c>
      <c r="E7" s="11">
        <v>626.41</v>
      </c>
      <c r="F7" s="11">
        <v>621.627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775.1599999999991</v>
      </c>
      <c r="E8" s="11">
        <v>625.5943333499999</v>
      </c>
      <c r="F8" s="11">
        <v>620.948</v>
      </c>
    </row>
    <row r="9" spans="1:6" ht="21.75" customHeight="1">
      <c r="A9" s="6">
        <v>7</v>
      </c>
      <c r="B9" s="8" t="s">
        <v>22</v>
      </c>
      <c r="C9" s="6" t="s">
        <v>23</v>
      </c>
      <c r="D9" s="12">
        <f>D10+D11+D12</f>
        <v>677.516575416688</v>
      </c>
      <c r="E9" s="12"/>
      <c r="F9" s="12">
        <f>F10+F11+F12</f>
        <v>754.8203238298503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f>85248.052002524/1000</f>
        <v>85.24805200252399</v>
      </c>
      <c r="E10" s="12"/>
      <c r="F10" s="12">
        <v>87.3117172586511</v>
      </c>
    </row>
    <row r="11" spans="1:6" ht="15">
      <c r="A11" s="6" t="s">
        <v>26</v>
      </c>
      <c r="B11" s="8" t="s">
        <v>27</v>
      </c>
      <c r="C11" s="6" t="s">
        <v>23</v>
      </c>
      <c r="D11" s="12">
        <f>50979.3622182481/1000</f>
        <v>50.9793622182481</v>
      </c>
      <c r="E11" s="12"/>
      <c r="F11" s="12">
        <v>64.1897696560432</v>
      </c>
    </row>
    <row r="12" spans="1:6" ht="30">
      <c r="A12" s="6" t="s">
        <v>28</v>
      </c>
      <c r="B12" s="8" t="s">
        <v>73</v>
      </c>
      <c r="C12" s="6" t="s">
        <v>23</v>
      </c>
      <c r="D12" s="12">
        <f>541289.161195916/1000</f>
        <v>541.289161195916</v>
      </c>
      <c r="E12" s="12"/>
      <c r="F12" s="12">
        <v>603.318836915156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f>85190.028892524/1000</f>
        <v>85.190028892524</v>
      </c>
      <c r="E14" s="12"/>
      <c r="F14" s="11">
        <v>87.2479987829401</v>
      </c>
    </row>
    <row r="15" spans="1:6" ht="14.25">
      <c r="A15" s="6"/>
      <c r="B15" s="7" t="s">
        <v>31</v>
      </c>
      <c r="C15" s="6" t="s">
        <v>32</v>
      </c>
      <c r="D15" s="11">
        <v>445</v>
      </c>
      <c r="E15" s="11">
        <v>441.5</v>
      </c>
      <c r="F15" s="11">
        <v>372.52</v>
      </c>
    </row>
    <row r="16" spans="1:6" ht="14.25">
      <c r="A16" s="6" t="s">
        <v>33</v>
      </c>
      <c r="B16" s="7" t="s">
        <v>70</v>
      </c>
      <c r="C16" s="6" t="s">
        <v>23</v>
      </c>
      <c r="D16" s="11">
        <f>428164.211094502/1000</f>
        <v>428.16421109450204</v>
      </c>
      <c r="E16" s="12"/>
      <c r="F16" s="12">
        <v>434.996047724555</v>
      </c>
    </row>
    <row r="17" spans="1:6" ht="14.25">
      <c r="A17" s="6"/>
      <c r="B17" s="7" t="s">
        <v>37</v>
      </c>
      <c r="C17" s="6" t="s">
        <v>34</v>
      </c>
      <c r="D17" s="11">
        <v>155</v>
      </c>
      <c r="E17" s="11">
        <v>156.9</v>
      </c>
      <c r="F17" s="11">
        <v>162.63</v>
      </c>
    </row>
    <row r="18" spans="1:6" ht="57.75" customHeight="1">
      <c r="A18" s="6"/>
      <c r="B18" s="7" t="s">
        <v>35</v>
      </c>
      <c r="C18" s="6"/>
      <c r="D18" s="11" t="s">
        <v>107</v>
      </c>
      <c r="E18" s="11" t="s">
        <v>88</v>
      </c>
      <c r="F18" s="11" t="s">
        <v>106</v>
      </c>
    </row>
    <row r="19" spans="1:6" ht="14.25">
      <c r="A19" s="6">
        <v>9</v>
      </c>
      <c r="B19" s="7" t="s">
        <v>45</v>
      </c>
      <c r="C19" s="6" t="s">
        <v>23</v>
      </c>
      <c r="D19" s="11">
        <f>11281.5110565263/1000</f>
        <v>11.2815110565263</v>
      </c>
      <c r="E19" s="12"/>
      <c r="F19" s="12">
        <f>10038.5709087119/1000</f>
        <v>10.038570908711899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214.7</v>
      </c>
      <c r="E21" s="11"/>
      <c r="F21" s="11">
        <v>225.05517516632233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27786.6270003497/1000</f>
        <v>27.7866270003497</v>
      </c>
      <c r="E22" s="11"/>
      <c r="F22" s="11">
        <f>43932.5458962127/1000</f>
        <v>43.9325458962127</v>
      </c>
    </row>
    <row r="23" spans="1:6" ht="36.75" customHeight="1">
      <c r="A23" s="13" t="s">
        <v>53</v>
      </c>
      <c r="B23" s="7" t="s">
        <v>92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11">
        <f>D26+D27+D28</f>
        <v>675.6489715492133</v>
      </c>
      <c r="E25" s="11"/>
      <c r="F25" s="11">
        <f>F26+F27+F28</f>
        <v>754.8203238298503</v>
      </c>
    </row>
    <row r="26" spans="1:6" ht="14.25">
      <c r="A26" s="6" t="s">
        <v>39</v>
      </c>
      <c r="B26" s="7" t="s">
        <v>42</v>
      </c>
      <c r="C26" s="6" t="s">
        <v>23</v>
      </c>
      <c r="D26" s="12">
        <f>D10</f>
        <v>85.24805200252399</v>
      </c>
      <c r="E26" s="12"/>
      <c r="F26" s="12">
        <v>87.3117172586511</v>
      </c>
    </row>
    <row r="27" spans="1:6" ht="14.25">
      <c r="A27" s="6" t="s">
        <v>40</v>
      </c>
      <c r="B27" s="7" t="s">
        <v>43</v>
      </c>
      <c r="C27" s="6" t="s">
        <v>23</v>
      </c>
      <c r="D27" s="12">
        <f>D11-D36</f>
        <v>50.64150520820645</v>
      </c>
      <c r="E27" s="12"/>
      <c r="F27" s="12">
        <v>64.1897696560432</v>
      </c>
    </row>
    <row r="28" spans="1:6" ht="28.5">
      <c r="A28" s="6" t="s">
        <v>41</v>
      </c>
      <c r="B28" s="7" t="s">
        <v>78</v>
      </c>
      <c r="C28" s="6" t="s">
        <v>23</v>
      </c>
      <c r="D28" s="12">
        <f>D12-D37</f>
        <v>539.7594143384829</v>
      </c>
      <c r="E28" s="12"/>
      <c r="F28" s="12">
        <v>603.318836915156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8" ht="14.25">
      <c r="A34" s="6" t="s">
        <v>58</v>
      </c>
      <c r="B34" s="7" t="s">
        <v>76</v>
      </c>
      <c r="C34" s="6" t="s">
        <v>23</v>
      </c>
      <c r="D34" s="11">
        <v>1.8676038674747133</v>
      </c>
      <c r="E34" s="11"/>
      <c r="F34" s="11">
        <v>0</v>
      </c>
      <c r="H34" s="38"/>
    </row>
    <row r="35" spans="1:6" ht="14.25">
      <c r="A35" s="6" t="s">
        <v>59</v>
      </c>
      <c r="B35" s="7" t="s">
        <v>42</v>
      </c>
      <c r="C35" s="6" t="s">
        <v>23</v>
      </c>
      <c r="D35" s="11">
        <v>0</v>
      </c>
      <c r="E35" s="11"/>
      <c r="F35" s="11">
        <v>0</v>
      </c>
    </row>
    <row r="36" spans="1:6" ht="14.25">
      <c r="A36" s="6" t="s">
        <v>60</v>
      </c>
      <c r="B36" s="7" t="s">
        <v>43</v>
      </c>
      <c r="C36" s="6" t="s">
        <v>23</v>
      </c>
      <c r="D36" s="11">
        <v>0.33785701004164315</v>
      </c>
      <c r="E36" s="11"/>
      <c r="F36" s="11">
        <v>0</v>
      </c>
    </row>
    <row r="37" spans="1:6" ht="28.5">
      <c r="A37" s="6" t="s">
        <v>61</v>
      </c>
      <c r="B37" s="7" t="s">
        <v>44</v>
      </c>
      <c r="C37" s="6" t="s">
        <v>23</v>
      </c>
      <c r="D37" s="11">
        <v>1.5297468574330702</v>
      </c>
      <c r="E37" s="11"/>
      <c r="F37" s="11">
        <v>0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74</v>
      </c>
      <c r="C44" s="6" t="s">
        <v>23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142.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41"/>
      <c r="C49" s="9"/>
      <c r="D49" s="9"/>
      <c r="E49" s="9"/>
      <c r="F49" s="9"/>
    </row>
    <row r="50" spans="1:6" ht="14.25">
      <c r="A50" s="19" t="s">
        <v>105</v>
      </c>
      <c r="B50" s="19"/>
      <c r="C50" s="22"/>
      <c r="D50" s="22"/>
      <c r="E50" s="22"/>
      <c r="F50" s="9"/>
    </row>
    <row r="51" spans="1:7" s="18" customFormat="1" ht="14.25" customHeight="1">
      <c r="A51" s="19"/>
      <c r="B51" s="22"/>
      <c r="C51" s="22"/>
      <c r="D51" s="22"/>
      <c r="E51" s="22"/>
      <c r="F51" s="17"/>
      <c r="G51" s="17"/>
    </row>
    <row r="52" spans="1:7" s="18" customFormat="1" ht="29.25" customHeight="1">
      <c r="A52" s="44"/>
      <c r="B52" s="44"/>
      <c r="C52" s="44"/>
      <c r="D52" s="44"/>
      <c r="E52" s="44"/>
      <c r="F52" s="44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7" s="18" customFormat="1" ht="11.25">
      <c r="A54" s="19"/>
      <c r="B54" s="19"/>
      <c r="C54" s="17"/>
      <c r="D54" s="17"/>
      <c r="E54" s="17"/>
      <c r="F54" s="17"/>
      <c r="G54" s="17"/>
    </row>
    <row r="55" spans="1:6" ht="14.25">
      <c r="A55" s="9"/>
      <c r="B55" s="41"/>
      <c r="C55" s="9"/>
      <c r="D55" s="9"/>
      <c r="E55" s="9"/>
      <c r="F55" s="9"/>
    </row>
    <row r="56" spans="1:6" ht="14.25">
      <c r="A56" s="9"/>
      <c r="B56" s="41"/>
      <c r="C56" s="9"/>
      <c r="D56" s="9"/>
      <c r="E56" s="9"/>
      <c r="F56" s="9"/>
    </row>
    <row r="57" spans="1:6" ht="14.25">
      <c r="A57" s="9"/>
      <c r="B57" s="41"/>
      <c r="C57" s="9"/>
      <c r="D57" s="9"/>
      <c r="E57" s="9"/>
      <c r="F57" s="9"/>
    </row>
    <row r="58" spans="1:6" ht="14.25">
      <c r="A58" s="9"/>
      <c r="B58" s="41"/>
      <c r="C58" s="9"/>
      <c r="D58" s="9"/>
      <c r="E58" s="9"/>
      <c r="F58" s="9"/>
    </row>
    <row r="59" spans="1:6" ht="14.25">
      <c r="A59" s="9"/>
      <c r="B59" s="41"/>
      <c r="C59" s="9"/>
      <c r="D59" s="9"/>
      <c r="E59" s="9"/>
      <c r="F59" s="9"/>
    </row>
    <row r="60" spans="1:6" ht="14.25">
      <c r="A60" s="9"/>
      <c r="B60" s="41"/>
      <c r="C60" s="9"/>
      <c r="D60" s="9"/>
      <c r="E60" s="9"/>
      <c r="F60" s="9"/>
    </row>
    <row r="61" spans="1:6" ht="14.25">
      <c r="A61" s="9"/>
      <c r="B61" s="41"/>
      <c r="C61" s="9"/>
      <c r="D61" s="9"/>
      <c r="E61" s="9"/>
      <c r="F61" s="9"/>
    </row>
    <row r="62" spans="1:6" ht="14.25">
      <c r="A62" s="9"/>
      <c r="B62" s="41"/>
      <c r="C62" s="9"/>
      <c r="D62" s="9"/>
      <c r="E62" s="9"/>
      <c r="F62" s="9"/>
    </row>
    <row r="63" spans="1:6" ht="14.25">
      <c r="A63" s="9"/>
      <c r="B63" s="41"/>
      <c r="C63" s="9"/>
      <c r="D63" s="9"/>
      <c r="E63" s="9"/>
      <c r="F63" s="9"/>
    </row>
    <row r="64" spans="1:6" ht="14.25">
      <c r="A64" s="9"/>
      <c r="B64" s="41"/>
      <c r="C64" s="9"/>
      <c r="D64" s="9"/>
      <c r="E64" s="9"/>
      <c r="F64" s="9"/>
    </row>
    <row r="65" spans="1:6" ht="14.25">
      <c r="A65" s="9"/>
      <c r="B65" s="41"/>
      <c r="C65" s="9"/>
      <c r="D65" s="9"/>
      <c r="E65" s="9"/>
      <c r="F65" s="9"/>
    </row>
    <row r="66" spans="1:6" ht="14.25">
      <c r="A66" s="9"/>
      <c r="B66" s="41"/>
      <c r="C66" s="9"/>
      <c r="D66" s="9"/>
      <c r="E66" s="9"/>
      <c r="F66" s="9"/>
    </row>
    <row r="67" spans="1:6" ht="14.25">
      <c r="A67" s="9"/>
      <c r="B67" s="41"/>
      <c r="C67" s="9"/>
      <c r="D67" s="9"/>
      <c r="E67" s="9"/>
      <c r="F67" s="9"/>
    </row>
    <row r="68" spans="1:6" ht="14.25">
      <c r="A68" s="9"/>
      <c r="B68" s="41"/>
      <c r="C68" s="9"/>
      <c r="D68" s="9"/>
      <c r="E68" s="9"/>
      <c r="F68" s="9"/>
    </row>
    <row r="69" spans="1:6" ht="14.25">
      <c r="A69" s="9"/>
      <c r="B69" s="41"/>
      <c r="C69" s="9"/>
      <c r="D69" s="9"/>
      <c r="E69" s="9"/>
      <c r="F69" s="9"/>
    </row>
    <row r="70" spans="1:6" ht="14.25">
      <c r="A70" s="9"/>
      <c r="B70" s="41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1:F1"/>
    <mergeCell ref="A52:F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="84" zoomScaleNormal="84" zoomScalePageLayoutView="0" workbookViewId="0" topLeftCell="A1">
      <selection activeCell="F14" sqref="F14:F1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1" spans="1:6" ht="38.25" customHeight="1">
      <c r="A1" s="43" t="s">
        <v>128</v>
      </c>
      <c r="B1" s="43"/>
      <c r="C1" s="43"/>
      <c r="D1" s="43"/>
      <c r="E1" s="43"/>
      <c r="F1" s="43"/>
    </row>
    <row r="2" spans="1:6" ht="99" customHeight="1">
      <c r="A2" s="6" t="s">
        <v>10</v>
      </c>
      <c r="B2" s="6" t="s">
        <v>11</v>
      </c>
      <c r="C2" s="6" t="s">
        <v>12</v>
      </c>
      <c r="D2" s="6" t="s">
        <v>114</v>
      </c>
      <c r="E2" s="6" t="s">
        <v>113</v>
      </c>
      <c r="F2" s="6" t="s">
        <v>102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170</v>
      </c>
      <c r="E3" s="11">
        <v>170</v>
      </c>
      <c r="F3" s="11">
        <v>170</v>
      </c>
    </row>
    <row r="4" spans="1:6" ht="43.5" customHeight="1">
      <c r="A4" s="6">
        <v>2</v>
      </c>
      <c r="B4" s="7" t="s">
        <v>15</v>
      </c>
      <c r="C4" s="6" t="s">
        <v>14</v>
      </c>
      <c r="D4" s="11"/>
      <c r="E4" s="11">
        <v>157.925</v>
      </c>
      <c r="F4" s="11">
        <v>157.925</v>
      </c>
    </row>
    <row r="5" spans="1:6" ht="21.75" customHeight="1">
      <c r="A5" s="6">
        <v>3</v>
      </c>
      <c r="B5" s="7" t="s">
        <v>16</v>
      </c>
      <c r="C5" s="6" t="s">
        <v>17</v>
      </c>
      <c r="D5" s="11"/>
      <c r="E5" s="11">
        <v>726.71</v>
      </c>
      <c r="F5" s="11">
        <v>767.6301000000001</v>
      </c>
    </row>
    <row r="6" spans="1:6" ht="29.25" customHeight="1">
      <c r="A6" s="6">
        <v>4</v>
      </c>
      <c r="B6" s="7" t="s">
        <v>18</v>
      </c>
      <c r="C6" s="6" t="s">
        <v>17</v>
      </c>
      <c r="D6" s="11"/>
      <c r="E6" s="11">
        <v>631.0789141</v>
      </c>
      <c r="F6" s="11">
        <v>669.3294350000001</v>
      </c>
    </row>
    <row r="7" spans="1:6" ht="24.75" customHeight="1">
      <c r="A7" s="6">
        <v>5</v>
      </c>
      <c r="B7" s="7" t="s">
        <v>19</v>
      </c>
      <c r="C7" s="6" t="s">
        <v>20</v>
      </c>
      <c r="D7" s="11"/>
      <c r="E7" s="11">
        <v>980.46</v>
      </c>
      <c r="F7" s="11">
        <v>961.271</v>
      </c>
    </row>
    <row r="8" spans="1:6" ht="24" customHeight="1">
      <c r="A8" s="6">
        <v>6</v>
      </c>
      <c r="B8" s="7" t="s">
        <v>21</v>
      </c>
      <c r="C8" s="6" t="s">
        <v>20</v>
      </c>
      <c r="D8" s="11"/>
      <c r="E8" s="11">
        <v>977.201</v>
      </c>
      <c r="F8" s="11">
        <v>958.101</v>
      </c>
    </row>
    <row r="9" spans="1:6" ht="21.75" customHeight="1">
      <c r="A9" s="6">
        <v>7</v>
      </c>
      <c r="B9" s="8" t="s">
        <v>22</v>
      </c>
      <c r="C9" s="6" t="s">
        <v>23</v>
      </c>
      <c r="D9" s="24"/>
      <c r="E9" s="39"/>
      <c r="F9" s="39">
        <f>F10+F11+F12</f>
        <v>1817.271550823306</v>
      </c>
    </row>
    <row r="10" spans="1:6" ht="21" customHeight="1">
      <c r="A10" s="6" t="s">
        <v>24</v>
      </c>
      <c r="B10" s="8" t="s">
        <v>25</v>
      </c>
      <c r="C10" s="6" t="s">
        <v>23</v>
      </c>
      <c r="D10" s="23"/>
      <c r="E10" s="39"/>
      <c r="F10" s="36">
        <v>762.207107430164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23"/>
      <c r="E11" s="24"/>
      <c r="F11" s="12">
        <v>317.636125110788</v>
      </c>
    </row>
    <row r="12" spans="1:6" ht="29.25" customHeight="1">
      <c r="A12" s="6" t="s">
        <v>28</v>
      </c>
      <c r="B12" s="8" t="s">
        <v>73</v>
      </c>
      <c r="C12" s="6" t="s">
        <v>23</v>
      </c>
      <c r="D12" s="23"/>
      <c r="E12" s="12"/>
      <c r="F12" s="12">
        <v>737.428318282354</v>
      </c>
    </row>
    <row r="13" spans="1:6" ht="14.25">
      <c r="A13" s="6"/>
      <c r="B13" s="7"/>
      <c r="C13" s="6"/>
      <c r="D13" s="11"/>
      <c r="E13" s="11"/>
      <c r="F13" s="11"/>
    </row>
    <row r="14" spans="1:6" ht="14.25">
      <c r="A14" s="6" t="s">
        <v>29</v>
      </c>
      <c r="B14" s="7" t="s">
        <v>30</v>
      </c>
      <c r="C14" s="6" t="s">
        <v>23</v>
      </c>
      <c r="D14" s="11"/>
      <c r="E14" s="25"/>
      <c r="F14" s="12">
        <f>761449.640732646/1000</f>
        <v>761.449640732646</v>
      </c>
    </row>
    <row r="15" spans="1:6" ht="14.25">
      <c r="A15" s="6"/>
      <c r="B15" s="7" t="s">
        <v>31</v>
      </c>
      <c r="C15" s="6" t="s">
        <v>32</v>
      </c>
      <c r="D15" s="11">
        <v>306.2</v>
      </c>
      <c r="E15" s="11">
        <v>306.5</v>
      </c>
      <c r="F15" s="11">
        <v>258.7003491671956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25"/>
      <c r="F16" s="12">
        <f>712361.221429073/1000</f>
        <v>712.361221429073</v>
      </c>
    </row>
    <row r="17" spans="1:6" ht="14.25">
      <c r="A17" s="6"/>
      <c r="B17" s="7" t="s">
        <v>37</v>
      </c>
      <c r="C17" s="6" t="s">
        <v>34</v>
      </c>
      <c r="D17" s="11">
        <v>139.1</v>
      </c>
      <c r="E17" s="11">
        <v>139.1</v>
      </c>
      <c r="F17" s="11">
        <v>171.6</v>
      </c>
    </row>
    <row r="18" spans="1:6" ht="57.75" customHeight="1">
      <c r="A18" s="6"/>
      <c r="B18" s="7" t="s">
        <v>35</v>
      </c>
      <c r="C18" s="6"/>
      <c r="D18" s="11" t="s">
        <v>107</v>
      </c>
      <c r="E18" s="11" t="s">
        <v>112</v>
      </c>
      <c r="F18" s="11" t="s">
        <v>106</v>
      </c>
    </row>
    <row r="19" spans="1:6" ht="14.25">
      <c r="A19" s="6">
        <v>9</v>
      </c>
      <c r="B19" s="7" t="s">
        <v>45</v>
      </c>
      <c r="C19" s="6" t="s">
        <v>23</v>
      </c>
      <c r="D19" s="26">
        <f>32450.2716476293/1000</f>
        <v>32.4502716476293</v>
      </c>
      <c r="E19" s="27"/>
      <c r="F19" s="27"/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325</v>
      </c>
      <c r="E21" s="11"/>
      <c r="F21" s="11"/>
    </row>
    <row r="22" spans="1:6" ht="28.5">
      <c r="A22" s="13" t="s">
        <v>50</v>
      </c>
      <c r="B22" s="7" t="s">
        <v>51</v>
      </c>
      <c r="C22" s="6" t="s">
        <v>52</v>
      </c>
      <c r="D22" s="11">
        <f>27916.7279210151/1000</f>
        <v>27.9167279210151</v>
      </c>
      <c r="E22" s="11"/>
      <c r="F22" s="11"/>
    </row>
    <row r="23" spans="1:6" ht="36.75" customHeight="1">
      <c r="A23" s="13" t="s">
        <v>53</v>
      </c>
      <c r="B23" s="7" t="s">
        <v>71</v>
      </c>
      <c r="C23" s="6"/>
      <c r="D23" s="25"/>
      <c r="E23" s="25"/>
      <c r="F23" s="25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25"/>
      <c r="E25" s="25"/>
      <c r="F25" s="11">
        <f>F26+F27+F28</f>
        <v>1813.2833113010358</v>
      </c>
      <c r="H25" s="38"/>
    </row>
    <row r="26" spans="1:6" ht="14.25">
      <c r="A26" s="6" t="s">
        <v>39</v>
      </c>
      <c r="B26" s="7" t="s">
        <v>42</v>
      </c>
      <c r="C26" s="6" t="s">
        <v>23</v>
      </c>
      <c r="D26" s="25"/>
      <c r="E26" s="25"/>
      <c r="F26" s="11">
        <f>F10</f>
        <v>762.207107430164</v>
      </c>
    </row>
    <row r="27" spans="1:6" ht="14.25">
      <c r="A27" s="6" t="s">
        <v>40</v>
      </c>
      <c r="B27" s="7" t="s">
        <v>43</v>
      </c>
      <c r="C27" s="6" t="s">
        <v>23</v>
      </c>
      <c r="D27" s="25"/>
      <c r="E27" s="25"/>
      <c r="F27" s="11">
        <f>F11-F36</f>
        <v>315.57540174963106</v>
      </c>
    </row>
    <row r="28" spans="1:6" ht="28.5">
      <c r="A28" s="6" t="s">
        <v>41</v>
      </c>
      <c r="B28" s="7" t="s">
        <v>78</v>
      </c>
      <c r="C28" s="6" t="s">
        <v>23</v>
      </c>
      <c r="D28" s="25"/>
      <c r="E28" s="25"/>
      <c r="F28" s="11">
        <f>F12-F37</f>
        <v>735.5008021212409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54</v>
      </c>
      <c r="C30" s="6" t="s">
        <v>23</v>
      </c>
      <c r="D30" s="25"/>
      <c r="E30" s="25"/>
      <c r="F30" s="25"/>
    </row>
    <row r="31" spans="1:6" ht="14.25">
      <c r="A31" s="6" t="s">
        <v>55</v>
      </c>
      <c r="B31" s="7" t="s">
        <v>56</v>
      </c>
      <c r="C31" s="6" t="s">
        <v>23</v>
      </c>
      <c r="D31" s="25"/>
      <c r="E31" s="25"/>
      <c r="F31" s="25"/>
    </row>
    <row r="32" spans="1:6" ht="14.25">
      <c r="A32" s="6"/>
      <c r="B32" s="7" t="s">
        <v>57</v>
      </c>
      <c r="C32" s="6" t="s">
        <v>23</v>
      </c>
      <c r="D32" s="25"/>
      <c r="E32" s="25"/>
      <c r="F32" s="25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58</v>
      </c>
      <c r="B34" s="7" t="s">
        <v>76</v>
      </c>
      <c r="C34" s="6" t="s">
        <v>23</v>
      </c>
      <c r="D34" s="25"/>
      <c r="E34" s="25"/>
      <c r="F34" s="11">
        <f>3988.23952226999/1000</f>
        <v>3.98823952226999</v>
      </c>
    </row>
    <row r="35" spans="1:6" ht="14.25">
      <c r="A35" s="6" t="s">
        <v>59</v>
      </c>
      <c r="B35" s="7" t="s">
        <v>42</v>
      </c>
      <c r="C35" s="6" t="s">
        <v>23</v>
      </c>
      <c r="D35" s="25"/>
      <c r="E35" s="25"/>
      <c r="F35" s="6">
        <v>0</v>
      </c>
    </row>
    <row r="36" spans="1:6" ht="14.25">
      <c r="A36" s="6" t="s">
        <v>60</v>
      </c>
      <c r="B36" s="7" t="s">
        <v>43</v>
      </c>
      <c r="C36" s="6" t="s">
        <v>23</v>
      </c>
      <c r="D36" s="25"/>
      <c r="E36" s="25"/>
      <c r="F36" s="11">
        <f>F34*0.5167</f>
        <v>2.0607233611569042</v>
      </c>
    </row>
    <row r="37" spans="1:6" ht="28.5">
      <c r="A37" s="6" t="s">
        <v>61</v>
      </c>
      <c r="B37" s="7" t="s">
        <v>44</v>
      </c>
      <c r="C37" s="6" t="s">
        <v>23</v>
      </c>
      <c r="D37" s="25"/>
      <c r="E37" s="25"/>
      <c r="F37" s="11">
        <f>F34-F36</f>
        <v>1.9275161611130858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62</v>
      </c>
      <c r="B39" s="7" t="s">
        <v>63</v>
      </c>
      <c r="C39" s="6" t="s">
        <v>23</v>
      </c>
      <c r="D39" s="25"/>
      <c r="E39" s="25"/>
      <c r="F39" s="6"/>
    </row>
    <row r="40" spans="1:6" ht="14.25">
      <c r="A40" s="6" t="s">
        <v>64</v>
      </c>
      <c r="B40" s="7" t="s">
        <v>42</v>
      </c>
      <c r="C40" s="6" t="s">
        <v>23</v>
      </c>
      <c r="D40" s="25"/>
      <c r="E40" s="25"/>
      <c r="F40" s="6"/>
    </row>
    <row r="41" spans="1:6" ht="14.25">
      <c r="A41" s="6" t="s">
        <v>65</v>
      </c>
      <c r="B41" s="7" t="s">
        <v>43</v>
      </c>
      <c r="C41" s="6" t="s">
        <v>23</v>
      </c>
      <c r="D41" s="25"/>
      <c r="E41" s="25"/>
      <c r="F41" s="6"/>
    </row>
    <row r="42" spans="1:6" ht="28.5">
      <c r="A42" s="6" t="s">
        <v>66</v>
      </c>
      <c r="B42" s="7" t="s">
        <v>44</v>
      </c>
      <c r="C42" s="6" t="s">
        <v>23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67</v>
      </c>
      <c r="B44" s="7" t="s">
        <v>74</v>
      </c>
      <c r="C44" s="6" t="s">
        <v>23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68</v>
      </c>
      <c r="B46" s="7" t="s">
        <v>75</v>
      </c>
      <c r="C46" s="6" t="s">
        <v>77</v>
      </c>
      <c r="D46" s="25"/>
      <c r="E46" s="25"/>
      <c r="F46" s="28"/>
    </row>
    <row r="47" spans="1:6" ht="14.25">
      <c r="A47" s="6"/>
      <c r="B47" s="7"/>
      <c r="C47" s="6"/>
      <c r="D47" s="6"/>
      <c r="E47" s="6"/>
      <c r="F47" s="6"/>
    </row>
    <row r="48" spans="1:6" ht="42.75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5" ht="14.25">
      <c r="A49" s="9"/>
      <c r="B49" s="41"/>
      <c r="C49" s="9"/>
      <c r="D49" s="9"/>
      <c r="E49" s="9"/>
    </row>
    <row r="50" spans="1:7" s="18" customFormat="1" ht="14.25" customHeight="1">
      <c r="A50" s="44" t="s">
        <v>111</v>
      </c>
      <c r="B50" s="44"/>
      <c r="C50" s="44"/>
      <c r="D50" s="44"/>
      <c r="E50" s="44"/>
      <c r="F50" s="17"/>
      <c r="G50" s="17"/>
    </row>
    <row r="51" spans="1:7" s="18" customFormat="1" ht="29.25" customHeight="1">
      <c r="A51" s="44" t="s">
        <v>110</v>
      </c>
      <c r="B51" s="44"/>
      <c r="C51" s="44"/>
      <c r="D51" s="44"/>
      <c r="E51" s="44"/>
      <c r="F51" s="17"/>
      <c r="G51" s="17"/>
    </row>
    <row r="52" spans="1:7" s="18" customFormat="1" ht="11.25">
      <c r="A52" s="19"/>
      <c r="B52" s="19"/>
      <c r="C52" s="17"/>
      <c r="D52" s="17"/>
      <c r="E52" s="17"/>
      <c r="F52" s="17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5" ht="14.25">
      <c r="A54" s="9"/>
      <c r="B54" s="41"/>
      <c r="C54" s="9"/>
      <c r="D54" s="9"/>
      <c r="E54" s="9"/>
    </row>
    <row r="55" spans="1:5" ht="14.25">
      <c r="A55" s="9"/>
      <c r="B55" s="41"/>
      <c r="C55" s="9"/>
      <c r="D55" s="9"/>
      <c r="E55" s="9"/>
    </row>
    <row r="56" spans="1:5" ht="14.25">
      <c r="A56" s="9"/>
      <c r="B56" s="41"/>
      <c r="C56" s="9"/>
      <c r="D56" s="9"/>
      <c r="E56" s="9"/>
    </row>
    <row r="57" spans="1:5" ht="14.25">
      <c r="A57" s="9"/>
      <c r="B57" s="41"/>
      <c r="C57" s="9"/>
      <c r="D57" s="9"/>
      <c r="E57" s="9"/>
    </row>
    <row r="58" spans="1:5" ht="14.25">
      <c r="A58" s="9"/>
      <c r="B58" s="41"/>
      <c r="C58" s="9"/>
      <c r="D58" s="9"/>
      <c r="E58" s="9"/>
    </row>
    <row r="59" spans="1:5" ht="14.25">
      <c r="A59" s="9"/>
      <c r="B59" s="41"/>
      <c r="C59" s="9"/>
      <c r="D59" s="9"/>
      <c r="E59" s="9"/>
    </row>
    <row r="60" spans="1:5" ht="14.25">
      <c r="A60" s="9"/>
      <c r="B60" s="41"/>
      <c r="C60" s="9"/>
      <c r="D60" s="9"/>
      <c r="E60" s="9"/>
    </row>
    <row r="61" spans="1:5" ht="14.25">
      <c r="A61" s="9"/>
      <c r="B61" s="41"/>
      <c r="C61" s="9"/>
      <c r="D61" s="9"/>
      <c r="E61" s="9"/>
    </row>
    <row r="62" spans="1:5" ht="14.25">
      <c r="A62" s="9"/>
      <c r="B62" s="41"/>
      <c r="C62" s="9"/>
      <c r="D62" s="9"/>
      <c r="E62" s="9"/>
    </row>
    <row r="63" spans="1:5" ht="14.25">
      <c r="A63" s="9"/>
      <c r="B63" s="41"/>
      <c r="C63" s="9"/>
      <c r="D63" s="9"/>
      <c r="E63" s="9"/>
    </row>
    <row r="64" spans="1:5" ht="14.25">
      <c r="A64" s="9"/>
      <c r="B64" s="41"/>
      <c r="C64" s="9"/>
      <c r="D64" s="9"/>
      <c r="E64" s="9"/>
    </row>
    <row r="65" spans="1:5" ht="14.25">
      <c r="A65" s="9"/>
      <c r="B65" s="41"/>
      <c r="C65" s="9"/>
      <c r="D65" s="9"/>
      <c r="E65" s="9"/>
    </row>
    <row r="66" spans="1:5" ht="14.25">
      <c r="A66" s="9"/>
      <c r="B66" s="41"/>
      <c r="C66" s="9"/>
      <c r="D66" s="9"/>
      <c r="E66" s="9"/>
    </row>
    <row r="67" spans="1:5" ht="14.25">
      <c r="A67" s="9"/>
      <c r="B67" s="41"/>
      <c r="C67" s="9"/>
      <c r="D67" s="9"/>
      <c r="E67" s="9"/>
    </row>
    <row r="68" spans="1:5" ht="14.25">
      <c r="A68" s="9"/>
      <c r="B68" s="41"/>
      <c r="C68" s="9"/>
      <c r="D68" s="9"/>
      <c r="E68" s="9"/>
    </row>
    <row r="69" spans="1:5" ht="14.25">
      <c r="A69" s="9"/>
      <c r="B69" s="41"/>
      <c r="C69" s="9"/>
      <c r="D69" s="9"/>
      <c r="E69" s="9"/>
    </row>
    <row r="70" spans="1:5" ht="14.25">
      <c r="A70" s="9"/>
      <c r="B70" s="9"/>
      <c r="C70" s="9"/>
      <c r="D70" s="9"/>
      <c r="E70" s="9"/>
    </row>
    <row r="71" spans="1:5" ht="14.25">
      <c r="A71" s="9"/>
      <c r="B71" s="9"/>
      <c r="C71" s="9"/>
      <c r="D71" s="9"/>
      <c r="E71" s="9"/>
    </row>
    <row r="72" spans="1:5" ht="14.25">
      <c r="A72" s="9"/>
      <c r="B72" s="9"/>
      <c r="C72" s="9"/>
      <c r="D72" s="9"/>
      <c r="E72" s="9"/>
    </row>
    <row r="73" spans="1:5" ht="14.25">
      <c r="A73" s="9"/>
      <c r="B73" s="9"/>
      <c r="C73" s="9"/>
      <c r="D73" s="9"/>
      <c r="E73" s="9"/>
    </row>
    <row r="74" spans="1:5" ht="14.25">
      <c r="A74" s="9"/>
      <c r="B74" s="9"/>
      <c r="C74" s="9"/>
      <c r="D74" s="9"/>
      <c r="E74" s="9"/>
    </row>
    <row r="75" spans="1:5" ht="14.25">
      <c r="A75" s="9"/>
      <c r="B75" s="9"/>
      <c r="C75" s="9"/>
      <c r="D75" s="9"/>
      <c r="E75" s="9"/>
    </row>
    <row r="76" spans="1:5" ht="14.25">
      <c r="A76" s="9"/>
      <c r="B76" s="9"/>
      <c r="C76" s="9"/>
      <c r="D76" s="9"/>
      <c r="E76" s="9"/>
    </row>
    <row r="77" spans="1:5" ht="14.25">
      <c r="A77" s="9"/>
      <c r="B77" s="9"/>
      <c r="C77" s="9"/>
      <c r="D77" s="9"/>
      <c r="E77" s="9"/>
    </row>
    <row r="78" spans="1:5" ht="14.25">
      <c r="A78" s="9"/>
      <c r="B78" s="9"/>
      <c r="C78" s="9"/>
      <c r="D78" s="9"/>
      <c r="E78" s="9"/>
    </row>
    <row r="79" spans="1:5" ht="14.25">
      <c r="A79" s="9"/>
      <c r="B79" s="9"/>
      <c r="C79" s="9"/>
      <c r="D79" s="9"/>
      <c r="E79" s="9"/>
    </row>
    <row r="80" spans="1:5" ht="14.25">
      <c r="A80" s="9"/>
      <c r="B80" s="9"/>
      <c r="C80" s="9"/>
      <c r="D80" s="9"/>
      <c r="E80" s="9"/>
    </row>
    <row r="81" spans="1:5" ht="14.25">
      <c r="A81" s="9"/>
      <c r="B81" s="9"/>
      <c r="C81" s="9"/>
      <c r="D81" s="9"/>
      <c r="E81" s="9"/>
    </row>
    <row r="82" spans="1:5" ht="14.25">
      <c r="A82" s="9"/>
      <c r="B82" s="9"/>
      <c r="C82" s="9"/>
      <c r="D82" s="9"/>
      <c r="E82" s="9"/>
    </row>
    <row r="83" spans="1:5" ht="14.25">
      <c r="A83" s="9"/>
      <c r="B83" s="9"/>
      <c r="C83" s="9"/>
      <c r="D83" s="9"/>
      <c r="E83" s="9"/>
    </row>
    <row r="84" spans="1:5" ht="14.25">
      <c r="A84" s="9"/>
      <c r="B84" s="9"/>
      <c r="C84" s="9"/>
      <c r="D84" s="9"/>
      <c r="E84" s="9"/>
    </row>
    <row r="85" spans="1:5" ht="14.25">
      <c r="A85" s="9"/>
      <c r="B85" s="9"/>
      <c r="C85" s="9"/>
      <c r="D85" s="9"/>
      <c r="E85" s="9"/>
    </row>
    <row r="86" spans="1:5" ht="14.25">
      <c r="A86" s="9"/>
      <c r="B86" s="9"/>
      <c r="C86" s="9"/>
      <c r="D86" s="9"/>
      <c r="E86" s="9"/>
    </row>
    <row r="87" spans="1:5" ht="14.25">
      <c r="A87" s="9"/>
      <c r="B87" s="9"/>
      <c r="C87" s="9"/>
      <c r="D87" s="9"/>
      <c r="E87" s="9"/>
    </row>
    <row r="88" spans="1:5" ht="14.25">
      <c r="A88" s="9"/>
      <c r="B88" s="9"/>
      <c r="C88" s="9"/>
      <c r="D88" s="9"/>
      <c r="E88" s="9"/>
    </row>
    <row r="89" spans="1:5" ht="14.25">
      <c r="A89" s="9"/>
      <c r="B89" s="9"/>
      <c r="C89" s="9"/>
      <c r="D89" s="9"/>
      <c r="E89" s="9"/>
    </row>
    <row r="90" spans="1:5" ht="14.25">
      <c r="A90" s="9"/>
      <c r="B90" s="9"/>
      <c r="C90" s="9"/>
      <c r="D90" s="9"/>
      <c r="E90" s="9"/>
    </row>
    <row r="91" spans="1:5" ht="14.25">
      <c r="A91" s="9"/>
      <c r="B91" s="9"/>
      <c r="C91" s="9"/>
      <c r="D91" s="9"/>
      <c r="E91" s="9"/>
    </row>
    <row r="92" spans="1:5" ht="14.25">
      <c r="A92" s="9"/>
      <c r="B92" s="9"/>
      <c r="C92" s="9"/>
      <c r="D92" s="9"/>
      <c r="E92" s="9"/>
    </row>
    <row r="93" spans="1:5" ht="14.25">
      <c r="A93" s="9"/>
      <c r="B93" s="9"/>
      <c r="C93" s="9"/>
      <c r="D93" s="9"/>
      <c r="E93" s="9"/>
    </row>
    <row r="94" spans="1:5" ht="14.25">
      <c r="A94" s="9"/>
      <c r="B94" s="9"/>
      <c r="C94" s="9"/>
      <c r="D94" s="9"/>
      <c r="E94" s="9"/>
    </row>
    <row r="95" spans="1:5" ht="14.25">
      <c r="A95" s="9"/>
      <c r="B95" s="9"/>
      <c r="C95" s="9"/>
      <c r="D95" s="9"/>
      <c r="E95" s="9"/>
    </row>
    <row r="96" spans="1:5" ht="14.25">
      <c r="A96" s="9"/>
      <c r="B96" s="9"/>
      <c r="C96" s="9"/>
      <c r="D96" s="9"/>
      <c r="E96" s="9"/>
    </row>
    <row r="97" spans="1:5" ht="14.25">
      <c r="A97" s="9"/>
      <c r="B97" s="9"/>
      <c r="C97" s="9"/>
      <c r="D97" s="9"/>
      <c r="E97" s="9"/>
    </row>
    <row r="98" spans="1:5" ht="14.25">
      <c r="A98" s="9"/>
      <c r="B98" s="9"/>
      <c r="C98" s="9"/>
      <c r="D98" s="9"/>
      <c r="E98" s="9"/>
    </row>
    <row r="99" spans="1:5" ht="14.25">
      <c r="A99" s="9"/>
      <c r="B99" s="9"/>
      <c r="C99" s="9"/>
      <c r="D99" s="9"/>
      <c r="E99" s="9"/>
    </row>
    <row r="100" spans="1:5" ht="14.25">
      <c r="A100" s="9"/>
      <c r="B100" s="9"/>
      <c r="C100" s="9"/>
      <c r="D100" s="9"/>
      <c r="E100" s="9"/>
    </row>
    <row r="101" spans="1:5" ht="14.25">
      <c r="A101" s="9"/>
      <c r="B101" s="9"/>
      <c r="C101" s="9"/>
      <c r="D101" s="9"/>
      <c r="E101" s="9"/>
    </row>
    <row r="102" spans="1:5" ht="14.25">
      <c r="A102" s="9"/>
      <c r="B102" s="9"/>
      <c r="C102" s="9"/>
      <c r="D102" s="9"/>
      <c r="E102" s="9"/>
    </row>
    <row r="103" spans="1:5" ht="14.25">
      <c r="A103" s="9"/>
      <c r="B103" s="9"/>
      <c r="C103" s="9"/>
      <c r="D103" s="9"/>
      <c r="E103" s="9"/>
    </row>
    <row r="104" spans="1:5" ht="14.25">
      <c r="A104" s="9"/>
      <c r="B104" s="9"/>
      <c r="C104" s="9"/>
      <c r="D104" s="9"/>
      <c r="E104" s="9"/>
    </row>
    <row r="105" spans="1:5" ht="14.25">
      <c r="A105" s="9"/>
      <c r="B105" s="9"/>
      <c r="C105" s="9"/>
      <c r="D105" s="9"/>
      <c r="E105" s="9"/>
    </row>
    <row r="106" spans="1:5" ht="14.25">
      <c r="A106" s="9"/>
      <c r="B106" s="9"/>
      <c r="C106" s="9"/>
      <c r="D106" s="9"/>
      <c r="E106" s="9"/>
    </row>
    <row r="107" spans="1:5" ht="14.25">
      <c r="A107" s="9"/>
      <c r="B107" s="9"/>
      <c r="C107" s="9"/>
      <c r="D107" s="9"/>
      <c r="E107" s="9"/>
    </row>
    <row r="108" spans="1:5" ht="14.25">
      <c r="A108" s="9"/>
      <c r="B108" s="9"/>
      <c r="C108" s="9"/>
      <c r="D108" s="9"/>
      <c r="E108" s="9"/>
    </row>
    <row r="109" spans="1:5" ht="14.25">
      <c r="A109" s="9"/>
      <c r="B109" s="9"/>
      <c r="C109" s="9"/>
      <c r="D109" s="9"/>
      <c r="E109" s="9"/>
    </row>
    <row r="110" spans="1:5" ht="14.25">
      <c r="A110" s="9"/>
      <c r="B110" s="9"/>
      <c r="C110" s="9"/>
      <c r="D110" s="9"/>
      <c r="E110" s="9"/>
    </row>
    <row r="111" spans="1:5" ht="14.25">
      <c r="A111" s="9"/>
      <c r="B111" s="9"/>
      <c r="C111" s="9"/>
      <c r="D111" s="9"/>
      <c r="E111" s="9"/>
    </row>
    <row r="112" spans="1:5" ht="14.25">
      <c r="A112" s="9"/>
      <c r="B112" s="9"/>
      <c r="C112" s="9"/>
      <c r="D112" s="9"/>
      <c r="E112" s="9"/>
    </row>
    <row r="113" spans="1:5" ht="14.25">
      <c r="A113" s="9"/>
      <c r="B113" s="9"/>
      <c r="C113" s="9"/>
      <c r="D113" s="9"/>
      <c r="E113" s="9"/>
    </row>
    <row r="114" spans="1:5" ht="14.25">
      <c r="A114" s="9"/>
      <c r="B114" s="9"/>
      <c r="C114" s="9"/>
      <c r="D114" s="9"/>
      <c r="E114" s="9"/>
    </row>
    <row r="115" spans="1:5" ht="14.25">
      <c r="A115" s="9"/>
      <c r="B115" s="9"/>
      <c r="C115" s="9"/>
      <c r="D115" s="9"/>
      <c r="E115" s="9"/>
    </row>
    <row r="116" spans="1:5" ht="14.25">
      <c r="A116" s="9"/>
      <c r="B116" s="9"/>
      <c r="C116" s="9"/>
      <c r="D116" s="9"/>
      <c r="E116" s="9"/>
    </row>
    <row r="117" spans="1:5" ht="14.25">
      <c r="A117" s="9"/>
      <c r="B117" s="9"/>
      <c r="C117" s="9"/>
      <c r="D117" s="9"/>
      <c r="E117" s="9"/>
    </row>
    <row r="118" spans="1:5" ht="14.25">
      <c r="A118" s="9"/>
      <c r="B118" s="9"/>
      <c r="C118" s="9"/>
      <c r="D118" s="9"/>
      <c r="E118" s="9"/>
    </row>
    <row r="119" spans="1:5" ht="14.25">
      <c r="A119" s="9"/>
      <c r="B119" s="9"/>
      <c r="C119" s="9"/>
      <c r="D119" s="9"/>
      <c r="E119" s="9"/>
    </row>
    <row r="120" spans="1:5" ht="14.25">
      <c r="A120" s="9"/>
      <c r="B120" s="9"/>
      <c r="C120" s="9"/>
      <c r="D120" s="9"/>
      <c r="E120" s="9"/>
    </row>
    <row r="121" spans="1:5" ht="14.25">
      <c r="A121" s="9"/>
      <c r="B121" s="9"/>
      <c r="C121" s="9"/>
      <c r="D121" s="9"/>
      <c r="E121" s="9"/>
    </row>
    <row r="122" spans="1:5" ht="14.25">
      <c r="A122" s="9"/>
      <c r="B122" s="9"/>
      <c r="C122" s="9"/>
      <c r="D122" s="9"/>
      <c r="E122" s="9"/>
    </row>
    <row r="123" spans="1:5" ht="14.25">
      <c r="A123" s="9"/>
      <c r="B123" s="9"/>
      <c r="C123" s="9"/>
      <c r="D123" s="9"/>
      <c r="E123" s="9"/>
    </row>
    <row r="124" spans="1:5" ht="14.25">
      <c r="A124" s="9"/>
      <c r="B124" s="9"/>
      <c r="C124" s="9"/>
      <c r="D124" s="9"/>
      <c r="E124" s="9"/>
    </row>
    <row r="125" spans="1:5" ht="14.25">
      <c r="A125" s="9"/>
      <c r="B125" s="9"/>
      <c r="C125" s="9"/>
      <c r="D125" s="9"/>
      <c r="E125" s="9"/>
    </row>
    <row r="126" spans="1:5" ht="14.25">
      <c r="A126" s="9"/>
      <c r="B126" s="9"/>
      <c r="C126" s="9"/>
      <c r="D126" s="9"/>
      <c r="E126" s="9"/>
    </row>
    <row r="127" spans="1:5" ht="14.25">
      <c r="A127" s="9"/>
      <c r="B127" s="9"/>
      <c r="C127" s="9"/>
      <c r="D127" s="9"/>
      <c r="E127" s="9"/>
    </row>
    <row r="128" spans="1:5" ht="14.25">
      <c r="A128" s="9"/>
      <c r="B128" s="9"/>
      <c r="C128" s="9"/>
      <c r="D128" s="9"/>
      <c r="E128" s="9"/>
    </row>
    <row r="129" spans="1:5" ht="14.25">
      <c r="A129" s="9"/>
      <c r="B129" s="9"/>
      <c r="C129" s="9"/>
      <c r="D129" s="9"/>
      <c r="E129" s="9"/>
    </row>
    <row r="130" spans="1:5" ht="14.25">
      <c r="A130" s="9"/>
      <c r="B130" s="9"/>
      <c r="C130" s="9"/>
      <c r="D130" s="9"/>
      <c r="E130" s="9"/>
    </row>
    <row r="131" spans="1:5" ht="14.25">
      <c r="A131" s="9"/>
      <c r="B131" s="9"/>
      <c r="C131" s="9"/>
      <c r="D131" s="9"/>
      <c r="E131" s="9"/>
    </row>
    <row r="132" spans="1:5" ht="14.25">
      <c r="A132" s="9"/>
      <c r="B132" s="9"/>
      <c r="C132" s="9"/>
      <c r="D132" s="9"/>
      <c r="E132" s="9"/>
    </row>
    <row r="133" spans="1:5" ht="14.25">
      <c r="A133" s="9"/>
      <c r="B133" s="9"/>
      <c r="C133" s="9"/>
      <c r="D133" s="9"/>
      <c r="E133" s="9"/>
    </row>
    <row r="134" spans="1:5" ht="14.25">
      <c r="A134" s="9"/>
      <c r="B134" s="9"/>
      <c r="C134" s="9"/>
      <c r="D134" s="9"/>
      <c r="E134" s="9"/>
    </row>
    <row r="135" spans="1:5" ht="14.25">
      <c r="A135" s="9"/>
      <c r="B135" s="9"/>
      <c r="C135" s="9"/>
      <c r="D135" s="9"/>
      <c r="E135" s="9"/>
    </row>
    <row r="136" spans="1:5" ht="14.25">
      <c r="A136" s="9"/>
      <c r="B136" s="9"/>
      <c r="C136" s="9"/>
      <c r="D136" s="9"/>
      <c r="E136" s="9"/>
    </row>
    <row r="137" spans="1:5" ht="14.25">
      <c r="A137" s="9"/>
      <c r="B137" s="9"/>
      <c r="C137" s="9"/>
      <c r="D137" s="9"/>
      <c r="E137" s="9"/>
    </row>
    <row r="138" spans="1:5" ht="14.25">
      <c r="A138" s="9"/>
      <c r="B138" s="9"/>
      <c r="C138" s="9"/>
      <c r="D138" s="9"/>
      <c r="E138" s="9"/>
    </row>
  </sheetData>
  <sheetProtection/>
  <mergeCells count="3">
    <mergeCell ref="A1:F1"/>
    <mergeCell ref="A50:E50"/>
    <mergeCell ref="A51:E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="85" zoomScaleNormal="85" zoomScalePageLayoutView="0" workbookViewId="0" topLeftCell="A13">
      <selection activeCell="F36" sqref="F3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0" customHeight="1">
      <c r="A1" s="43" t="s">
        <v>129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104</v>
      </c>
      <c r="E2" s="6" t="s">
        <v>98</v>
      </c>
      <c r="F2" s="6" t="s">
        <v>102</v>
      </c>
    </row>
    <row r="3" spans="1:6" ht="25.5" customHeight="1">
      <c r="A3" s="6">
        <v>1</v>
      </c>
      <c r="B3" s="7" t="s">
        <v>13</v>
      </c>
      <c r="C3" s="6" t="s">
        <v>14</v>
      </c>
      <c r="D3" s="36">
        <v>140</v>
      </c>
      <c r="E3" s="36">
        <v>140</v>
      </c>
      <c r="F3" s="36">
        <v>140</v>
      </c>
    </row>
    <row r="4" spans="1:6" ht="66.75" customHeight="1">
      <c r="A4" s="6">
        <v>2</v>
      </c>
      <c r="B4" s="7" t="s">
        <v>15</v>
      </c>
      <c r="C4" s="6" t="s">
        <v>14</v>
      </c>
      <c r="D4" s="36">
        <v>128.8865</v>
      </c>
      <c r="E4" s="36">
        <v>125.1341666666667</v>
      </c>
      <c r="F4" s="36">
        <v>125.1341666666667</v>
      </c>
    </row>
    <row r="5" spans="1:6" ht="21.75" customHeight="1">
      <c r="A5" s="6">
        <v>3</v>
      </c>
      <c r="B5" s="7" t="s">
        <v>16</v>
      </c>
      <c r="C5" s="6" t="s">
        <v>17</v>
      </c>
      <c r="D5" s="36"/>
      <c r="E5" s="36">
        <v>241.97</v>
      </c>
      <c r="F5" s="36">
        <v>154.07999999999998</v>
      </c>
    </row>
    <row r="6" spans="1:6" ht="29.25" customHeight="1">
      <c r="A6" s="6">
        <v>4</v>
      </c>
      <c r="B6" s="7" t="s">
        <v>18</v>
      </c>
      <c r="C6" s="6" t="s">
        <v>17</v>
      </c>
      <c r="D6" s="36"/>
      <c r="E6" s="36">
        <v>182.83999999999997</v>
      </c>
      <c r="F6" s="36">
        <v>104.08819999999997</v>
      </c>
    </row>
    <row r="7" spans="1:6" ht="24.75" customHeight="1">
      <c r="A7" s="6">
        <v>5</v>
      </c>
      <c r="B7" s="7" t="s">
        <v>19</v>
      </c>
      <c r="C7" s="6" t="s">
        <v>20</v>
      </c>
      <c r="D7" s="36"/>
      <c r="E7" s="36">
        <v>977.42999999</v>
      </c>
      <c r="F7" s="36">
        <v>977.43</v>
      </c>
    </row>
    <row r="8" spans="1:6" ht="24" customHeight="1">
      <c r="A8" s="6">
        <v>6</v>
      </c>
      <c r="B8" s="7" t="s">
        <v>21</v>
      </c>
      <c r="C8" s="6" t="s">
        <v>20</v>
      </c>
      <c r="D8" s="36"/>
      <c r="E8" s="36">
        <v>973.73600002</v>
      </c>
      <c r="F8" s="36">
        <v>973.7399999999999</v>
      </c>
    </row>
    <row r="9" spans="1:6" ht="21.75" customHeight="1">
      <c r="A9" s="6">
        <v>7</v>
      </c>
      <c r="B9" s="8" t="s">
        <v>22</v>
      </c>
      <c r="C9" s="6" t="s">
        <v>23</v>
      </c>
      <c r="D9" s="25"/>
      <c r="E9" s="25"/>
      <c r="F9" s="33">
        <f>F10+F11+F12</f>
        <v>1446.2318472185755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25"/>
      <c r="E10" s="25"/>
      <c r="F10" s="11">
        <v>239.54454858616998</v>
      </c>
    </row>
    <row r="11" spans="1:6" ht="15">
      <c r="A11" s="6" t="s">
        <v>26</v>
      </c>
      <c r="B11" s="8" t="s">
        <v>27</v>
      </c>
      <c r="C11" s="6" t="s">
        <v>23</v>
      </c>
      <c r="D11" s="25"/>
      <c r="E11" s="25"/>
      <c r="F11" s="12">
        <v>218.20126092215165</v>
      </c>
    </row>
    <row r="12" spans="1:6" ht="30">
      <c r="A12" s="6" t="s">
        <v>28</v>
      </c>
      <c r="B12" s="8" t="s">
        <v>73</v>
      </c>
      <c r="C12" s="6" t="s">
        <v>23</v>
      </c>
      <c r="D12" s="25"/>
      <c r="E12" s="25"/>
      <c r="F12" s="12">
        <v>988.4860377102539</v>
      </c>
    </row>
    <row r="13" spans="1:7" ht="14.25">
      <c r="A13" s="6"/>
      <c r="B13" s="7"/>
      <c r="C13" s="6"/>
      <c r="D13" s="25"/>
      <c r="E13" s="25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25"/>
      <c r="E14" s="25"/>
      <c r="F14" s="12">
        <v>239.421702651648</v>
      </c>
    </row>
    <row r="15" spans="1:6" ht="14.25">
      <c r="A15" s="6"/>
      <c r="B15" s="7" t="s">
        <v>31</v>
      </c>
      <c r="C15" s="6" t="s">
        <v>32</v>
      </c>
      <c r="D15" s="25">
        <v>429.6</v>
      </c>
      <c r="E15" s="29">
        <v>423.42764703457937</v>
      </c>
      <c r="F15" s="29">
        <v>455.7447673237146</v>
      </c>
    </row>
    <row r="16" spans="1:6" ht="14.25">
      <c r="A16" s="6" t="s">
        <v>33</v>
      </c>
      <c r="B16" s="7" t="s">
        <v>70</v>
      </c>
      <c r="C16" s="6" t="s">
        <v>23</v>
      </c>
      <c r="D16" s="25"/>
      <c r="E16" s="25"/>
      <c r="F16" s="12">
        <v>720.3745878919834</v>
      </c>
    </row>
    <row r="17" spans="1:6" ht="14.25">
      <c r="A17" s="6"/>
      <c r="B17" s="7" t="s">
        <v>37</v>
      </c>
      <c r="C17" s="6" t="s">
        <v>34</v>
      </c>
      <c r="D17" s="25">
        <v>158.8</v>
      </c>
      <c r="E17" s="29">
        <v>164.41841692525375</v>
      </c>
      <c r="F17" s="29">
        <v>172.59343380088598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94</v>
      </c>
      <c r="F18" s="11" t="s">
        <v>96</v>
      </c>
    </row>
    <row r="19" spans="1:6" ht="14.25">
      <c r="A19" s="6">
        <v>9</v>
      </c>
      <c r="B19" s="7" t="s">
        <v>45</v>
      </c>
      <c r="C19" s="6" t="s">
        <v>23</v>
      </c>
      <c r="D19" s="36">
        <v>53.384193669999995</v>
      </c>
      <c r="E19" s="12"/>
      <c r="F19" s="12">
        <v>58.56599649500001</v>
      </c>
    </row>
    <row r="20" spans="1:6" ht="45">
      <c r="A20" s="6">
        <v>10</v>
      </c>
      <c r="B20" s="8" t="s">
        <v>46</v>
      </c>
      <c r="C20" s="6"/>
      <c r="D20" s="25"/>
      <c r="E20" s="25"/>
      <c r="F20" s="11"/>
    </row>
    <row r="21" spans="1:6" ht="14.25">
      <c r="A21" s="13" t="s">
        <v>47</v>
      </c>
      <c r="B21" s="7" t="s">
        <v>48</v>
      </c>
      <c r="C21" s="6" t="s">
        <v>49</v>
      </c>
      <c r="D21" s="36">
        <v>304.70442441666665</v>
      </c>
      <c r="E21" s="25"/>
      <c r="F21" s="11">
        <v>288.8333333333333</v>
      </c>
    </row>
    <row r="22" spans="1:6" ht="28.5">
      <c r="A22" s="13" t="s">
        <v>50</v>
      </c>
      <c r="B22" s="7" t="s">
        <v>51</v>
      </c>
      <c r="C22" s="6" t="s">
        <v>52</v>
      </c>
      <c r="D22" s="36">
        <v>31.12719565523495</v>
      </c>
      <c r="E22" s="25"/>
      <c r="F22" s="11">
        <v>47.67263004160631</v>
      </c>
    </row>
    <row r="23" spans="1:6" ht="36.75" customHeight="1">
      <c r="A23" s="13" t="s">
        <v>53</v>
      </c>
      <c r="B23" s="7" t="s">
        <v>71</v>
      </c>
      <c r="C23" s="6"/>
      <c r="D23" s="25"/>
      <c r="E23" s="25"/>
      <c r="F23" s="11"/>
    </row>
    <row r="24" spans="1:6" ht="14.25">
      <c r="A24" s="13"/>
      <c r="B24" s="7"/>
      <c r="C24" s="6"/>
      <c r="D24" s="25"/>
      <c r="E24" s="25"/>
      <c r="F24" s="11"/>
    </row>
    <row r="25" spans="1:6" ht="15">
      <c r="A25" s="6">
        <v>11</v>
      </c>
      <c r="B25" s="8" t="s">
        <v>38</v>
      </c>
      <c r="C25" s="14" t="s">
        <v>23</v>
      </c>
      <c r="D25" s="25"/>
      <c r="E25" s="25"/>
      <c r="F25" s="33">
        <f>F26+F27+F28</f>
        <v>1446.2318472185755</v>
      </c>
    </row>
    <row r="26" spans="1:6" ht="14.25">
      <c r="A26" s="6" t="s">
        <v>39</v>
      </c>
      <c r="B26" s="7" t="s">
        <v>42</v>
      </c>
      <c r="C26" s="6" t="s">
        <v>23</v>
      </c>
      <c r="D26" s="25"/>
      <c r="E26" s="25"/>
      <c r="F26" s="34">
        <f>F10</f>
        <v>239.54454858616998</v>
      </c>
    </row>
    <row r="27" spans="1:6" ht="14.25">
      <c r="A27" s="6" t="s">
        <v>40</v>
      </c>
      <c r="B27" s="7" t="s">
        <v>43</v>
      </c>
      <c r="C27" s="6" t="s">
        <v>23</v>
      </c>
      <c r="D27" s="25"/>
      <c r="E27" s="25"/>
      <c r="F27" s="34">
        <f>F11</f>
        <v>218.20126092215165</v>
      </c>
    </row>
    <row r="28" spans="1:6" ht="28.5">
      <c r="A28" s="6" t="s">
        <v>41</v>
      </c>
      <c r="B28" s="7" t="s">
        <v>78</v>
      </c>
      <c r="C28" s="6" t="s">
        <v>23</v>
      </c>
      <c r="D28" s="25"/>
      <c r="E28" s="25"/>
      <c r="F28" s="34">
        <f>F12</f>
        <v>988.4860377102539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54</v>
      </c>
      <c r="C30" s="6" t="s">
        <v>23</v>
      </c>
      <c r="D30" s="25"/>
      <c r="E30" s="25"/>
      <c r="F30" s="11"/>
    </row>
    <row r="31" spans="1:6" ht="14.25">
      <c r="A31" s="6" t="s">
        <v>55</v>
      </c>
      <c r="B31" s="7" t="s">
        <v>56</v>
      </c>
      <c r="C31" s="6" t="s">
        <v>23</v>
      </c>
      <c r="D31" s="25"/>
      <c r="E31" s="25"/>
      <c r="F31" s="11"/>
    </row>
    <row r="32" spans="1:6" ht="14.25">
      <c r="A32" s="6"/>
      <c r="B32" s="7" t="s">
        <v>57</v>
      </c>
      <c r="C32" s="6" t="s">
        <v>23</v>
      </c>
      <c r="D32" s="25"/>
      <c r="E32" s="25"/>
      <c r="F32" s="11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58</v>
      </c>
      <c r="B34" s="7" t="s">
        <v>76</v>
      </c>
      <c r="C34" s="6" t="s">
        <v>23</v>
      </c>
      <c r="D34" s="36"/>
      <c r="E34" s="25"/>
      <c r="F34" s="11">
        <v>6.927393406250001</v>
      </c>
    </row>
    <row r="35" spans="1:6" ht="14.25">
      <c r="A35" s="6" t="s">
        <v>59</v>
      </c>
      <c r="B35" s="7" t="s">
        <v>42</v>
      </c>
      <c r="C35" s="6" t="s">
        <v>23</v>
      </c>
      <c r="D35" s="25"/>
      <c r="E35" s="25"/>
      <c r="F35" s="6"/>
    </row>
    <row r="36" spans="1:6" ht="14.25">
      <c r="A36" s="6" t="s">
        <v>60</v>
      </c>
      <c r="B36" s="7" t="s">
        <v>43</v>
      </c>
      <c r="C36" s="6" t="s">
        <v>23</v>
      </c>
      <c r="D36" s="25"/>
      <c r="E36" s="25"/>
      <c r="F36" s="11">
        <v>1.7280420237118828</v>
      </c>
    </row>
    <row r="37" spans="1:6" ht="28.5">
      <c r="A37" s="6" t="s">
        <v>61</v>
      </c>
      <c r="B37" s="7" t="s">
        <v>44</v>
      </c>
      <c r="C37" s="6" t="s">
        <v>23</v>
      </c>
      <c r="D37" s="25"/>
      <c r="E37" s="25"/>
      <c r="F37" s="34">
        <f>F34-F36</f>
        <v>5.199351382538119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62</v>
      </c>
      <c r="B39" s="7" t="s">
        <v>63</v>
      </c>
      <c r="C39" s="6" t="s">
        <v>23</v>
      </c>
      <c r="D39" s="25"/>
      <c r="E39" s="25"/>
      <c r="F39" s="6"/>
    </row>
    <row r="40" spans="1:6" ht="14.25">
      <c r="A40" s="6" t="s">
        <v>64</v>
      </c>
      <c r="B40" s="7" t="s">
        <v>42</v>
      </c>
      <c r="C40" s="6" t="s">
        <v>23</v>
      </c>
      <c r="D40" s="25"/>
      <c r="E40" s="25"/>
      <c r="F40" s="6"/>
    </row>
    <row r="41" spans="1:6" ht="14.25">
      <c r="A41" s="6" t="s">
        <v>65</v>
      </c>
      <c r="B41" s="7" t="s">
        <v>43</v>
      </c>
      <c r="C41" s="6" t="s">
        <v>23</v>
      </c>
      <c r="D41" s="25"/>
      <c r="E41" s="25"/>
      <c r="F41" s="6"/>
    </row>
    <row r="42" spans="1:6" ht="28.5">
      <c r="A42" s="6" t="s">
        <v>66</v>
      </c>
      <c r="B42" s="7" t="s">
        <v>44</v>
      </c>
      <c r="C42" s="6" t="s">
        <v>23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67</v>
      </c>
      <c r="B44" s="7" t="s">
        <v>74</v>
      </c>
      <c r="C44" s="6" t="s">
        <v>23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68</v>
      </c>
      <c r="B46" s="7" t="s">
        <v>75</v>
      </c>
      <c r="C46" s="6" t="s">
        <v>77</v>
      </c>
      <c r="D46" s="25"/>
      <c r="E46" s="25"/>
      <c r="F46" s="30"/>
    </row>
    <row r="47" spans="1:6" ht="14.25">
      <c r="A47" s="6"/>
      <c r="B47" s="7"/>
      <c r="C47" s="6"/>
      <c r="D47" s="25"/>
      <c r="E47" s="25"/>
      <c r="F47" s="6"/>
    </row>
    <row r="48" spans="1:6" ht="42.75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9" s="18" customFormat="1" ht="14.25" customHeight="1">
      <c r="A50" s="44" t="s">
        <v>101</v>
      </c>
      <c r="B50" s="44"/>
      <c r="C50" s="44"/>
      <c r="D50" s="44"/>
      <c r="E50" s="44"/>
      <c r="F50" s="17"/>
      <c r="G50" s="17"/>
      <c r="H50" s="17"/>
      <c r="I50" s="17"/>
    </row>
    <row r="51" spans="1:9" s="18" customFormat="1" ht="29.25" customHeight="1">
      <c r="A51" s="44"/>
      <c r="B51" s="44"/>
      <c r="C51" s="44"/>
      <c r="D51" s="44"/>
      <c r="E51" s="44"/>
      <c r="F51" s="44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6" ht="14.25">
      <c r="A54" s="9"/>
      <c r="B54" s="10"/>
      <c r="C54" s="9"/>
      <c r="D54" s="9"/>
      <c r="E54" s="9"/>
      <c r="F54" s="9"/>
    </row>
    <row r="55" spans="1:6" ht="30" customHeight="1">
      <c r="A55" s="46"/>
      <c r="B55" s="46"/>
      <c r="C55" s="46"/>
      <c r="D55" s="46"/>
      <c r="E55" s="46"/>
      <c r="F55" s="46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4">
    <mergeCell ref="A1:F1"/>
    <mergeCell ref="A50:E50"/>
    <mergeCell ref="A51:F51"/>
    <mergeCell ref="A55: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="85" zoomScaleNormal="85" zoomScalePageLayoutView="0" workbookViewId="0" topLeftCell="A4">
      <selection activeCell="F17" sqref="F1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11" ht="34.5" customHeight="1">
      <c r="A1" s="43" t="s">
        <v>125</v>
      </c>
      <c r="B1" s="43"/>
      <c r="C1" s="43"/>
      <c r="D1" s="43"/>
      <c r="E1" s="43"/>
      <c r="F1" s="43"/>
      <c r="K1" s="1" t="s">
        <v>87</v>
      </c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99</v>
      </c>
      <c r="E2" s="6" t="s">
        <v>100</v>
      </c>
      <c r="F2" s="6" t="s">
        <v>102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81</v>
      </c>
      <c r="E3" s="11">
        <v>81</v>
      </c>
      <c r="F3" s="11">
        <v>81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71.30149999999999</v>
      </c>
      <c r="E4" s="11">
        <v>66.79750000000003</v>
      </c>
      <c r="F4" s="11">
        <v>66.7975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351.09000000000003</v>
      </c>
      <c r="E5" s="11">
        <v>327.26</v>
      </c>
      <c r="F5" s="11">
        <v>327.26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285.25305311000005</v>
      </c>
      <c r="E6" s="11">
        <v>268.87975661999997</v>
      </c>
      <c r="F6" s="11">
        <v>269.01507055338067</v>
      </c>
    </row>
    <row r="7" spans="1:8" ht="24.75" customHeight="1">
      <c r="A7" s="6">
        <v>5</v>
      </c>
      <c r="B7" s="7" t="s">
        <v>19</v>
      </c>
      <c r="C7" s="6" t="s">
        <v>20</v>
      </c>
      <c r="D7" s="11">
        <v>854.46999999</v>
      </c>
      <c r="E7" s="11">
        <v>738.03000001</v>
      </c>
      <c r="F7" s="11">
        <v>682.8312279999999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851.6700000000001</v>
      </c>
      <c r="E8" s="11">
        <v>735.281</v>
      </c>
      <c r="F8" s="11">
        <v>679.9975609999999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1356.2627222207038</v>
      </c>
      <c r="E9" s="33">
        <f>E10+E11+E12</f>
        <v>1040.510255728005</v>
      </c>
      <c r="F9" s="33">
        <f>F10+F11+F12</f>
        <v>1250.5729703211632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v>469.8325608746513</v>
      </c>
      <c r="E10" s="12">
        <v>383.87961745597863</v>
      </c>
      <c r="F10" s="12">
        <f>406755.843449973/1000</f>
        <v>406.755843449973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>
        <v>250.69366283427237</v>
      </c>
      <c r="E11" s="12">
        <v>156.89057088816423</v>
      </c>
      <c r="F11" s="12">
        <f>212562.544719795/1000</f>
        <v>212.562544719795</v>
      </c>
    </row>
    <row r="12" spans="1:6" ht="30">
      <c r="A12" s="6" t="s">
        <v>28</v>
      </c>
      <c r="B12" s="8" t="s">
        <v>73</v>
      </c>
      <c r="C12" s="6" t="s">
        <v>23</v>
      </c>
      <c r="D12" s="12">
        <v>635.7364985117802</v>
      </c>
      <c r="E12" s="12">
        <v>499.7400673838621</v>
      </c>
      <c r="F12" s="12">
        <f>631254.582151395/1000</f>
        <v>631.2545821513951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469.6207584339513</v>
      </c>
      <c r="E14" s="12">
        <v>383.5830430844268</v>
      </c>
      <c r="F14" s="12">
        <v>406.4383491735554</v>
      </c>
    </row>
    <row r="15" spans="1:6" ht="14.25">
      <c r="A15" s="6"/>
      <c r="B15" s="7" t="s">
        <v>31</v>
      </c>
      <c r="C15" s="6" t="s">
        <v>32</v>
      </c>
      <c r="D15" s="11">
        <v>396</v>
      </c>
      <c r="E15" s="11">
        <v>395.09971140717084</v>
      </c>
      <c r="F15" s="11">
        <v>353.21279111671356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514.6475301149401</v>
      </c>
      <c r="E16" s="12">
        <v>388.8014899152531</v>
      </c>
      <c r="F16" s="12">
        <v>457.1972531648805</v>
      </c>
    </row>
    <row r="17" spans="1:6" ht="14.25">
      <c r="A17" s="6"/>
      <c r="B17" s="7" t="s">
        <v>37</v>
      </c>
      <c r="C17" s="6" t="s">
        <v>34</v>
      </c>
      <c r="D17" s="11">
        <v>148.6</v>
      </c>
      <c r="E17" s="11">
        <v>147.40043706564086</v>
      </c>
      <c r="F17" s="11">
        <v>158.4774399342227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94</v>
      </c>
      <c r="F18" s="11" t="s">
        <v>96</v>
      </c>
    </row>
    <row r="19" spans="1:6" ht="14.25">
      <c r="A19" s="6">
        <v>9</v>
      </c>
      <c r="B19" s="7" t="s">
        <v>45</v>
      </c>
      <c r="C19" s="6" t="s">
        <v>23</v>
      </c>
      <c r="D19" s="11">
        <v>18.573320358699565</v>
      </c>
      <c r="E19" s="12">
        <v>18.551</v>
      </c>
      <c r="F19" s="12">
        <v>24.520304169243914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f>'[1]6'!$H$15</f>
        <v>298.6845910509752</v>
      </c>
      <c r="E21" s="11">
        <f>'[1]6'!$I$15</f>
        <v>299.9516890578413</v>
      </c>
      <c r="F21" s="11">
        <f>'[1]6'!$K$15</f>
        <v>296.6136859809022</v>
      </c>
    </row>
    <row r="22" spans="1:6" ht="28.5">
      <c r="A22" s="13" t="s">
        <v>50</v>
      </c>
      <c r="B22" s="7" t="s">
        <v>51</v>
      </c>
      <c r="C22" s="6" t="s">
        <v>52</v>
      </c>
      <c r="D22" s="11">
        <v>33.15681498060312</v>
      </c>
      <c r="E22" s="11">
        <v>33.364095697727095</v>
      </c>
      <c r="F22" s="11">
        <v>49.54649352326976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34">
        <f>D26+D27+D28</f>
        <v>1341.370190104904</v>
      </c>
      <c r="E25" s="34">
        <f>E26+E27+E28</f>
        <v>1020.1965689471783</v>
      </c>
      <c r="F25" s="34">
        <f>F26+F27+F28</f>
        <v>1231.607562793195</v>
      </c>
    </row>
    <row r="26" spans="1:6" ht="14.25">
      <c r="A26" s="6" t="s">
        <v>39</v>
      </c>
      <c r="B26" s="7" t="s">
        <v>42</v>
      </c>
      <c r="C26" s="6" t="s">
        <v>23</v>
      </c>
      <c r="D26" s="33">
        <f aca="true" t="shared" si="0" ref="D26:F27">D10</f>
        <v>469.8325608746513</v>
      </c>
      <c r="E26" s="33">
        <f t="shared" si="0"/>
        <v>383.87961745597863</v>
      </c>
      <c r="F26" s="33">
        <f t="shared" si="0"/>
        <v>406.755843449973</v>
      </c>
    </row>
    <row r="27" spans="1:6" ht="14.25">
      <c r="A27" s="6" t="s">
        <v>40</v>
      </c>
      <c r="B27" s="7" t="s">
        <v>43</v>
      </c>
      <c r="C27" s="6" t="s">
        <v>23</v>
      </c>
      <c r="D27" s="33">
        <f t="shared" si="0"/>
        <v>250.69366283427237</v>
      </c>
      <c r="E27" s="33">
        <f t="shared" si="0"/>
        <v>156.89057088816423</v>
      </c>
      <c r="F27" s="33">
        <f t="shared" si="0"/>
        <v>212.562544719795</v>
      </c>
    </row>
    <row r="28" spans="1:6" ht="28.5">
      <c r="A28" s="6" t="s">
        <v>41</v>
      </c>
      <c r="B28" s="7" t="s">
        <v>78</v>
      </c>
      <c r="C28" s="6" t="s">
        <v>23</v>
      </c>
      <c r="D28" s="12">
        <v>620.8439663959803</v>
      </c>
      <c r="E28" s="11">
        <v>479.4263806030355</v>
      </c>
      <c r="F28" s="11">
        <f>612289.174623427/1000</f>
        <v>612.289174623427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v>0.5787300896748916</v>
      </c>
      <c r="E34" s="11">
        <v>0</v>
      </c>
      <c r="F34" s="11">
        <v>2.9390510423109784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>
        <v>0.2761276237420616</v>
      </c>
      <c r="E36" s="11"/>
      <c r="F36" s="11">
        <v>1.3831563341521227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0.30260246593282997</v>
      </c>
      <c r="E37" s="37"/>
      <c r="F37" s="34">
        <f>F34-F36</f>
        <v>1.5558947081588557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9" s="18" customFormat="1" ht="15">
      <c r="A50" s="21"/>
      <c r="B50" s="31"/>
      <c r="C50" s="31"/>
      <c r="D50" s="31"/>
      <c r="E50" s="31"/>
      <c r="F50" s="31"/>
      <c r="G50" s="31"/>
      <c r="H50" s="31"/>
      <c r="I50" s="31"/>
    </row>
    <row r="51" spans="1:9" s="18" customFormat="1" ht="12.75">
      <c r="A51" s="45" t="s">
        <v>103</v>
      </c>
      <c r="B51" s="45"/>
      <c r="C51" s="45"/>
      <c r="D51" s="45"/>
      <c r="E51" s="45"/>
      <c r="F51" s="45"/>
      <c r="G51" s="45"/>
      <c r="H51" s="45"/>
      <c r="I51" s="45"/>
    </row>
    <row r="52" spans="1:6" ht="14.25">
      <c r="A52" s="9"/>
      <c r="B52" s="10"/>
      <c r="C52" s="9"/>
      <c r="D52" s="9"/>
      <c r="E52" s="9"/>
      <c r="F52" s="9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</sheetData>
  <sheetProtection/>
  <mergeCells count="2">
    <mergeCell ref="A1:F1"/>
    <mergeCell ref="A51:I51"/>
  </mergeCells>
  <dataValidations count="1">
    <dataValidation type="decimal" allowBlank="1" showErrorMessage="1" errorTitle="Ошибка" error="Допускается ввод только действительных чисел!" sqref="E17: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="85" zoomScaleNormal="85" zoomScalePageLayoutView="0" workbookViewId="0" topLeftCell="A19">
      <selection activeCell="F43" sqref="F4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00390625" style="1" customWidth="1"/>
    <col min="5" max="5" width="21.8515625" style="1" customWidth="1"/>
    <col min="6" max="6" width="22.00390625" style="1" customWidth="1"/>
    <col min="7" max="7" width="9.140625" style="1" customWidth="1"/>
    <col min="8" max="8" width="12.28125" style="1" bestFit="1" customWidth="1"/>
    <col min="9" max="16384" width="9.140625" style="1" customWidth="1"/>
  </cols>
  <sheetData>
    <row r="1" spans="1:6" ht="34.5" customHeight="1">
      <c r="A1" s="43" t="s">
        <v>130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122</v>
      </c>
      <c r="E2" s="6" t="s">
        <v>123</v>
      </c>
      <c r="F2" s="6" t="s">
        <v>117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245</v>
      </c>
      <c r="E3" s="11">
        <v>245</v>
      </c>
      <c r="F3" s="11">
        <v>245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187.65</v>
      </c>
      <c r="E4" s="11">
        <v>182.1825</v>
      </c>
      <c r="F4" s="11">
        <v>182.1825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805.726</v>
      </c>
      <c r="E5" s="11">
        <v>805.726</v>
      </c>
      <c r="F5" s="11">
        <v>805.726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664.9811409700001</v>
      </c>
      <c r="E6" s="11">
        <v>665.0770000000001</v>
      </c>
      <c r="F6" s="11">
        <v>663.477</v>
      </c>
    </row>
    <row r="7" spans="1:8" ht="24.75" customHeight="1">
      <c r="A7" s="6">
        <v>5</v>
      </c>
      <c r="B7" s="7" t="s">
        <v>19</v>
      </c>
      <c r="C7" s="6" t="s">
        <v>20</v>
      </c>
      <c r="D7" s="11">
        <v>1723.85999999</v>
      </c>
      <c r="E7" s="11">
        <v>1620.99000001</v>
      </c>
      <c r="F7" s="11">
        <v>1658.024031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1718.88</v>
      </c>
      <c r="E8" s="11">
        <v>1616.39966667</v>
      </c>
      <c r="F8" s="11">
        <v>1653.5950329999998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2883.683498630324</v>
      </c>
      <c r="E9" s="33">
        <f>E10+E11+E12</f>
        <v>0</v>
      </c>
      <c r="F9" s="33">
        <f>F10+F11+F12</f>
        <v>2922.7824491700276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v>969.0496605702056</v>
      </c>
      <c r="E10" s="12"/>
      <c r="F10" s="12">
        <v>920.1865598557303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>
        <v>527.9257086157797</v>
      </c>
      <c r="E11" s="12"/>
      <c r="F11" s="12">
        <v>463.47876264508534</v>
      </c>
    </row>
    <row r="12" spans="1:6" ht="30">
      <c r="A12" s="6" t="s">
        <v>28</v>
      </c>
      <c r="B12" s="8" t="s">
        <v>73</v>
      </c>
      <c r="C12" s="6" t="s">
        <v>23</v>
      </c>
      <c r="D12" s="12">
        <v>1386.7081294443383</v>
      </c>
      <c r="E12" s="12"/>
      <c r="F12" s="12">
        <v>1539.1171266692118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968.3934157702056</v>
      </c>
      <c r="E14" s="12"/>
      <c r="F14" s="12">
        <v>919.383320591135</v>
      </c>
    </row>
    <row r="15" spans="1:6" ht="14.25">
      <c r="A15" s="6"/>
      <c r="B15" s="7" t="s">
        <v>31</v>
      </c>
      <c r="C15" s="6" t="s">
        <v>32</v>
      </c>
      <c r="D15" s="11">
        <v>350.2</v>
      </c>
      <c r="E15" s="11">
        <v>350.30014350484174</v>
      </c>
      <c r="F15" s="11">
        <v>318.3046628131728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1014.4511038126141</v>
      </c>
      <c r="E16" s="12"/>
      <c r="F16" s="12">
        <v>1100.8295606023892</v>
      </c>
    </row>
    <row r="17" spans="1:6" ht="14.25">
      <c r="A17" s="6"/>
      <c r="B17" s="7" t="s">
        <v>37</v>
      </c>
      <c r="C17" s="6" t="s">
        <v>34</v>
      </c>
      <c r="D17" s="11">
        <v>143.1</v>
      </c>
      <c r="E17" s="11">
        <v>143.20021456706883</v>
      </c>
      <c r="F17" s="11">
        <v>154.88403315253595</v>
      </c>
    </row>
    <row r="18" spans="1:6" ht="57.75" customHeight="1">
      <c r="A18" s="6"/>
      <c r="B18" s="7" t="s">
        <v>35</v>
      </c>
      <c r="C18" s="6"/>
      <c r="D18" s="11" t="s">
        <v>116</v>
      </c>
      <c r="E18" s="11" t="s">
        <v>88</v>
      </c>
      <c r="F18" s="11" t="s">
        <v>106</v>
      </c>
    </row>
    <row r="19" spans="1:6" ht="14.25">
      <c r="A19" s="6">
        <v>9</v>
      </c>
      <c r="B19" s="7" t="s">
        <v>45</v>
      </c>
      <c r="C19" s="6" t="s">
        <v>23</v>
      </c>
      <c r="D19" s="11">
        <v>77.2955965259814</v>
      </c>
      <c r="E19" s="12"/>
      <c r="F19" s="12">
        <f>78248.4889632255/1000</f>
        <v>78.24848896322551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387.69280915950577</v>
      </c>
      <c r="E21" s="11"/>
      <c r="F21" s="11">
        <v>390.27364537836365</v>
      </c>
    </row>
    <row r="22" spans="1:6" ht="28.5">
      <c r="A22" s="13" t="s">
        <v>50</v>
      </c>
      <c r="B22" s="7" t="s">
        <v>51</v>
      </c>
      <c r="C22" s="6" t="s">
        <v>52</v>
      </c>
      <c r="D22" s="11">
        <v>33.87257719858327</v>
      </c>
      <c r="E22" s="11"/>
      <c r="F22" s="11">
        <f>51494.8911577094/1000</f>
        <v>51.4948911577094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34">
        <f>D26+D27+D28</f>
        <v>2757.736048880619</v>
      </c>
      <c r="E25" s="34">
        <f>E26+E27+E28</f>
        <v>0</v>
      </c>
      <c r="F25" s="34">
        <f>F26+F27+F28</f>
        <v>2767.26015793481</v>
      </c>
      <c r="H25" s="38"/>
    </row>
    <row r="26" spans="1:6" ht="14.25">
      <c r="A26" s="6" t="s">
        <v>39</v>
      </c>
      <c r="B26" s="7" t="s">
        <v>42</v>
      </c>
      <c r="C26" s="6" t="s">
        <v>23</v>
      </c>
      <c r="D26" s="34">
        <f aca="true" t="shared" si="0" ref="D26:F27">D10</f>
        <v>969.0496605702056</v>
      </c>
      <c r="E26" s="34">
        <f t="shared" si="0"/>
        <v>0</v>
      </c>
      <c r="F26" s="34">
        <f t="shared" si="0"/>
        <v>920.1865598557303</v>
      </c>
    </row>
    <row r="27" spans="1:6" ht="14.25">
      <c r="A27" s="6" t="s">
        <v>40</v>
      </c>
      <c r="B27" s="7" t="s">
        <v>43</v>
      </c>
      <c r="C27" s="6" t="s">
        <v>23</v>
      </c>
      <c r="D27" s="34">
        <f t="shared" si="0"/>
        <v>527.9257086157797</v>
      </c>
      <c r="E27" s="34">
        <f t="shared" si="0"/>
        <v>0</v>
      </c>
      <c r="F27" s="34">
        <f t="shared" si="0"/>
        <v>463.47876264508534</v>
      </c>
    </row>
    <row r="28" spans="1:6" ht="28.5">
      <c r="A28" s="6" t="s">
        <v>41</v>
      </c>
      <c r="B28" s="7" t="s">
        <v>78</v>
      </c>
      <c r="C28" s="6" t="s">
        <v>23</v>
      </c>
      <c r="D28" s="12">
        <v>1260.7606796946336</v>
      </c>
      <c r="E28" s="11"/>
      <c r="F28" s="11">
        <v>1383.5948354339944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v>0.9191491314953492</v>
      </c>
      <c r="E34" s="11"/>
      <c r="F34" s="11">
        <f>4444.99724080638/1000</f>
        <v>4.44499724080638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>
        <v>0.4488995270482786</v>
      </c>
      <c r="E36" s="11"/>
      <c r="F36" s="11">
        <v>2.022884004608782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0.47024960444707053</v>
      </c>
      <c r="E37" s="34">
        <f>E34-E36</f>
        <v>0</v>
      </c>
      <c r="F37" s="34">
        <f>F34-F36</f>
        <v>2.422113236197598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32"/>
      <c r="C49" s="9"/>
      <c r="D49" s="9"/>
      <c r="E49" s="9"/>
      <c r="F49" s="9"/>
    </row>
    <row r="50" spans="1:9" s="18" customFormat="1" ht="15.75" customHeight="1">
      <c r="A50" s="21" t="s">
        <v>115</v>
      </c>
      <c r="B50" s="31"/>
      <c r="C50" s="31"/>
      <c r="D50" s="21"/>
      <c r="E50" s="31"/>
      <c r="F50" s="31"/>
      <c r="G50" s="17"/>
      <c r="H50" s="17"/>
      <c r="I50" s="17"/>
    </row>
    <row r="51" spans="1:6" ht="15">
      <c r="A51" s="21"/>
      <c r="B51" s="31"/>
      <c r="C51" s="31"/>
      <c r="D51" s="9"/>
      <c r="E51" s="9"/>
      <c r="F51" s="9"/>
    </row>
    <row r="52" spans="1:6" ht="14.25">
      <c r="A52" s="9"/>
      <c r="B52" s="32"/>
      <c r="C52" s="9"/>
      <c r="D52" s="9"/>
      <c r="E52" s="9"/>
      <c r="F52" s="9"/>
    </row>
    <row r="53" spans="1:6" ht="14.25">
      <c r="A53" s="9"/>
      <c r="B53" s="32"/>
      <c r="C53" s="9"/>
      <c r="D53" s="9"/>
      <c r="E53" s="9"/>
      <c r="F53" s="9"/>
    </row>
    <row r="54" spans="1:6" ht="14.25">
      <c r="A54" s="9"/>
      <c r="B54" s="32"/>
      <c r="C54" s="9"/>
      <c r="D54" s="9"/>
      <c r="E54" s="9"/>
      <c r="F54" s="9"/>
    </row>
    <row r="55" spans="1:6" ht="14.25">
      <c r="A55" s="9"/>
      <c r="B55" s="32"/>
      <c r="C55" s="9"/>
      <c r="D55" s="9"/>
      <c r="E55" s="9"/>
      <c r="F55" s="9"/>
    </row>
    <row r="56" spans="1:6" ht="14.25">
      <c r="A56" s="9"/>
      <c r="B56" s="32"/>
      <c r="C56" s="9"/>
      <c r="D56" s="9"/>
      <c r="E56" s="9"/>
      <c r="F56" s="9"/>
    </row>
    <row r="57" spans="1:6" ht="14.25">
      <c r="A57" s="9"/>
      <c r="B57" s="32"/>
      <c r="C57" s="9"/>
      <c r="D57" s="9"/>
      <c r="E57" s="9"/>
      <c r="F57" s="9"/>
    </row>
    <row r="58" spans="1:6" ht="14.25">
      <c r="A58" s="9"/>
      <c r="B58" s="32"/>
      <c r="C58" s="9"/>
      <c r="D58" s="9"/>
      <c r="E58" s="9"/>
      <c r="F58" s="9"/>
    </row>
    <row r="59" spans="1:6" ht="14.25">
      <c r="A59" s="9"/>
      <c r="B59" s="32"/>
      <c r="C59" s="9"/>
      <c r="D59" s="9"/>
      <c r="E59" s="9"/>
      <c r="F59" s="9"/>
    </row>
    <row r="60" spans="1:6" ht="14.25">
      <c r="A60" s="9"/>
      <c r="B60" s="32"/>
      <c r="C60" s="9"/>
      <c r="D60" s="9"/>
      <c r="E60" s="9"/>
      <c r="F60" s="9"/>
    </row>
    <row r="61" spans="1:6" ht="14.25">
      <c r="A61" s="9"/>
      <c r="B61" s="32"/>
      <c r="C61" s="9"/>
      <c r="D61" s="9"/>
      <c r="E61" s="9"/>
      <c r="F61" s="9"/>
    </row>
    <row r="62" spans="1:6" ht="14.25">
      <c r="A62" s="9"/>
      <c r="B62" s="32"/>
      <c r="C62" s="9"/>
      <c r="D62" s="9"/>
      <c r="E62" s="9"/>
      <c r="F62" s="9"/>
    </row>
    <row r="63" spans="1:6" ht="14.25">
      <c r="A63" s="9"/>
      <c r="B63" s="32"/>
      <c r="C63" s="9"/>
      <c r="D63" s="9"/>
      <c r="E63" s="9"/>
      <c r="F63" s="9"/>
    </row>
    <row r="64" spans="1:6" ht="14.25">
      <c r="A64" s="9"/>
      <c r="B64" s="32"/>
      <c r="C64" s="9"/>
      <c r="D64" s="9"/>
      <c r="E64" s="9"/>
      <c r="F64" s="9"/>
    </row>
    <row r="65" spans="1:6" ht="14.25">
      <c r="A65" s="9"/>
      <c r="B65" s="32"/>
      <c r="C65" s="9"/>
      <c r="D65" s="9"/>
      <c r="E65" s="9"/>
      <c r="F65" s="9"/>
    </row>
    <row r="66" spans="1:6" ht="14.25">
      <c r="A66" s="9"/>
      <c r="B66" s="32"/>
      <c r="C66" s="9"/>
      <c r="D66" s="9"/>
      <c r="E66" s="9"/>
      <c r="F66" s="9"/>
    </row>
    <row r="67" spans="1:6" ht="14.25">
      <c r="A67" s="9"/>
      <c r="B67" s="9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</sheetData>
  <sheetProtection/>
  <mergeCells count="1">
    <mergeCell ref="A1:F1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="85" zoomScaleNormal="85" zoomScalePageLayoutView="0" workbookViewId="0" topLeftCell="B22">
      <selection activeCell="E37" sqref="E3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57421875" style="1" customWidth="1"/>
    <col min="5" max="5" width="21.8515625" style="1" customWidth="1"/>
    <col min="6" max="6" width="22.00390625" style="1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6" ht="34.5" customHeight="1">
      <c r="A1" s="43" t="s">
        <v>131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119</v>
      </c>
      <c r="E2" s="6" t="s">
        <v>118</v>
      </c>
      <c r="F2" s="6" t="s">
        <v>102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260</v>
      </c>
      <c r="E3" s="11">
        <v>260</v>
      </c>
      <c r="F3" s="11">
        <v>260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216.62433333333334</v>
      </c>
      <c r="E4" s="11">
        <v>211.9341666666667</v>
      </c>
      <c r="F4" s="11">
        <v>211.9341666666667</v>
      </c>
    </row>
    <row r="5" spans="1:6" ht="21.75" customHeight="1">
      <c r="A5" s="6">
        <v>3</v>
      </c>
      <c r="B5" s="7" t="s">
        <v>16</v>
      </c>
      <c r="C5" s="6" t="s">
        <v>17</v>
      </c>
      <c r="D5" s="11"/>
      <c r="E5" s="11">
        <v>920</v>
      </c>
      <c r="F5" s="11">
        <v>920</v>
      </c>
    </row>
    <row r="6" spans="1:6" ht="29.25" customHeight="1">
      <c r="A6" s="6">
        <v>4</v>
      </c>
      <c r="B6" s="7" t="s">
        <v>18</v>
      </c>
      <c r="C6" s="6" t="s">
        <v>17</v>
      </c>
      <c r="D6" s="11"/>
      <c r="E6" s="11">
        <v>794.64432669</v>
      </c>
      <c r="F6" s="11">
        <v>794.395</v>
      </c>
    </row>
    <row r="7" spans="1:8" ht="24.75" customHeight="1">
      <c r="A7" s="6">
        <v>5</v>
      </c>
      <c r="B7" s="7" t="s">
        <v>19</v>
      </c>
      <c r="C7" s="6" t="s">
        <v>20</v>
      </c>
      <c r="D7" s="11"/>
      <c r="E7" s="11">
        <v>2229.43433334</v>
      </c>
      <c r="F7" s="11">
        <v>2188.9320800000005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/>
      <c r="E8" s="11">
        <v>2223.09166667</v>
      </c>
      <c r="F8" s="11">
        <v>2182.6140820000005</v>
      </c>
    </row>
    <row r="9" spans="1:6" ht="21.75" customHeight="1">
      <c r="A9" s="6">
        <v>7</v>
      </c>
      <c r="B9" s="8" t="s">
        <v>22</v>
      </c>
      <c r="C9" s="6" t="s">
        <v>23</v>
      </c>
      <c r="D9" s="12"/>
      <c r="E9" s="12"/>
      <c r="F9" s="33">
        <f>F10+F11+F12</f>
        <v>3256.478108960805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/>
      <c r="E10" s="12"/>
      <c r="F10" s="12">
        <v>1070.8310485138024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/>
      <c r="E11" s="12"/>
      <c r="F11" s="12">
        <v>403.9268071754475</v>
      </c>
    </row>
    <row r="12" spans="1:6" ht="30">
      <c r="A12" s="6" t="s">
        <v>28</v>
      </c>
      <c r="B12" s="8" t="s">
        <v>73</v>
      </c>
      <c r="C12" s="6" t="s">
        <v>23</v>
      </c>
      <c r="D12" s="12"/>
      <c r="E12" s="12"/>
      <c r="F12" s="12">
        <v>1781.720253271555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/>
      <c r="E14" s="12"/>
      <c r="F14" s="12">
        <v>1069.897545934975</v>
      </c>
    </row>
    <row r="15" spans="1:6" ht="14.25">
      <c r="A15" s="6"/>
      <c r="B15" s="7" t="s">
        <v>31</v>
      </c>
      <c r="C15" s="6" t="s">
        <v>32</v>
      </c>
      <c r="D15" s="11">
        <v>347</v>
      </c>
      <c r="E15" s="11">
        <v>347.0003505681536</v>
      </c>
      <c r="F15" s="11">
        <v>306.88721860136934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12"/>
      <c r="F16" s="12">
        <v>1523.7776550045426</v>
      </c>
    </row>
    <row r="17" spans="1:6" ht="14.25">
      <c r="A17" s="6"/>
      <c r="B17" s="7" t="s">
        <v>37</v>
      </c>
      <c r="C17" s="6" t="s">
        <v>34</v>
      </c>
      <c r="D17" s="11">
        <v>149.8</v>
      </c>
      <c r="E17" s="11">
        <v>149.49998002208602</v>
      </c>
      <c r="F17" s="11">
        <v>159.3031308183443</v>
      </c>
    </row>
    <row r="18" spans="1:6" ht="57.75" customHeight="1">
      <c r="A18" s="6"/>
      <c r="B18" s="7" t="s">
        <v>35</v>
      </c>
      <c r="C18" s="6"/>
      <c r="D18" s="11" t="s">
        <v>116</v>
      </c>
      <c r="E18" s="11" t="s">
        <v>88</v>
      </c>
      <c r="F18" s="11" t="s">
        <v>121</v>
      </c>
    </row>
    <row r="19" spans="1:6" ht="14.25">
      <c r="A19" s="6">
        <v>9</v>
      </c>
      <c r="B19" s="7" t="s">
        <v>45</v>
      </c>
      <c r="C19" s="6" t="s">
        <v>23</v>
      </c>
      <c r="D19" s="11">
        <v>57.72432014543916</v>
      </c>
      <c r="E19" s="12"/>
      <c r="F19" s="12">
        <f>65232.7278308213/1000</f>
        <v>65.2327278308213</v>
      </c>
    </row>
    <row r="20" spans="1:6" ht="45">
      <c r="A20" s="6">
        <v>10</v>
      </c>
      <c r="B20" s="8" t="s">
        <v>46</v>
      </c>
      <c r="C20" s="6"/>
      <c r="D20" s="11"/>
      <c r="E20" s="11"/>
      <c r="F20" s="29"/>
    </row>
    <row r="21" spans="1:6" ht="14.25">
      <c r="A21" s="13" t="s">
        <v>47</v>
      </c>
      <c r="B21" s="7" t="s">
        <v>48</v>
      </c>
      <c r="C21" s="6" t="s">
        <v>49</v>
      </c>
      <c r="D21" s="11">
        <f>'[2]6'!$H$15</f>
        <v>348.6828029064741</v>
      </c>
      <c r="E21" s="11"/>
      <c r="F21" s="29">
        <v>352.99479971488273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'[2]6'!$H$40/1000</f>
        <v>34.271502079614095</v>
      </c>
      <c r="E22" s="11"/>
      <c r="F22" s="11">
        <f>51462.568061351/1000</f>
        <v>51.462568061351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11"/>
      <c r="E25" s="11"/>
      <c r="F25" s="34">
        <f>F26+F27+F28</f>
        <v>3448.484289287681</v>
      </c>
      <c r="H25" s="40">
        <f>F9-F25</f>
        <v>-192.0061803268759</v>
      </c>
    </row>
    <row r="26" spans="1:6" ht="14.25">
      <c r="A26" s="6" t="s">
        <v>39</v>
      </c>
      <c r="B26" s="7" t="s">
        <v>42</v>
      </c>
      <c r="C26" s="6" t="s">
        <v>23</v>
      </c>
      <c r="D26" s="12"/>
      <c r="E26" s="11"/>
      <c r="F26" s="34">
        <f>F10</f>
        <v>1070.8310485138024</v>
      </c>
    </row>
    <row r="27" spans="1:6" ht="14.25">
      <c r="A27" s="6" t="s">
        <v>40</v>
      </c>
      <c r="B27" s="7" t="s">
        <v>43</v>
      </c>
      <c r="C27" s="6" t="s">
        <v>23</v>
      </c>
      <c r="D27" s="12"/>
      <c r="E27" s="12"/>
      <c r="F27" s="34">
        <f>F11</f>
        <v>403.9268071754475</v>
      </c>
    </row>
    <row r="28" spans="1:8" ht="28.5">
      <c r="A28" s="6" t="s">
        <v>41</v>
      </c>
      <c r="B28" s="7" t="s">
        <v>78</v>
      </c>
      <c r="C28" s="6" t="s">
        <v>23</v>
      </c>
      <c r="D28" s="12"/>
      <c r="E28" s="11"/>
      <c r="F28" s="11">
        <v>1973.726433598431</v>
      </c>
      <c r="H28" s="38"/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/>
      <c r="E34" s="11"/>
      <c r="F34" s="11">
        <f>6246.13195770532/1000</f>
        <v>6.24613195770532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/>
      <c r="E36" s="11"/>
      <c r="F36" s="11">
        <v>2.576545147485789</v>
      </c>
    </row>
    <row r="37" spans="1:6" ht="28.5">
      <c r="A37" s="6" t="s">
        <v>61</v>
      </c>
      <c r="B37" s="7" t="s">
        <v>44</v>
      </c>
      <c r="C37" s="6" t="s">
        <v>23</v>
      </c>
      <c r="D37" s="6"/>
      <c r="E37" s="6"/>
      <c r="F37" s="11">
        <f>F34-F36</f>
        <v>3.669586810219531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32"/>
      <c r="C49" s="9"/>
      <c r="D49" s="9"/>
      <c r="E49" s="9"/>
      <c r="F49" s="9"/>
    </row>
    <row r="50" spans="1:3" s="18" customFormat="1" ht="11.25" customHeight="1">
      <c r="A50" s="17"/>
      <c r="B50" s="17"/>
      <c r="C50" s="17"/>
    </row>
    <row r="51" spans="1:5" s="18" customFormat="1" ht="11.25" customHeight="1">
      <c r="A51" s="44" t="s">
        <v>120</v>
      </c>
      <c r="B51" s="44"/>
      <c r="C51" s="44"/>
      <c r="D51" s="44"/>
      <c r="E51" s="44"/>
    </row>
    <row r="52" spans="1:6" ht="14.25" customHeight="1">
      <c r="A52" s="45" t="s">
        <v>124</v>
      </c>
      <c r="B52" s="45"/>
      <c r="C52" s="45"/>
      <c r="D52" s="45"/>
      <c r="E52" s="45"/>
      <c r="F52" s="45"/>
    </row>
    <row r="53" spans="1:6" ht="14.25">
      <c r="A53" s="9"/>
      <c r="B53" s="32"/>
      <c r="C53" s="9"/>
      <c r="D53" s="9"/>
      <c r="E53" s="9"/>
      <c r="F53" s="9"/>
    </row>
    <row r="54" spans="1:6" ht="14.25">
      <c r="A54" s="9"/>
      <c r="B54" s="32"/>
      <c r="C54" s="9"/>
      <c r="D54" s="9"/>
      <c r="E54" s="9"/>
      <c r="F54" s="9"/>
    </row>
    <row r="55" spans="1:6" ht="14.25">
      <c r="A55" s="9"/>
      <c r="B55" s="32"/>
      <c r="C55" s="9"/>
      <c r="D55" s="9"/>
      <c r="E55" s="9"/>
      <c r="F55" s="9"/>
    </row>
    <row r="56" spans="1:6" ht="14.25">
      <c r="A56" s="9"/>
      <c r="B56" s="32"/>
      <c r="C56" s="9"/>
      <c r="D56" s="9"/>
      <c r="E56" s="9"/>
      <c r="F56" s="9"/>
    </row>
    <row r="57" spans="1:6" ht="14.25">
      <c r="A57" s="9"/>
      <c r="B57" s="32"/>
      <c r="C57" s="9"/>
      <c r="D57" s="9"/>
      <c r="E57" s="9"/>
      <c r="F57" s="9"/>
    </row>
    <row r="58" spans="1:6" ht="14.25">
      <c r="A58" s="9"/>
      <c r="B58" s="32"/>
      <c r="C58" s="9"/>
      <c r="D58" s="9"/>
      <c r="E58" s="9"/>
      <c r="F58" s="9"/>
    </row>
    <row r="59" spans="1:6" ht="14.25">
      <c r="A59" s="9"/>
      <c r="B59" s="32"/>
      <c r="C59" s="9"/>
      <c r="D59" s="9"/>
      <c r="E59" s="9"/>
      <c r="F59" s="9"/>
    </row>
    <row r="60" spans="1:6" ht="14.25">
      <c r="A60" s="9"/>
      <c r="B60" s="32"/>
      <c r="C60" s="9"/>
      <c r="D60" s="9"/>
      <c r="E60" s="9"/>
      <c r="F60" s="9"/>
    </row>
    <row r="61" spans="1:6" ht="14.25">
      <c r="A61" s="9"/>
      <c r="B61" s="32"/>
      <c r="C61" s="9"/>
      <c r="D61" s="9"/>
      <c r="E61" s="9"/>
      <c r="F61" s="9"/>
    </row>
    <row r="62" spans="1:6" ht="14.25">
      <c r="A62" s="9"/>
      <c r="B62" s="32"/>
      <c r="C62" s="9"/>
      <c r="D62" s="9"/>
      <c r="E62" s="9"/>
      <c r="F62" s="9"/>
    </row>
    <row r="63" spans="1:6" ht="14.25">
      <c r="A63" s="9"/>
      <c r="B63" s="32"/>
      <c r="C63" s="9"/>
      <c r="D63" s="9"/>
      <c r="E63" s="9"/>
      <c r="F63" s="9"/>
    </row>
    <row r="64" spans="1:6" ht="14.25">
      <c r="A64" s="9"/>
      <c r="B64" s="32"/>
      <c r="C64" s="9"/>
      <c r="D64" s="9"/>
      <c r="E64" s="9"/>
      <c r="F64" s="9"/>
    </row>
    <row r="65" spans="1:6" ht="14.25">
      <c r="A65" s="9"/>
      <c r="B65" s="32"/>
      <c r="C65" s="9"/>
      <c r="D65" s="9"/>
      <c r="E65" s="9"/>
      <c r="F65" s="9"/>
    </row>
    <row r="66" spans="1:6" ht="14.25">
      <c r="A66" s="9"/>
      <c r="B66" s="32"/>
      <c r="C66" s="9"/>
      <c r="D66" s="9"/>
      <c r="E66" s="9"/>
      <c r="F66" s="9"/>
    </row>
    <row r="67" spans="1:6" ht="14.25">
      <c r="A67" s="9"/>
      <c r="B67" s="32"/>
      <c r="C67" s="9"/>
      <c r="D67" s="9"/>
      <c r="E67" s="9"/>
      <c r="F67" s="9"/>
    </row>
    <row r="68" spans="1:6" ht="14.25">
      <c r="A68" s="9"/>
      <c r="B68" s="32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3">
    <mergeCell ref="A1:F1"/>
    <mergeCell ref="A51:E51"/>
    <mergeCell ref="A52:F52"/>
  </mergeCells>
  <dataValidations count="1">
    <dataValidation type="decimal" allowBlank="1" showErrorMessage="1" errorTitle="Ошибка" error="Допускается ввод только действительных чисел!" sqref="E17: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2014-08-20T20:18:59Z</cp:lastPrinted>
  <dcterms:created xsi:type="dcterms:W3CDTF">2006-09-28T05:33:49Z</dcterms:created>
  <dcterms:modified xsi:type="dcterms:W3CDTF">2015-08-31T16:39:49Z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