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activeTab="0"/>
  </bookViews>
  <sheets>
    <sheet name="стр.1" sheetId="1" r:id="rId1"/>
    <sheet name="стр.3" sheetId="2" r:id="rId2"/>
  </sheets>
  <definedNames>
    <definedName name="_xlnm.Print_Area" localSheetId="1">'стр.3'!$A$1:$AG$58</definedName>
  </definedNames>
  <calcPr fullCalcOnLoad="1"/>
</workbook>
</file>

<file path=xl/sharedStrings.xml><?xml version="1.0" encoding="utf-8"?>
<sst xmlns="http://schemas.openxmlformats.org/spreadsheetml/2006/main" count="255" uniqueCount="114">
  <si>
    <t>№ №</t>
  </si>
  <si>
    <t>Наименование объекта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</si>
  <si>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</si>
  <si>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</si>
  <si>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</si>
  <si>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</si>
  <si>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</si>
  <si>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</si>
  <si>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</si>
  <si>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</si>
  <si>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</si>
  <si>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</si>
  <si>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</si>
  <si>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</si>
  <si>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</si>
  <si>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</si>
  <si>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</si>
  <si>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</si>
  <si>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</si>
  <si>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</si>
  <si>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</si>
  <si>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</si>
  <si>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</si>
  <si>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</si>
  <si>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</si>
  <si>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</si>
  <si>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</si>
  <si>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</si>
  <si>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</si>
  <si>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</si>
  <si>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</si>
  <si>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</si>
  <si>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УТВЕРЖДЕНА</t>
  </si>
  <si>
    <t>Приказом Минэнерго России</t>
  </si>
  <si>
    <t>от 11.08.2011 № 347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</si>
  <si>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</si>
  <si>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</si>
  <si>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</si>
  <si>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</si>
  <si>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</si>
  <si>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</si>
  <si>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</si>
  <si>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</si>
  <si>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</si>
  <si>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</si>
  <si>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</si>
  <si>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</si>
  <si>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</si>
  <si>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</si>
  <si>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</si>
  <si>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</si>
  <si>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</si>
  <si>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</si>
  <si>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</si>
  <si>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</si>
  <si>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</si>
  <si>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</si>
  <si>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</si>
  <si>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</si>
  <si>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</si>
  <si>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</si>
  <si>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</si>
  <si>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</si>
  <si>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</si>
  <si>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</si>
  <si>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</si>
  <si>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</si>
  <si>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</si>
  <si>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</si>
  <si>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</si>
  <si>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</si>
  <si>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</si>
  <si>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</si>
  <si>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</si>
  <si>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</si>
  <si>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</si>
  <si>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</si>
  <si>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</si>
  <si>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</si>
  <si>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</si>
  <si>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</si>
  <si>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</si>
  <si>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</si>
  <si>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</si>
  <si>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</si>
  <si>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</si>
  <si>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</si>
  <si>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Снижение потерь
в результате реализа-
ции ****, кВт∙ч/год</t>
  </si>
  <si>
    <t>Объект №1 (ПГУ-210) Расширение Новгородской ТЭЦ газотурбинной установкой ГТЭ-160 с паровым котлом-утилизатором, работающим на существующую турбину ПТ-60-130/13</t>
  </si>
  <si>
    <t>Прочие объекты</t>
  </si>
  <si>
    <t>Объект №4 (ГТУ) Строительство Кудепстинской ТЭС г. Сочи, 1 этап</t>
  </si>
  <si>
    <t>Объект №5 (ГТУ) Строительство Кудепстинской ТЭС г. Сочи, 2 этап</t>
  </si>
  <si>
    <t>Объект №2 (ПГУ-110)          Строительство ПГУ-110 в составе ГТУ 75 МВт + КУ + паровая турбина 35 МВт на Вологодской ТЭЦ</t>
  </si>
  <si>
    <t>Объект №3 (ПГУ ТЭЦ-450) Строительство ПГУ-ТЭЦ мощностью 450 МВт в г. Ярославле</t>
  </si>
  <si>
    <t>3</t>
  </si>
  <si>
    <t>4</t>
  </si>
  <si>
    <t>Объем финансирования 2011, млн.руб. с НДС</t>
  </si>
  <si>
    <t>Ввод мощностей
2011</t>
  </si>
  <si>
    <t>Освоено
(подтверждено актами выполненных работ),
млн. рублей без НДС</t>
  </si>
  <si>
    <t>5</t>
  </si>
  <si>
    <t>6</t>
  </si>
  <si>
    <t>7</t>
  </si>
  <si>
    <t xml:space="preserve">ОАО «ФСК ЕЭС» не предоставлены акты на выполненные работы по тех. присоединению, работы не оплачены. </t>
  </si>
  <si>
    <t>В соответствии с Постановлением Правительства РФ от 05.12.2011 №997 «О внесении изменения в Программу строительства олимпийских объектов" реализация проекта приостановлена.</t>
  </si>
  <si>
    <t>В соответствии с Постановлением Правительства РФ от 05.12.2011 №997 реализация проекта приостановлена.</t>
  </si>
  <si>
    <t>Не перечислены авансы на поставку вспомогательного оборудования и  ОРУ-110кВ  по причине не выполнения  Ген.подрядной организацией договорных обязательств.</t>
  </si>
  <si>
    <t xml:space="preserve">Не перечислен аванс на поставку паровой турбины и вспомогательного оборудования в связи с отсутствием заключенного EPC-контракта.  </t>
  </si>
  <si>
    <t>факт года 2010</t>
  </si>
  <si>
    <t>факт года 2011</t>
  </si>
  <si>
    <t>Расширение Новгородской ТЭЦ газотурбинной установкой ГТЭ-160 с паровым котлом-утилизатором, работающим на существующую турбину ПТ-60-130/13</t>
  </si>
  <si>
    <t>Реконструкция Архангельской ТЭЦ-перевод котлов №1-4 на сжигание природного газа</t>
  </si>
  <si>
    <t>Реконструкция Архангельской ТЭЦ - перевод котлов № 5-6 и водогрейного котла №1 на сжигание природного газа</t>
  </si>
  <si>
    <t>Реконструкция Сверодвинской ТЭЦ-2- перевод котлов №1-3 на сжигание природного газа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</si>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</sst>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#,##0.0"/>
  </numFmts>
  <fonts count="5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horizontal="left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1" fillId="33" borderId="11" xfId="53" applyNumberFormat="1" applyFont="1" applyFill="1" applyBorder="1" applyAlignment="1" applyProtection="1">
      <alignment vertical="center" wrapText="1"/>
      <protection/>
    </xf>
    <xf numFmtId="0" fontId="5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3" fontId="2" fillId="0" borderId="37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left" vertical="center" wrapText="1"/>
    </xf>
    <xf numFmtId="0" fontId="11" fillId="33" borderId="17" xfId="53" applyNumberFormat="1" applyFont="1" applyFill="1" applyBorder="1" applyAlignment="1" applyProtection="1">
      <alignment vertical="center" wrapText="1"/>
      <protection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/>
    </xf>
    <xf numFmtId="3" fontId="2" fillId="33" borderId="37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13" fillId="33" borderId="11" xfId="52" applyNumberFormat="1" applyFont="1" applyFill="1" applyBorder="1" applyAlignment="1" applyProtection="1">
      <alignment horizontal="center" vertical="center"/>
      <protection locked="0"/>
    </xf>
    <xf numFmtId="3" fontId="2" fillId="33" borderId="10" xfId="52" applyNumberFormat="1" applyFont="1" applyFill="1" applyBorder="1" applyAlignment="1" applyProtection="1">
      <alignment horizontal="center" vertical="center"/>
      <protection/>
    </xf>
    <xf numFmtId="3" fontId="2" fillId="33" borderId="11" xfId="52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33" borderId="47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center" vertical="center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58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49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/>
    </xf>
    <xf numFmtId="3" fontId="13" fillId="0" borderId="49" xfId="0" applyNumberFormat="1" applyFont="1" applyBorder="1" applyAlignment="1">
      <alignment horizontal="center" vertical="center"/>
    </xf>
    <xf numFmtId="3" fontId="13" fillId="0" borderId="64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17" fillId="0" borderId="65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5" fillId="0" borderId="69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BreakPreview" zoomScaleSheetLayoutView="100" zoomScalePageLayoutView="0" workbookViewId="0" topLeftCell="A21">
      <selection activeCell="B52" sqref="B52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2.00390625" style="1" customWidth="1"/>
    <col min="4" max="7" width="9.75390625" style="1" customWidth="1"/>
    <col min="8" max="10" width="14.75390625" style="1" customWidth="1"/>
    <col min="11" max="11" width="14.00390625" style="1" customWidth="1"/>
    <col min="12" max="12" width="6.875" style="1" customWidth="1"/>
    <col min="13" max="13" width="12.875" style="1" customWidth="1"/>
    <col min="14" max="14" width="13.125" style="1" customWidth="1"/>
    <col min="15" max="15" width="26.875" style="1" customWidth="1"/>
    <col min="16" max="16384" width="9.125" style="1" customWidth="1"/>
  </cols>
  <sheetData>
    <row r="1" spans="14:15" ht="15">
      <c r="N1" s="160" t="s">
        <v>32</v>
      </c>
      <c r="O1" s="160"/>
    </row>
    <row r="2" spans="14:15" ht="15">
      <c r="N2" s="160" t="s">
        <v>33</v>
      </c>
      <c r="O2" s="160"/>
    </row>
    <row r="3" spans="14:15" ht="15">
      <c r="N3" s="160" t="s">
        <v>34</v>
      </c>
      <c r="O3" s="160"/>
    </row>
    <row r="5" spans="1:15" s="4" customFormat="1" ht="15.75">
      <c r="A5" s="163" t="s">
        <v>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s="4" customFormat="1" ht="15.75">
      <c r="A6" s="163" t="s">
        <v>29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s="4" customFormat="1" ht="15.75">
      <c r="A7" s="163" t="s">
        <v>83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9" s="3" customFormat="1" ht="14.25">
      <c r="A9" s="3" t="s">
        <v>35</v>
      </c>
    </row>
    <row r="10" ht="12" customHeight="1" thickBot="1"/>
    <row r="11" spans="1:15" s="2" customFormat="1" ht="16.5" customHeight="1">
      <c r="A11" s="164" t="s">
        <v>0</v>
      </c>
      <c r="B11" s="167" t="s">
        <v>1</v>
      </c>
      <c r="C11" s="167" t="s">
        <v>43</v>
      </c>
      <c r="D11" s="170" t="s">
        <v>96</v>
      </c>
      <c r="E11" s="171"/>
      <c r="F11" s="170" t="s">
        <v>97</v>
      </c>
      <c r="G11" s="171"/>
      <c r="H11" s="167" t="s">
        <v>98</v>
      </c>
      <c r="I11" s="167" t="s">
        <v>84</v>
      </c>
      <c r="J11" s="167" t="s">
        <v>8</v>
      </c>
      <c r="K11" s="177" t="s">
        <v>30</v>
      </c>
      <c r="L11" s="178"/>
      <c r="M11" s="178"/>
      <c r="N11" s="179"/>
      <c r="O11" s="174" t="s">
        <v>7</v>
      </c>
    </row>
    <row r="12" spans="1:15" s="2" customFormat="1" ht="11.25">
      <c r="A12" s="165"/>
      <c r="B12" s="168"/>
      <c r="C12" s="168"/>
      <c r="D12" s="172"/>
      <c r="E12" s="173"/>
      <c r="F12" s="172"/>
      <c r="G12" s="173"/>
      <c r="H12" s="168"/>
      <c r="I12" s="168"/>
      <c r="J12" s="168"/>
      <c r="K12" s="180" t="s">
        <v>5</v>
      </c>
      <c r="L12" s="180" t="s">
        <v>6</v>
      </c>
      <c r="M12" s="182" t="s">
        <v>4</v>
      </c>
      <c r="N12" s="183"/>
      <c r="O12" s="175"/>
    </row>
    <row r="13" spans="1:15" s="2" customFormat="1" ht="65.25" customHeight="1">
      <c r="A13" s="166"/>
      <c r="B13" s="169"/>
      <c r="C13" s="169"/>
      <c r="D13" s="8" t="s">
        <v>2</v>
      </c>
      <c r="E13" s="9" t="s">
        <v>3</v>
      </c>
      <c r="F13" s="9" t="s">
        <v>2</v>
      </c>
      <c r="G13" s="9" t="s">
        <v>3</v>
      </c>
      <c r="H13" s="169"/>
      <c r="I13" s="169"/>
      <c r="J13" s="169"/>
      <c r="K13" s="181"/>
      <c r="L13" s="181"/>
      <c r="M13" s="10" t="s">
        <v>31</v>
      </c>
      <c r="N13" s="10" t="s">
        <v>36</v>
      </c>
      <c r="O13" s="176"/>
    </row>
    <row r="14" spans="1:15" s="26" customFormat="1" ht="10.5">
      <c r="A14" s="25"/>
      <c r="B14" s="9" t="s">
        <v>77</v>
      </c>
      <c r="C14" s="88">
        <f aca="true" t="shared" si="0" ref="C14:K14">C15+C34</f>
        <v>31348.489999999998</v>
      </c>
      <c r="D14" s="88">
        <f t="shared" si="0"/>
        <v>7274.860000000001</v>
      </c>
      <c r="E14" s="88">
        <f t="shared" si="0"/>
        <v>3939.7099999999996</v>
      </c>
      <c r="F14" s="88">
        <f t="shared" si="0"/>
        <v>210</v>
      </c>
      <c r="G14" s="88">
        <f t="shared" si="0"/>
        <v>0</v>
      </c>
      <c r="H14" s="88">
        <f t="shared" si="0"/>
        <v>4359.25</v>
      </c>
      <c r="I14" s="88">
        <f t="shared" si="0"/>
        <v>1800.45</v>
      </c>
      <c r="J14" s="88">
        <f t="shared" si="0"/>
        <v>27408.780000000002</v>
      </c>
      <c r="K14" s="88">
        <f t="shared" si="0"/>
        <v>-3335.1499999999996</v>
      </c>
      <c r="L14" s="88"/>
      <c r="M14" s="88">
        <f>M15+M34</f>
        <v>0</v>
      </c>
      <c r="N14" s="88">
        <f>N15+N34</f>
        <v>0</v>
      </c>
      <c r="O14" s="35">
        <f>O15+O34</f>
        <v>0</v>
      </c>
    </row>
    <row r="15" spans="1:15" s="26" customFormat="1" ht="21">
      <c r="A15" s="25" t="s">
        <v>9</v>
      </c>
      <c r="B15" s="10" t="s">
        <v>10</v>
      </c>
      <c r="C15" s="88">
        <f aca="true" t="shared" si="1" ref="C15:K15">C16+C22+C26+C30</f>
        <v>4620.35</v>
      </c>
      <c r="D15" s="88">
        <f t="shared" si="1"/>
        <v>3565.9300000000003</v>
      </c>
      <c r="E15" s="88">
        <f t="shared" si="1"/>
        <v>2798.49</v>
      </c>
      <c r="F15" s="88">
        <f t="shared" si="1"/>
        <v>210</v>
      </c>
      <c r="G15" s="88">
        <f t="shared" si="1"/>
        <v>0</v>
      </c>
      <c r="H15" s="88">
        <f t="shared" si="1"/>
        <v>3044.55</v>
      </c>
      <c r="I15" s="88">
        <f t="shared" si="1"/>
        <v>1788.53</v>
      </c>
      <c r="J15" s="88">
        <f t="shared" si="1"/>
        <v>1821.86</v>
      </c>
      <c r="K15" s="88">
        <f t="shared" si="1"/>
        <v>-767.4399999999999</v>
      </c>
      <c r="L15" s="88"/>
      <c r="M15" s="88">
        <f>M16+M22+M26+M30</f>
        <v>0</v>
      </c>
      <c r="N15" s="88">
        <f>N16+N22+N26+N30</f>
        <v>0</v>
      </c>
      <c r="O15" s="35">
        <f>O16+O22+O26+O30</f>
        <v>0</v>
      </c>
    </row>
    <row r="16" spans="1:15" s="26" customFormat="1" ht="21">
      <c r="A16" s="25" t="s">
        <v>11</v>
      </c>
      <c r="B16" s="10" t="s">
        <v>81</v>
      </c>
      <c r="C16" s="88">
        <f aca="true" t="shared" si="2" ref="C16:K16">SUM(C17:C21)</f>
        <v>4620.35</v>
      </c>
      <c r="D16" s="88">
        <f t="shared" si="2"/>
        <v>3565.9300000000003</v>
      </c>
      <c r="E16" s="88">
        <f t="shared" si="2"/>
        <v>2798.49</v>
      </c>
      <c r="F16" s="88">
        <f t="shared" si="2"/>
        <v>210</v>
      </c>
      <c r="G16" s="88">
        <f t="shared" si="2"/>
        <v>0</v>
      </c>
      <c r="H16" s="88">
        <f t="shared" si="2"/>
        <v>3044.55</v>
      </c>
      <c r="I16" s="88">
        <f t="shared" si="2"/>
        <v>1788.53</v>
      </c>
      <c r="J16" s="88">
        <f t="shared" si="2"/>
        <v>1821.86</v>
      </c>
      <c r="K16" s="88">
        <f t="shared" si="2"/>
        <v>-767.4399999999999</v>
      </c>
      <c r="L16" s="88"/>
      <c r="M16" s="88">
        <f>SUM(M17:M21)</f>
        <v>0</v>
      </c>
      <c r="N16" s="88">
        <f>SUM(N17:N21)</f>
        <v>0</v>
      </c>
      <c r="O16" s="35">
        <f>SUM(O17:O21)</f>
        <v>0</v>
      </c>
    </row>
    <row r="17" spans="1:15" s="2" customFormat="1" ht="60.75" customHeight="1">
      <c r="A17" s="27" t="s">
        <v>12</v>
      </c>
      <c r="B17" s="33" t="s">
        <v>88</v>
      </c>
      <c r="C17" s="89">
        <v>1716.24</v>
      </c>
      <c r="D17" s="89">
        <v>1716.24</v>
      </c>
      <c r="E17" s="89">
        <v>1462.25</v>
      </c>
      <c r="F17" s="90">
        <v>210</v>
      </c>
      <c r="G17" s="90">
        <v>0</v>
      </c>
      <c r="H17" s="89">
        <v>1728.64</v>
      </c>
      <c r="I17" s="89">
        <v>582.04</v>
      </c>
      <c r="J17" s="89">
        <v>253.99</v>
      </c>
      <c r="K17" s="90">
        <f>E17-D17</f>
        <v>-253.99</v>
      </c>
      <c r="L17" s="90">
        <f>K17/D17*100</f>
        <v>-14.79921223138955</v>
      </c>
      <c r="M17" s="90"/>
      <c r="N17" s="90"/>
      <c r="O17" s="39" t="s">
        <v>102</v>
      </c>
    </row>
    <row r="18" spans="1:15" s="2" customFormat="1" ht="43.5" customHeight="1">
      <c r="A18" s="27" t="s">
        <v>94</v>
      </c>
      <c r="B18" s="41" t="s">
        <v>110</v>
      </c>
      <c r="C18" s="91">
        <v>69.86</v>
      </c>
      <c r="D18" s="92">
        <v>69.86</v>
      </c>
      <c r="E18" s="93">
        <v>28.24</v>
      </c>
      <c r="F18" s="94"/>
      <c r="G18" s="94"/>
      <c r="H18" s="89">
        <v>51.33</v>
      </c>
      <c r="I18" s="89">
        <v>346.3</v>
      </c>
      <c r="J18" s="89">
        <f>C18-E18</f>
        <v>41.620000000000005</v>
      </c>
      <c r="K18" s="90">
        <f>E18-D18</f>
        <v>-41.620000000000005</v>
      </c>
      <c r="L18" s="90">
        <f>K18/D18*100</f>
        <v>-59.57629544803894</v>
      </c>
      <c r="M18" s="90"/>
      <c r="N18" s="90"/>
      <c r="O18" s="40"/>
    </row>
    <row r="19" spans="1:15" s="2" customFormat="1" ht="40.5" customHeight="1">
      <c r="A19" s="27" t="s">
        <v>95</v>
      </c>
      <c r="B19" s="41" t="s">
        <v>111</v>
      </c>
      <c r="C19" s="91">
        <v>359.94</v>
      </c>
      <c r="D19" s="92">
        <v>0</v>
      </c>
      <c r="E19" s="93">
        <v>127.29</v>
      </c>
      <c r="F19" s="94"/>
      <c r="G19" s="94"/>
      <c r="H19" s="89">
        <v>160.65</v>
      </c>
      <c r="I19" s="89">
        <v>34.7</v>
      </c>
      <c r="J19" s="89">
        <f>C19-E19</f>
        <v>232.64999999999998</v>
      </c>
      <c r="K19" s="90">
        <f>E19-D19</f>
        <v>127.29</v>
      </c>
      <c r="L19" s="90">
        <v>0</v>
      </c>
      <c r="M19" s="90"/>
      <c r="N19" s="90"/>
      <c r="O19" s="40"/>
    </row>
    <row r="20" spans="1:15" s="2" customFormat="1" ht="41.25" customHeight="1">
      <c r="A20" s="27" t="s">
        <v>99</v>
      </c>
      <c r="B20" s="41" t="s">
        <v>112</v>
      </c>
      <c r="C20" s="91">
        <v>411.55</v>
      </c>
      <c r="D20" s="92">
        <v>411.55</v>
      </c>
      <c r="E20" s="93">
        <v>420.65</v>
      </c>
      <c r="F20" s="94"/>
      <c r="G20" s="94"/>
      <c r="H20" s="89">
        <v>352.96</v>
      </c>
      <c r="I20" s="89">
        <v>280.51</v>
      </c>
      <c r="J20" s="89">
        <f>C20-E20</f>
        <v>-9.099999999999966</v>
      </c>
      <c r="K20" s="90">
        <f>E20-D20</f>
        <v>9.099999999999966</v>
      </c>
      <c r="L20" s="90">
        <f>K20/D20*100</f>
        <v>2.2111529583282628</v>
      </c>
      <c r="M20" s="90"/>
      <c r="N20" s="90"/>
      <c r="O20" s="40"/>
    </row>
    <row r="21" spans="1:15" s="2" customFormat="1" ht="11.25">
      <c r="A21" s="27" t="s">
        <v>100</v>
      </c>
      <c r="B21" s="33" t="s">
        <v>89</v>
      </c>
      <c r="C21" s="89">
        <f>2904.11-841.35</f>
        <v>2062.76</v>
      </c>
      <c r="D21" s="89">
        <f>1849.69-481.41</f>
        <v>1368.28</v>
      </c>
      <c r="E21" s="89">
        <f>1336.24-576.18</f>
        <v>760.0600000000001</v>
      </c>
      <c r="F21" s="90"/>
      <c r="G21" s="90"/>
      <c r="H21" s="89">
        <f>1315.91-566.39+1.45</f>
        <v>750.9700000000001</v>
      </c>
      <c r="I21" s="89">
        <f>1206.49-661.51</f>
        <v>544.98</v>
      </c>
      <c r="J21" s="89">
        <f>1567.87-265.17</f>
        <v>1302.6999999999998</v>
      </c>
      <c r="K21" s="90">
        <f>E21-D21</f>
        <v>-608.2199999999999</v>
      </c>
      <c r="L21" s="90">
        <f>K21/D21*100</f>
        <v>-44.45142807027801</v>
      </c>
      <c r="M21" s="90"/>
      <c r="N21" s="90"/>
      <c r="O21" s="30"/>
    </row>
    <row r="22" spans="1:15" s="26" customFormat="1" ht="21" hidden="1">
      <c r="A22" s="25" t="s">
        <v>15</v>
      </c>
      <c r="B22" s="10" t="s">
        <v>82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29"/>
    </row>
    <row r="23" spans="1:15" s="2" customFormat="1" ht="11.25" hidden="1">
      <c r="A23" s="27" t="s">
        <v>9</v>
      </c>
      <c r="B23" s="28" t="s">
        <v>13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30"/>
    </row>
    <row r="24" spans="1:15" s="2" customFormat="1" ht="11.25" hidden="1">
      <c r="A24" s="27" t="s">
        <v>12</v>
      </c>
      <c r="B24" s="28" t="s">
        <v>14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30"/>
    </row>
    <row r="25" spans="1:15" s="2" customFormat="1" ht="11.25" hidden="1">
      <c r="A25" s="27" t="s">
        <v>16</v>
      </c>
      <c r="B25" s="2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30"/>
    </row>
    <row r="26" spans="1:15" s="26" customFormat="1" ht="10.5" hidden="1">
      <c r="A26" s="25" t="s">
        <v>17</v>
      </c>
      <c r="B26" s="10" t="s">
        <v>18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29"/>
    </row>
    <row r="27" spans="1:15" s="2" customFormat="1" ht="11.25" hidden="1">
      <c r="A27" s="27" t="s">
        <v>9</v>
      </c>
      <c r="B27" s="28" t="s">
        <v>13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30"/>
    </row>
    <row r="28" spans="1:15" s="2" customFormat="1" ht="11.25" hidden="1">
      <c r="A28" s="27" t="s">
        <v>12</v>
      </c>
      <c r="B28" s="28" t="s">
        <v>14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30"/>
    </row>
    <row r="29" spans="1:15" s="2" customFormat="1" ht="11.25" hidden="1">
      <c r="A29" s="27" t="s">
        <v>16</v>
      </c>
      <c r="B29" s="2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30"/>
    </row>
    <row r="30" spans="1:15" s="26" customFormat="1" ht="31.5" hidden="1">
      <c r="A30" s="25" t="s">
        <v>19</v>
      </c>
      <c r="B30" s="10" t="s">
        <v>20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29"/>
    </row>
    <row r="31" spans="1:15" s="2" customFormat="1" ht="11.25" hidden="1">
      <c r="A31" s="27" t="s">
        <v>9</v>
      </c>
      <c r="B31" s="28" t="s">
        <v>13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30"/>
    </row>
    <row r="32" spans="1:15" s="2" customFormat="1" ht="11.25" hidden="1">
      <c r="A32" s="27" t="s">
        <v>12</v>
      </c>
      <c r="B32" s="28" t="s">
        <v>14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30"/>
    </row>
    <row r="33" spans="1:15" s="2" customFormat="1" ht="11.25" hidden="1">
      <c r="A33" s="27" t="s">
        <v>16</v>
      </c>
      <c r="B33" s="2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30"/>
    </row>
    <row r="34" spans="1:15" s="26" customFormat="1" ht="10.5">
      <c r="A34" s="25" t="s">
        <v>12</v>
      </c>
      <c r="B34" s="10" t="s">
        <v>21</v>
      </c>
      <c r="C34" s="88">
        <f>C35+C40</f>
        <v>26728.14</v>
      </c>
      <c r="D34" s="88">
        <f aca="true" t="shared" si="3" ref="D34:O34">D35+D40</f>
        <v>3708.9300000000003</v>
      </c>
      <c r="E34" s="88">
        <f t="shared" si="3"/>
        <v>1141.2199999999998</v>
      </c>
      <c r="F34" s="88">
        <f t="shared" si="3"/>
        <v>0</v>
      </c>
      <c r="G34" s="88">
        <f t="shared" si="3"/>
        <v>0</v>
      </c>
      <c r="H34" s="88">
        <f t="shared" si="3"/>
        <v>1314.7</v>
      </c>
      <c r="I34" s="88">
        <f t="shared" si="3"/>
        <v>11.92</v>
      </c>
      <c r="J34" s="88">
        <f t="shared" si="3"/>
        <v>25586.920000000002</v>
      </c>
      <c r="K34" s="88">
        <f t="shared" si="3"/>
        <v>-2567.7099999999996</v>
      </c>
      <c r="L34" s="88">
        <f t="shared" si="3"/>
        <v>-316.17323826145156</v>
      </c>
      <c r="M34" s="88">
        <f t="shared" si="3"/>
        <v>0</v>
      </c>
      <c r="N34" s="88">
        <f t="shared" si="3"/>
        <v>0</v>
      </c>
      <c r="O34" s="35">
        <f t="shared" si="3"/>
        <v>0</v>
      </c>
    </row>
    <row r="35" spans="1:15" s="26" customFormat="1" ht="21">
      <c r="A35" s="25" t="s">
        <v>22</v>
      </c>
      <c r="B35" s="10" t="s">
        <v>81</v>
      </c>
      <c r="C35" s="88">
        <f>SUM(C36:C39)</f>
        <v>26728.14</v>
      </c>
      <c r="D35" s="88">
        <f>SUM(D36:D39)</f>
        <v>3708.9300000000003</v>
      </c>
      <c r="E35" s="88">
        <f>SUM(E36:E39)</f>
        <v>1141.2199999999998</v>
      </c>
      <c r="F35" s="88">
        <f aca="true" t="shared" si="4" ref="F35:M35">SUM(F36:F39)</f>
        <v>0</v>
      </c>
      <c r="G35" s="88">
        <f t="shared" si="4"/>
        <v>0</v>
      </c>
      <c r="H35" s="88">
        <f>SUM(H36:H39)</f>
        <v>1314.7</v>
      </c>
      <c r="I35" s="88">
        <f t="shared" si="4"/>
        <v>11.92</v>
      </c>
      <c r="J35" s="88">
        <f>SUM(J36:J39)</f>
        <v>25586.920000000002</v>
      </c>
      <c r="K35" s="88">
        <f>SUM(K36:K39)</f>
        <v>-2567.7099999999996</v>
      </c>
      <c r="L35" s="88">
        <f t="shared" si="4"/>
        <v>-316.17323826145156</v>
      </c>
      <c r="M35" s="88">
        <f t="shared" si="4"/>
        <v>0</v>
      </c>
      <c r="N35" s="88">
        <f>SUM(N36:N37)</f>
        <v>0</v>
      </c>
      <c r="O35" s="35">
        <f>SUM(O36:O37)</f>
        <v>0</v>
      </c>
    </row>
    <row r="36" spans="1:15" s="2" customFormat="1" ht="67.5" customHeight="1">
      <c r="A36" s="27" t="s">
        <v>9</v>
      </c>
      <c r="B36" s="33" t="s">
        <v>92</v>
      </c>
      <c r="C36" s="89">
        <v>1800.1</v>
      </c>
      <c r="D36" s="89">
        <v>1469.94</v>
      </c>
      <c r="E36" s="89">
        <v>1021.19</v>
      </c>
      <c r="F36" s="90"/>
      <c r="G36" s="90"/>
      <c r="H36" s="89">
        <v>1191.11</v>
      </c>
      <c r="I36" s="89">
        <v>11.92</v>
      </c>
      <c r="J36" s="89">
        <v>778.9099999999999</v>
      </c>
      <c r="K36" s="90">
        <f>E36-D36</f>
        <v>-448.75</v>
      </c>
      <c r="L36" s="90">
        <f>K36/D36*100</f>
        <v>-30.528456943820835</v>
      </c>
      <c r="M36" s="90"/>
      <c r="N36" s="90"/>
      <c r="O36" s="38" t="s">
        <v>105</v>
      </c>
    </row>
    <row r="37" spans="1:15" s="2" customFormat="1" ht="56.25" customHeight="1">
      <c r="A37" s="27" t="s">
        <v>12</v>
      </c>
      <c r="B37" s="34" t="s">
        <v>93</v>
      </c>
      <c r="C37" s="89">
        <v>18016.53</v>
      </c>
      <c r="D37" s="89">
        <v>947.24</v>
      </c>
      <c r="E37" s="89">
        <v>85.85</v>
      </c>
      <c r="F37" s="90"/>
      <c r="G37" s="90"/>
      <c r="H37" s="89">
        <v>92.27</v>
      </c>
      <c r="I37" s="89">
        <v>0</v>
      </c>
      <c r="J37" s="89">
        <v>17930.68</v>
      </c>
      <c r="K37" s="90">
        <f>E37-D37</f>
        <v>-861.39</v>
      </c>
      <c r="L37" s="90">
        <f>K37/D37*100</f>
        <v>-90.93682699210336</v>
      </c>
      <c r="M37" s="90"/>
      <c r="N37" s="90"/>
      <c r="O37" s="38" t="s">
        <v>106</v>
      </c>
    </row>
    <row r="38" spans="1:15" s="2" customFormat="1" ht="69.75" customHeight="1">
      <c r="A38" s="27" t="s">
        <v>94</v>
      </c>
      <c r="B38" s="33" t="s">
        <v>90</v>
      </c>
      <c r="C38" s="89">
        <v>3455.755</v>
      </c>
      <c r="D38" s="89">
        <v>645.875</v>
      </c>
      <c r="E38" s="89">
        <v>17.09</v>
      </c>
      <c r="F38" s="90"/>
      <c r="G38" s="90"/>
      <c r="H38" s="89">
        <v>15.66</v>
      </c>
      <c r="I38" s="89">
        <v>0</v>
      </c>
      <c r="J38" s="89">
        <v>3438.665</v>
      </c>
      <c r="K38" s="90">
        <f>E38-D38</f>
        <v>-628.785</v>
      </c>
      <c r="L38" s="90">
        <f>K38/D38*100</f>
        <v>-97.35397716276368</v>
      </c>
      <c r="M38" s="90"/>
      <c r="N38" s="90"/>
      <c r="O38" s="38" t="s">
        <v>103</v>
      </c>
    </row>
    <row r="39" spans="1:15" s="2" customFormat="1" ht="45.75" customHeight="1">
      <c r="A39" s="27" t="s">
        <v>95</v>
      </c>
      <c r="B39" s="33" t="s">
        <v>91</v>
      </c>
      <c r="C39" s="89">
        <v>3455.755</v>
      </c>
      <c r="D39" s="89">
        <v>645.875</v>
      </c>
      <c r="E39" s="89">
        <v>17.09</v>
      </c>
      <c r="F39" s="90"/>
      <c r="G39" s="90"/>
      <c r="H39" s="89">
        <v>15.66</v>
      </c>
      <c r="I39" s="89">
        <v>0</v>
      </c>
      <c r="J39" s="89">
        <v>3438.665</v>
      </c>
      <c r="K39" s="90">
        <f>E39-D39</f>
        <v>-628.785</v>
      </c>
      <c r="L39" s="90">
        <f>K39/D39*100</f>
        <v>-97.35397716276368</v>
      </c>
      <c r="M39" s="90"/>
      <c r="N39" s="90"/>
      <c r="O39" s="38" t="s">
        <v>104</v>
      </c>
    </row>
    <row r="40" spans="1:15" s="26" customFormat="1" ht="10.5" hidden="1">
      <c r="A40" s="25" t="s">
        <v>23</v>
      </c>
      <c r="B40" s="10" t="s">
        <v>24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29"/>
    </row>
    <row r="41" spans="1:15" s="2" customFormat="1" ht="11.25" hidden="1">
      <c r="A41" s="27" t="s">
        <v>9</v>
      </c>
      <c r="B41" s="28" t="s">
        <v>13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30"/>
    </row>
    <row r="42" spans="1:15" s="2" customFormat="1" ht="11.25" hidden="1">
      <c r="A42" s="27"/>
      <c r="B42" s="28" t="s">
        <v>25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30"/>
    </row>
    <row r="43" spans="1:15" s="2" customFormat="1" ht="11.25" hidden="1">
      <c r="A43" s="27" t="s">
        <v>12</v>
      </c>
      <c r="B43" s="28" t="s">
        <v>14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30"/>
    </row>
    <row r="44" spans="1:15" s="2" customFormat="1" ht="11.25" hidden="1">
      <c r="A44" s="27"/>
      <c r="B44" s="28" t="s">
        <v>25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30"/>
    </row>
    <row r="45" spans="1:15" s="2" customFormat="1" ht="11.25" hidden="1">
      <c r="A45" s="27" t="s">
        <v>16</v>
      </c>
      <c r="B45" s="28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30"/>
    </row>
    <row r="46" spans="1:15" s="26" customFormat="1" ht="12.75" customHeight="1">
      <c r="A46" s="161" t="s">
        <v>26</v>
      </c>
      <c r="B46" s="162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29"/>
    </row>
    <row r="47" spans="1:15" s="26" customFormat="1" ht="21">
      <c r="A47" s="25"/>
      <c r="B47" s="10" t="s">
        <v>27</v>
      </c>
      <c r="C47" s="88"/>
      <c r="D47" s="88">
        <f>SUM(D48:D53)</f>
        <v>379.18</v>
      </c>
      <c r="E47" s="88">
        <f>SUM(E48:E53)</f>
        <v>292.89</v>
      </c>
      <c r="F47" s="88"/>
      <c r="G47" s="88"/>
      <c r="H47" s="88"/>
      <c r="I47" s="88"/>
      <c r="J47" s="88"/>
      <c r="K47" s="88"/>
      <c r="L47" s="88"/>
      <c r="M47" s="88"/>
      <c r="N47" s="88"/>
      <c r="O47" s="29"/>
    </row>
    <row r="48" spans="1:15" s="2" customFormat="1" ht="22.5">
      <c r="A48" s="27" t="s">
        <v>9</v>
      </c>
      <c r="B48" s="33" t="s">
        <v>90</v>
      </c>
      <c r="C48" s="90"/>
      <c r="D48" s="89">
        <v>20.55</v>
      </c>
      <c r="E48" s="89">
        <v>0.16</v>
      </c>
      <c r="F48" s="90"/>
      <c r="G48" s="90"/>
      <c r="H48" s="90"/>
      <c r="I48" s="90"/>
      <c r="J48" s="90"/>
      <c r="K48" s="90"/>
      <c r="L48" s="90"/>
      <c r="M48" s="90"/>
      <c r="N48" s="90"/>
      <c r="O48" s="30"/>
    </row>
    <row r="49" spans="1:15" s="2" customFormat="1" ht="22.5">
      <c r="A49" s="27" t="s">
        <v>12</v>
      </c>
      <c r="B49" s="33" t="s">
        <v>91</v>
      </c>
      <c r="C49" s="90"/>
      <c r="D49" s="89">
        <v>20.55</v>
      </c>
      <c r="E49" s="89">
        <v>0.16</v>
      </c>
      <c r="F49" s="90"/>
      <c r="G49" s="90"/>
      <c r="H49" s="90"/>
      <c r="I49" s="90"/>
      <c r="J49" s="90"/>
      <c r="K49" s="90"/>
      <c r="L49" s="90"/>
      <c r="M49" s="90"/>
      <c r="N49" s="90"/>
      <c r="O49" s="30"/>
    </row>
    <row r="50" spans="1:15" s="2" customFormat="1" ht="56.25">
      <c r="A50" s="27" t="s">
        <v>95</v>
      </c>
      <c r="B50" s="33" t="s">
        <v>88</v>
      </c>
      <c r="C50" s="95"/>
      <c r="D50" s="89">
        <v>57.26</v>
      </c>
      <c r="E50" s="89">
        <v>63.72</v>
      </c>
      <c r="F50" s="95"/>
      <c r="G50" s="95"/>
      <c r="H50" s="95"/>
      <c r="I50" s="95"/>
      <c r="J50" s="95"/>
      <c r="K50" s="95"/>
      <c r="L50" s="95"/>
      <c r="M50" s="95"/>
      <c r="N50" s="95"/>
      <c r="O50" s="36"/>
    </row>
    <row r="51" spans="1:15" s="2" customFormat="1" ht="45">
      <c r="A51" s="27" t="s">
        <v>99</v>
      </c>
      <c r="B51" s="33" t="s">
        <v>92</v>
      </c>
      <c r="C51" s="95"/>
      <c r="D51" s="89">
        <v>211.57</v>
      </c>
      <c r="E51" s="89">
        <v>170.64</v>
      </c>
      <c r="F51" s="95"/>
      <c r="G51" s="95"/>
      <c r="H51" s="95"/>
      <c r="I51" s="95"/>
      <c r="J51" s="95"/>
      <c r="K51" s="95"/>
      <c r="L51" s="95"/>
      <c r="M51" s="95"/>
      <c r="N51" s="95"/>
      <c r="O51" s="36"/>
    </row>
    <row r="52" spans="1:15" s="2" customFormat="1" ht="33.75">
      <c r="A52" s="27" t="s">
        <v>100</v>
      </c>
      <c r="B52" s="34" t="s">
        <v>93</v>
      </c>
      <c r="C52" s="95"/>
      <c r="D52" s="89">
        <v>40.98</v>
      </c>
      <c r="E52" s="89">
        <v>0.21</v>
      </c>
      <c r="F52" s="95"/>
      <c r="G52" s="95"/>
      <c r="H52" s="95"/>
      <c r="I52" s="95"/>
      <c r="J52" s="95"/>
      <c r="K52" s="95"/>
      <c r="L52" s="95"/>
      <c r="M52" s="95"/>
      <c r="N52" s="95"/>
      <c r="O52" s="36"/>
    </row>
    <row r="53" spans="1:15" s="2" customFormat="1" ht="13.5" customHeight="1" thickBot="1">
      <c r="A53" s="27" t="s">
        <v>101</v>
      </c>
      <c r="B53" s="37" t="s">
        <v>89</v>
      </c>
      <c r="C53" s="96"/>
      <c r="D53" s="97">
        <v>28.27</v>
      </c>
      <c r="E53" s="97">
        <v>58</v>
      </c>
      <c r="F53" s="96"/>
      <c r="G53" s="96"/>
      <c r="H53" s="96"/>
      <c r="I53" s="96"/>
      <c r="J53" s="96"/>
      <c r="K53" s="96"/>
      <c r="L53" s="96"/>
      <c r="M53" s="96"/>
      <c r="N53" s="96"/>
      <c r="O53" s="31"/>
    </row>
    <row r="54" ht="3" customHeight="1"/>
    <row r="55" spans="1:2" s="6" customFormat="1" ht="10.5">
      <c r="A55" s="5" t="s">
        <v>37</v>
      </c>
      <c r="B55" s="7" t="s">
        <v>39</v>
      </c>
    </row>
    <row r="56" spans="1:2" s="6" customFormat="1" ht="10.5">
      <c r="A56" s="5" t="s">
        <v>40</v>
      </c>
      <c r="B56" s="7" t="s">
        <v>38</v>
      </c>
    </row>
    <row r="57" spans="1:2" s="6" customFormat="1" ht="10.5">
      <c r="A57" s="5" t="s">
        <v>41</v>
      </c>
      <c r="B57" s="6" t="s">
        <v>78</v>
      </c>
    </row>
    <row r="58" s="6" customFormat="1" ht="15" customHeight="1">
      <c r="B58" s="7" t="s">
        <v>42</v>
      </c>
    </row>
  </sheetData>
  <sheetProtection/>
  <mergeCells count="20">
    <mergeCell ref="D11:E12"/>
    <mergeCell ref="F11:G12"/>
    <mergeCell ref="H11:H13"/>
    <mergeCell ref="I11:I13"/>
    <mergeCell ref="J11:J13"/>
    <mergeCell ref="O11:O13"/>
    <mergeCell ref="K11:N11"/>
    <mergeCell ref="K12:K13"/>
    <mergeCell ref="L12:L13"/>
    <mergeCell ref="M12:N12"/>
    <mergeCell ref="N1:O1"/>
    <mergeCell ref="N2:O2"/>
    <mergeCell ref="N3:O3"/>
    <mergeCell ref="A46:B46"/>
    <mergeCell ref="A5:O5"/>
    <mergeCell ref="A6:O6"/>
    <mergeCell ref="A7:O7"/>
    <mergeCell ref="A11:A13"/>
    <mergeCell ref="B11:B13"/>
    <mergeCell ref="C11:C13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8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57"/>
  <sheetViews>
    <sheetView view="pageBreakPreview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5.75390625" style="1" customWidth="1"/>
    <col min="2" max="2" width="35.875" style="1" customWidth="1"/>
    <col min="3" max="3" width="7.875" style="1" customWidth="1"/>
    <col min="4" max="7" width="5.625" style="1" customWidth="1"/>
    <col min="8" max="8" width="5.625" style="64" customWidth="1"/>
    <col min="9" max="17" width="5.625" style="1" customWidth="1"/>
    <col min="18" max="18" width="5.625" style="64" customWidth="1"/>
    <col min="19" max="22" width="5.625" style="1" customWidth="1"/>
    <col min="23" max="24" width="5.875" style="1" customWidth="1"/>
    <col min="25" max="25" width="8.125" style="1" customWidth="1"/>
    <col min="26" max="32" width="5.875" style="1" customWidth="1"/>
    <col min="33" max="33" width="7.75390625" style="1" customWidth="1"/>
    <col min="34" max="16384" width="9.125" style="1" customWidth="1"/>
  </cols>
  <sheetData>
    <row r="1" ht="3" customHeight="1"/>
    <row r="2" spans="1:33" s="3" customFormat="1" ht="12.75" customHeight="1">
      <c r="A2" s="19" t="s">
        <v>85</v>
      </c>
      <c r="B2" s="18"/>
      <c r="C2" s="18"/>
      <c r="D2" s="18"/>
      <c r="E2" s="18"/>
      <c r="F2" s="18"/>
      <c r="G2" s="18"/>
      <c r="H2" s="65"/>
      <c r="I2" s="18"/>
      <c r="J2" s="18"/>
      <c r="K2" s="18"/>
      <c r="L2" s="18"/>
      <c r="M2" s="18"/>
      <c r="N2" s="18"/>
      <c r="O2" s="18"/>
      <c r="P2" s="18"/>
      <c r="Q2" s="18"/>
      <c r="R2" s="65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2.25" customHeight="1" thickBot="1"/>
    <row r="4" spans="1:33" s="6" customFormat="1" ht="10.5">
      <c r="A4" s="202" t="s">
        <v>0</v>
      </c>
      <c r="B4" s="205" t="s">
        <v>57</v>
      </c>
      <c r="C4" s="208" t="s">
        <v>58</v>
      </c>
      <c r="D4" s="209"/>
      <c r="E4" s="209"/>
      <c r="F4" s="209"/>
      <c r="G4" s="210"/>
      <c r="H4" s="208" t="s">
        <v>52</v>
      </c>
      <c r="I4" s="209"/>
      <c r="J4" s="209"/>
      <c r="K4" s="209"/>
      <c r="L4" s="210"/>
      <c r="M4" s="208" t="s">
        <v>79</v>
      </c>
      <c r="N4" s="209"/>
      <c r="O4" s="209"/>
      <c r="P4" s="209"/>
      <c r="Q4" s="210"/>
      <c r="R4" s="208" t="s">
        <v>49</v>
      </c>
      <c r="S4" s="209"/>
      <c r="T4" s="209"/>
      <c r="U4" s="209"/>
      <c r="V4" s="209"/>
      <c r="W4" s="214" t="s">
        <v>51</v>
      </c>
      <c r="X4" s="196"/>
      <c r="Y4" s="196"/>
      <c r="Z4" s="196"/>
      <c r="AA4" s="196"/>
      <c r="AB4" s="196"/>
      <c r="AC4" s="196"/>
      <c r="AD4" s="196"/>
      <c r="AE4" s="196"/>
      <c r="AF4" s="196"/>
      <c r="AG4" s="219" t="s">
        <v>87</v>
      </c>
    </row>
    <row r="5" spans="1:33" s="6" customFormat="1" ht="10.5">
      <c r="A5" s="203"/>
      <c r="B5" s="206"/>
      <c r="C5" s="211"/>
      <c r="D5" s="212"/>
      <c r="E5" s="212"/>
      <c r="F5" s="212"/>
      <c r="G5" s="213"/>
      <c r="H5" s="211"/>
      <c r="I5" s="212"/>
      <c r="J5" s="212"/>
      <c r="K5" s="212"/>
      <c r="L5" s="213"/>
      <c r="M5" s="211"/>
      <c r="N5" s="212"/>
      <c r="O5" s="212"/>
      <c r="P5" s="212"/>
      <c r="Q5" s="213"/>
      <c r="R5" s="211"/>
      <c r="S5" s="212"/>
      <c r="T5" s="212"/>
      <c r="U5" s="212"/>
      <c r="V5" s="212"/>
      <c r="W5" s="211" t="s">
        <v>59</v>
      </c>
      <c r="X5" s="212"/>
      <c r="Y5" s="212"/>
      <c r="Z5" s="218"/>
      <c r="AA5" s="215" t="s">
        <v>60</v>
      </c>
      <c r="AB5" s="194"/>
      <c r="AC5" s="194"/>
      <c r="AD5" s="194"/>
      <c r="AE5" s="216"/>
      <c r="AF5" s="217" t="s">
        <v>80</v>
      </c>
      <c r="AG5" s="220"/>
    </row>
    <row r="6" spans="1:33" s="6" customFormat="1" ht="69" customHeight="1" thickBot="1">
      <c r="A6" s="204"/>
      <c r="B6" s="207"/>
      <c r="C6" s="71" t="s">
        <v>44</v>
      </c>
      <c r="D6" s="72" t="s">
        <v>45</v>
      </c>
      <c r="E6" s="72" t="s">
        <v>46</v>
      </c>
      <c r="F6" s="73" t="s">
        <v>48</v>
      </c>
      <c r="G6" s="74" t="s">
        <v>47</v>
      </c>
      <c r="H6" s="71" t="s">
        <v>44</v>
      </c>
      <c r="I6" s="72" t="s">
        <v>45</v>
      </c>
      <c r="J6" s="72" t="s">
        <v>46</v>
      </c>
      <c r="K6" s="73" t="s">
        <v>48</v>
      </c>
      <c r="L6" s="74" t="s">
        <v>47</v>
      </c>
      <c r="M6" s="71" t="s">
        <v>44</v>
      </c>
      <c r="N6" s="72" t="s">
        <v>45</v>
      </c>
      <c r="O6" s="72" t="s">
        <v>46</v>
      </c>
      <c r="P6" s="73" t="s">
        <v>48</v>
      </c>
      <c r="Q6" s="74" t="s">
        <v>47</v>
      </c>
      <c r="R6" s="71" t="s">
        <v>44</v>
      </c>
      <c r="S6" s="72" t="s">
        <v>45</v>
      </c>
      <c r="T6" s="72" t="s">
        <v>46</v>
      </c>
      <c r="U6" s="73" t="s">
        <v>48</v>
      </c>
      <c r="V6" s="74" t="s">
        <v>47</v>
      </c>
      <c r="W6" s="84" t="s">
        <v>56</v>
      </c>
      <c r="X6" s="85" t="s">
        <v>53</v>
      </c>
      <c r="Y6" s="85" t="s">
        <v>86</v>
      </c>
      <c r="Z6" s="73" t="s">
        <v>61</v>
      </c>
      <c r="AA6" s="85" t="s">
        <v>56</v>
      </c>
      <c r="AB6" s="85" t="s">
        <v>53</v>
      </c>
      <c r="AC6" s="85" t="s">
        <v>62</v>
      </c>
      <c r="AD6" s="85" t="s">
        <v>50</v>
      </c>
      <c r="AE6" s="73" t="s">
        <v>55</v>
      </c>
      <c r="AF6" s="206"/>
      <c r="AG6" s="221"/>
    </row>
    <row r="7" spans="1:33" s="11" customFormat="1" ht="9.75" customHeight="1">
      <c r="A7" s="75"/>
      <c r="B7" s="20" t="s">
        <v>77</v>
      </c>
      <c r="C7" s="98">
        <f aca="true" t="shared" si="0" ref="C7:C14">D7+E7+F7+G7</f>
        <v>7274.861999999999</v>
      </c>
      <c r="D7" s="99">
        <f>D8+D27</f>
        <v>880.9039999999999</v>
      </c>
      <c r="E7" s="99">
        <f>E8+E27</f>
        <v>2211.422</v>
      </c>
      <c r="F7" s="99">
        <f>F8+F27</f>
        <v>2978.573</v>
      </c>
      <c r="G7" s="100">
        <f>G8+G27</f>
        <v>1203.963</v>
      </c>
      <c r="H7" s="98">
        <f aca="true" t="shared" si="1" ref="H7:H14">I7+J7+K7+L7</f>
        <v>3939.668</v>
      </c>
      <c r="I7" s="99">
        <f>I8+I27</f>
        <v>482.422</v>
      </c>
      <c r="J7" s="99">
        <f>J8+J27</f>
        <v>1496.034</v>
      </c>
      <c r="K7" s="99">
        <f>K8+K27</f>
        <v>1162.728</v>
      </c>
      <c r="L7" s="100">
        <f>L8+L27</f>
        <v>798.484</v>
      </c>
      <c r="M7" s="98">
        <f aca="true" t="shared" si="2" ref="M7:M14">N7+O7+P7+Q7</f>
        <v>-3335.194</v>
      </c>
      <c r="N7" s="99">
        <f>N8+N27</f>
        <v>-398.482</v>
      </c>
      <c r="O7" s="99">
        <f>O8+O27</f>
        <v>-715.3880000000001</v>
      </c>
      <c r="P7" s="99">
        <f>P8+P27</f>
        <v>-1815.8449999999998</v>
      </c>
      <c r="Q7" s="101">
        <f>Q8+Q27</f>
        <v>-405.4789999999999</v>
      </c>
      <c r="R7" s="102">
        <f>S7+T7+U7+V7</f>
        <v>4359.22</v>
      </c>
      <c r="S7" s="99">
        <f>S8+S27</f>
        <v>348.86</v>
      </c>
      <c r="T7" s="99">
        <f>T8+T27</f>
        <v>1558.9799999999998</v>
      </c>
      <c r="U7" s="99">
        <f>U8+U27</f>
        <v>1814.463</v>
      </c>
      <c r="V7" s="101">
        <f>V8+V27</f>
        <v>636.917</v>
      </c>
      <c r="W7" s="102"/>
      <c r="X7" s="102"/>
      <c r="Y7" s="102"/>
      <c r="Z7" s="102"/>
      <c r="AA7" s="102"/>
      <c r="AB7" s="102"/>
      <c r="AC7" s="102"/>
      <c r="AD7" s="99"/>
      <c r="AE7" s="99"/>
      <c r="AF7" s="101"/>
      <c r="AG7" s="70"/>
    </row>
    <row r="8" spans="1:33" s="11" customFormat="1" ht="20.25" customHeight="1">
      <c r="A8" s="76" t="s">
        <v>9</v>
      </c>
      <c r="B8" s="77" t="s">
        <v>10</v>
      </c>
      <c r="C8" s="103">
        <f t="shared" si="0"/>
        <v>3565.947</v>
      </c>
      <c r="D8" s="104">
        <f>D9+D15+D19+D23</f>
        <v>317.919</v>
      </c>
      <c r="E8" s="104">
        <f>E9+E15+E19+E23</f>
        <v>1639.487</v>
      </c>
      <c r="F8" s="104">
        <f>F9+F15+F19+F23</f>
        <v>1061.933</v>
      </c>
      <c r="G8" s="105">
        <f>G9+G15+G19+G23</f>
        <v>546.608</v>
      </c>
      <c r="H8" s="103">
        <f t="shared" si="1"/>
        <v>2798.448</v>
      </c>
      <c r="I8" s="104">
        <f>I9+I15+I19+I23</f>
        <v>314.332</v>
      </c>
      <c r="J8" s="104">
        <f>J9+J15+J19+J23</f>
        <v>1209.344</v>
      </c>
      <c r="K8" s="104">
        <f>K9+K15+K19+K23</f>
        <v>874.9979999999999</v>
      </c>
      <c r="L8" s="105">
        <f>L9+L15+L19+L23</f>
        <v>399.774</v>
      </c>
      <c r="M8" s="103">
        <f t="shared" si="2"/>
        <v>-767.4990000000001</v>
      </c>
      <c r="N8" s="104">
        <f>N9+N15+N19+N23</f>
        <v>-3.5870000000000317</v>
      </c>
      <c r="O8" s="104">
        <f>O9+O15+O19+O23</f>
        <v>-430.14300000000014</v>
      </c>
      <c r="P8" s="104">
        <f>P9+P15+P19+P23</f>
        <v>-186.93499999999997</v>
      </c>
      <c r="Q8" s="106">
        <f>Q9+Q15+Q19+Q23</f>
        <v>-146.83399999999997</v>
      </c>
      <c r="R8" s="107">
        <f>S8+T8+U8+V8</f>
        <v>3044.55</v>
      </c>
      <c r="S8" s="104">
        <f>S9+S15+S19+S23</f>
        <v>231.76</v>
      </c>
      <c r="T8" s="104">
        <f>T9+T15+T19+T23</f>
        <v>1354.8799999999999</v>
      </c>
      <c r="U8" s="104">
        <f>U9+U15+U19+U23</f>
        <v>1054.963</v>
      </c>
      <c r="V8" s="106">
        <f>V9+V15+V19+V23</f>
        <v>402.947</v>
      </c>
      <c r="W8" s="107"/>
      <c r="X8" s="107"/>
      <c r="Y8" s="107"/>
      <c r="Z8" s="107"/>
      <c r="AA8" s="107"/>
      <c r="AB8" s="107"/>
      <c r="AC8" s="107"/>
      <c r="AD8" s="104"/>
      <c r="AE8" s="104"/>
      <c r="AF8" s="106"/>
      <c r="AG8" s="68"/>
    </row>
    <row r="9" spans="1:33" s="11" customFormat="1" ht="20.25" customHeight="1">
      <c r="A9" s="76" t="s">
        <v>11</v>
      </c>
      <c r="B9" s="77" t="s">
        <v>81</v>
      </c>
      <c r="C9" s="103">
        <f t="shared" si="0"/>
        <v>3565.947</v>
      </c>
      <c r="D9" s="104">
        <f>SUM(D10:D14)</f>
        <v>317.919</v>
      </c>
      <c r="E9" s="104">
        <f>SUM(E10:E14)</f>
        <v>1639.487</v>
      </c>
      <c r="F9" s="104">
        <f>SUM(F10:F14)</f>
        <v>1061.933</v>
      </c>
      <c r="G9" s="105">
        <f>SUM(G10:G14)</f>
        <v>546.608</v>
      </c>
      <c r="H9" s="103">
        <f t="shared" si="1"/>
        <v>2798.448</v>
      </c>
      <c r="I9" s="104">
        <f>SUM(I10:I14)</f>
        <v>314.332</v>
      </c>
      <c r="J9" s="104">
        <f>SUM(J10:J14)</f>
        <v>1209.344</v>
      </c>
      <c r="K9" s="104">
        <f>SUM(K10:K14)</f>
        <v>874.9979999999999</v>
      </c>
      <c r="L9" s="105">
        <f>SUM(L10:L14)</f>
        <v>399.774</v>
      </c>
      <c r="M9" s="103">
        <f t="shared" si="2"/>
        <v>-767.4990000000001</v>
      </c>
      <c r="N9" s="104">
        <f>SUM(N10:N14)</f>
        <v>-3.5870000000000317</v>
      </c>
      <c r="O9" s="104">
        <f>SUM(O10:O14)</f>
        <v>-430.14300000000014</v>
      </c>
      <c r="P9" s="104">
        <f>SUM(P10:P14)</f>
        <v>-186.93499999999997</v>
      </c>
      <c r="Q9" s="106">
        <f>SUM(Q10:Q14)</f>
        <v>-146.83399999999997</v>
      </c>
      <c r="R9" s="107">
        <f>S9+T9+U9+V9</f>
        <v>3044.55</v>
      </c>
      <c r="S9" s="104">
        <f>SUM(S10:S14)</f>
        <v>231.76</v>
      </c>
      <c r="T9" s="104">
        <f>SUM(T10:T14)</f>
        <v>1354.8799999999999</v>
      </c>
      <c r="U9" s="104">
        <f>SUM(U10:U14)</f>
        <v>1054.963</v>
      </c>
      <c r="V9" s="106">
        <f>SUM(V10:V14)</f>
        <v>402.947</v>
      </c>
      <c r="W9" s="107"/>
      <c r="X9" s="107"/>
      <c r="Y9" s="107"/>
      <c r="Z9" s="107"/>
      <c r="AA9" s="107"/>
      <c r="AB9" s="107"/>
      <c r="AC9" s="107"/>
      <c r="AD9" s="104"/>
      <c r="AE9" s="104"/>
      <c r="AF9" s="106"/>
      <c r="AG9" s="68"/>
    </row>
    <row r="10" spans="1:36" s="6" customFormat="1" ht="48.75" customHeight="1">
      <c r="A10" s="24" t="s">
        <v>9</v>
      </c>
      <c r="B10" s="78" t="s">
        <v>88</v>
      </c>
      <c r="C10" s="108">
        <f t="shared" si="0"/>
        <v>1716.257</v>
      </c>
      <c r="D10" s="89">
        <v>42.923</v>
      </c>
      <c r="E10" s="89">
        <v>648.365</v>
      </c>
      <c r="F10" s="89">
        <v>651.449</v>
      </c>
      <c r="G10" s="109">
        <v>373.52</v>
      </c>
      <c r="H10" s="108">
        <f t="shared" si="1"/>
        <v>1462.25</v>
      </c>
      <c r="I10" s="110">
        <v>27.98</v>
      </c>
      <c r="J10" s="110">
        <v>522.15</v>
      </c>
      <c r="K10" s="110">
        <v>651.43</v>
      </c>
      <c r="L10" s="111">
        <v>260.69</v>
      </c>
      <c r="M10" s="108">
        <f t="shared" si="2"/>
        <v>-254.00700000000003</v>
      </c>
      <c r="N10" s="89">
        <f aca="true" t="shared" si="3" ref="N10:Q14">I10-D10</f>
        <v>-14.943000000000001</v>
      </c>
      <c r="O10" s="89">
        <f t="shared" si="3"/>
        <v>-126.21500000000003</v>
      </c>
      <c r="P10" s="89">
        <f t="shared" si="3"/>
        <v>-0.019000000000005457</v>
      </c>
      <c r="Q10" s="112">
        <f t="shared" si="3"/>
        <v>-112.82999999999998</v>
      </c>
      <c r="R10" s="113">
        <v>1728.64</v>
      </c>
      <c r="S10" s="89">
        <v>44.64</v>
      </c>
      <c r="T10" s="89">
        <v>512.8</v>
      </c>
      <c r="U10" s="89">
        <v>916.9</v>
      </c>
      <c r="V10" s="112">
        <v>254.30000000000007</v>
      </c>
      <c r="W10" s="114">
        <v>2011</v>
      </c>
      <c r="X10" s="57">
        <v>25</v>
      </c>
      <c r="Y10" s="57"/>
      <c r="Z10" s="57">
        <v>210</v>
      </c>
      <c r="AA10" s="57"/>
      <c r="AB10" s="57"/>
      <c r="AC10" s="57"/>
      <c r="AD10" s="57"/>
      <c r="AE10" s="57"/>
      <c r="AF10" s="115"/>
      <c r="AG10" s="81"/>
      <c r="AH10" s="60"/>
      <c r="AI10" s="60"/>
      <c r="AJ10" s="61" t="s">
        <v>113</v>
      </c>
    </row>
    <row r="11" spans="1:36" s="6" customFormat="1" ht="22.5" customHeight="1">
      <c r="A11" s="24" t="s">
        <v>12</v>
      </c>
      <c r="B11" s="79" t="s">
        <v>110</v>
      </c>
      <c r="C11" s="108">
        <f t="shared" si="0"/>
        <v>69.86</v>
      </c>
      <c r="D11" s="116">
        <v>0.05</v>
      </c>
      <c r="E11" s="116">
        <v>53.81</v>
      </c>
      <c r="F11" s="116">
        <v>0</v>
      </c>
      <c r="G11" s="117">
        <v>16</v>
      </c>
      <c r="H11" s="108">
        <f t="shared" si="1"/>
        <v>28.228</v>
      </c>
      <c r="I11" s="116">
        <v>0.048</v>
      </c>
      <c r="J11" s="116">
        <v>12.26</v>
      </c>
      <c r="K11" s="116">
        <v>0</v>
      </c>
      <c r="L11" s="117">
        <v>15.92</v>
      </c>
      <c r="M11" s="108">
        <f t="shared" si="2"/>
        <v>-41.632000000000005</v>
      </c>
      <c r="N11" s="89">
        <f t="shared" si="3"/>
        <v>-0.0020000000000000018</v>
      </c>
      <c r="O11" s="89">
        <f t="shared" si="3"/>
        <v>-41.550000000000004</v>
      </c>
      <c r="P11" s="89">
        <f t="shared" si="3"/>
        <v>0</v>
      </c>
      <c r="Q11" s="112">
        <f t="shared" si="3"/>
        <v>-0.08000000000000007</v>
      </c>
      <c r="R11" s="118">
        <v>51.330000000000005</v>
      </c>
      <c r="S11" s="116">
        <v>0.03</v>
      </c>
      <c r="T11" s="116">
        <v>35.99</v>
      </c>
      <c r="U11" s="116">
        <v>0</v>
      </c>
      <c r="V11" s="119">
        <v>15.31</v>
      </c>
      <c r="W11" s="120">
        <v>2011</v>
      </c>
      <c r="X11" s="87"/>
      <c r="Y11" s="57"/>
      <c r="Z11" s="57"/>
      <c r="AA11" s="57"/>
      <c r="AB11" s="57"/>
      <c r="AC11" s="57"/>
      <c r="AD11" s="57"/>
      <c r="AE11" s="57"/>
      <c r="AF11" s="115"/>
      <c r="AG11" s="81"/>
      <c r="AH11" s="60"/>
      <c r="AI11" s="60"/>
      <c r="AJ11" s="61"/>
    </row>
    <row r="12" spans="1:36" s="6" customFormat="1" ht="36.75" customHeight="1">
      <c r="A12" s="24" t="s">
        <v>94</v>
      </c>
      <c r="B12" s="79" t="s">
        <v>111</v>
      </c>
      <c r="C12" s="108">
        <f t="shared" si="0"/>
        <v>0</v>
      </c>
      <c r="D12" s="110">
        <v>0</v>
      </c>
      <c r="E12" s="110">
        <v>0</v>
      </c>
      <c r="F12" s="110">
        <v>0</v>
      </c>
      <c r="G12" s="111">
        <v>0</v>
      </c>
      <c r="H12" s="108">
        <f t="shared" si="1"/>
        <v>127.30000000000001</v>
      </c>
      <c r="I12" s="110">
        <v>122.4</v>
      </c>
      <c r="J12" s="110">
        <v>0</v>
      </c>
      <c r="K12" s="110">
        <v>0</v>
      </c>
      <c r="L12" s="111">
        <v>4.9</v>
      </c>
      <c r="M12" s="108">
        <f t="shared" si="2"/>
        <v>127.30000000000001</v>
      </c>
      <c r="N12" s="89">
        <f t="shared" si="3"/>
        <v>122.4</v>
      </c>
      <c r="O12" s="89">
        <f t="shared" si="3"/>
        <v>0</v>
      </c>
      <c r="P12" s="89">
        <f t="shared" si="3"/>
        <v>0</v>
      </c>
      <c r="Q12" s="112">
        <f t="shared" si="3"/>
        <v>4.9</v>
      </c>
      <c r="R12" s="121">
        <v>160.70000000000002</v>
      </c>
      <c r="S12" s="110">
        <v>0</v>
      </c>
      <c r="T12" s="110">
        <v>155.8</v>
      </c>
      <c r="U12" s="110">
        <v>0</v>
      </c>
      <c r="V12" s="122">
        <v>4.9</v>
      </c>
      <c r="W12" s="120"/>
      <c r="X12" s="87"/>
      <c r="Y12" s="57"/>
      <c r="Z12" s="57"/>
      <c r="AA12" s="57"/>
      <c r="AB12" s="57"/>
      <c r="AC12" s="57"/>
      <c r="AD12" s="57"/>
      <c r="AE12" s="57"/>
      <c r="AF12" s="115"/>
      <c r="AG12" s="81"/>
      <c r="AH12" s="60"/>
      <c r="AI12" s="60"/>
      <c r="AJ12" s="61"/>
    </row>
    <row r="13" spans="1:36" s="6" customFormat="1" ht="23.25" customHeight="1">
      <c r="A13" s="24" t="s">
        <v>95</v>
      </c>
      <c r="B13" s="79" t="s">
        <v>112</v>
      </c>
      <c r="C13" s="108">
        <f t="shared" si="0"/>
        <v>411.55</v>
      </c>
      <c r="D13" s="110">
        <v>1.29</v>
      </c>
      <c r="E13" s="110">
        <v>390</v>
      </c>
      <c r="F13" s="110">
        <v>0</v>
      </c>
      <c r="G13" s="111">
        <v>20.25999999999999</v>
      </c>
      <c r="H13" s="108">
        <f t="shared" si="1"/>
        <v>420.65</v>
      </c>
      <c r="I13" s="110">
        <v>1.29</v>
      </c>
      <c r="J13" s="110">
        <v>389.84</v>
      </c>
      <c r="K13" s="110">
        <v>0</v>
      </c>
      <c r="L13" s="111">
        <v>29.52</v>
      </c>
      <c r="M13" s="108">
        <f t="shared" si="2"/>
        <v>9.099999999999984</v>
      </c>
      <c r="N13" s="89">
        <f t="shared" si="3"/>
        <v>0</v>
      </c>
      <c r="O13" s="89">
        <f t="shared" si="3"/>
        <v>-0.160000000000025</v>
      </c>
      <c r="P13" s="89">
        <f t="shared" si="3"/>
        <v>0</v>
      </c>
      <c r="Q13" s="112">
        <f t="shared" si="3"/>
        <v>9.260000000000009</v>
      </c>
      <c r="R13" s="121">
        <v>352.96</v>
      </c>
      <c r="S13" s="110">
        <v>1.82</v>
      </c>
      <c r="T13" s="110">
        <v>321.33</v>
      </c>
      <c r="U13" s="110">
        <v>0</v>
      </c>
      <c r="V13" s="122">
        <v>29.81</v>
      </c>
      <c r="W13" s="120">
        <v>2011</v>
      </c>
      <c r="X13" s="87"/>
      <c r="Y13" s="57"/>
      <c r="Z13" s="57"/>
      <c r="AA13" s="57"/>
      <c r="AB13" s="57"/>
      <c r="AC13" s="57"/>
      <c r="AD13" s="57"/>
      <c r="AE13" s="57"/>
      <c r="AF13" s="115"/>
      <c r="AG13" s="81"/>
      <c r="AH13" s="60"/>
      <c r="AI13" s="60"/>
      <c r="AJ13" s="61"/>
    </row>
    <row r="14" spans="1:36" s="6" customFormat="1" ht="12.75" customHeight="1">
      <c r="A14" s="24" t="s">
        <v>99</v>
      </c>
      <c r="B14" s="78" t="s">
        <v>89</v>
      </c>
      <c r="C14" s="108">
        <f t="shared" si="0"/>
        <v>1368.28</v>
      </c>
      <c r="D14" s="110">
        <v>273.656</v>
      </c>
      <c r="E14" s="110">
        <v>547.312</v>
      </c>
      <c r="F14" s="110">
        <v>410.484</v>
      </c>
      <c r="G14" s="111">
        <v>136.828</v>
      </c>
      <c r="H14" s="108">
        <f t="shared" si="1"/>
        <v>760.02</v>
      </c>
      <c r="I14" s="110">
        <v>162.61399999999998</v>
      </c>
      <c r="J14" s="110">
        <v>285.09399999999994</v>
      </c>
      <c r="K14" s="110">
        <v>223.568</v>
      </c>
      <c r="L14" s="111">
        <v>88.744</v>
      </c>
      <c r="M14" s="108">
        <f t="shared" si="2"/>
        <v>-608.26</v>
      </c>
      <c r="N14" s="89">
        <f t="shared" si="3"/>
        <v>-111.04200000000003</v>
      </c>
      <c r="O14" s="89">
        <f t="shared" si="3"/>
        <v>-262.2180000000001</v>
      </c>
      <c r="P14" s="89">
        <f t="shared" si="3"/>
        <v>-186.91599999999997</v>
      </c>
      <c r="Q14" s="112">
        <f t="shared" si="3"/>
        <v>-48.084</v>
      </c>
      <c r="R14" s="121">
        <f>749.47+1.45</f>
        <v>750.9200000000001</v>
      </c>
      <c r="S14" s="110">
        <v>185.26999999999998</v>
      </c>
      <c r="T14" s="110">
        <v>328.96</v>
      </c>
      <c r="U14" s="110">
        <f>136.613+1.45</f>
        <v>138.063</v>
      </c>
      <c r="V14" s="122">
        <v>98.62699999999995</v>
      </c>
      <c r="W14" s="120"/>
      <c r="X14" s="87"/>
      <c r="Y14" s="57"/>
      <c r="Z14" s="57"/>
      <c r="AA14" s="57"/>
      <c r="AB14" s="57"/>
      <c r="AC14" s="57"/>
      <c r="AD14" s="57"/>
      <c r="AE14" s="57"/>
      <c r="AF14" s="115"/>
      <c r="AG14" s="81"/>
      <c r="AH14" s="60"/>
      <c r="AI14" s="60"/>
      <c r="AJ14" s="61"/>
    </row>
    <row r="15" spans="1:33" s="11" customFormat="1" ht="21" hidden="1">
      <c r="A15" s="76" t="s">
        <v>15</v>
      </c>
      <c r="B15" s="77" t="s">
        <v>82</v>
      </c>
      <c r="C15" s="103"/>
      <c r="D15" s="104"/>
      <c r="E15" s="104"/>
      <c r="F15" s="104"/>
      <c r="G15" s="105"/>
      <c r="H15" s="103"/>
      <c r="I15" s="104"/>
      <c r="J15" s="104"/>
      <c r="K15" s="104"/>
      <c r="L15" s="105"/>
      <c r="M15" s="103"/>
      <c r="N15" s="104"/>
      <c r="O15" s="104"/>
      <c r="P15" s="104"/>
      <c r="Q15" s="106"/>
      <c r="R15" s="107"/>
      <c r="S15" s="104"/>
      <c r="T15" s="104"/>
      <c r="U15" s="104"/>
      <c r="V15" s="106"/>
      <c r="W15" s="123"/>
      <c r="X15" s="123"/>
      <c r="Y15" s="107"/>
      <c r="Z15" s="107"/>
      <c r="AA15" s="107"/>
      <c r="AB15" s="107"/>
      <c r="AC15" s="107"/>
      <c r="AD15" s="104"/>
      <c r="AE15" s="104"/>
      <c r="AF15" s="106"/>
      <c r="AG15" s="68"/>
    </row>
    <row r="16" spans="1:33" s="6" customFormat="1" ht="9.75" customHeight="1" hidden="1">
      <c r="A16" s="24" t="s">
        <v>9</v>
      </c>
      <c r="B16" s="32" t="s">
        <v>13</v>
      </c>
      <c r="C16" s="124"/>
      <c r="D16" s="125"/>
      <c r="E16" s="125"/>
      <c r="F16" s="125"/>
      <c r="G16" s="126"/>
      <c r="H16" s="124"/>
      <c r="I16" s="125"/>
      <c r="J16" s="125"/>
      <c r="K16" s="125"/>
      <c r="L16" s="126"/>
      <c r="M16" s="124"/>
      <c r="N16" s="125"/>
      <c r="O16" s="125"/>
      <c r="P16" s="125"/>
      <c r="Q16" s="127"/>
      <c r="R16" s="128"/>
      <c r="S16" s="125"/>
      <c r="T16" s="125"/>
      <c r="U16" s="125"/>
      <c r="V16" s="127"/>
      <c r="W16" s="128"/>
      <c r="X16" s="128"/>
      <c r="Y16" s="128"/>
      <c r="Z16" s="128"/>
      <c r="AA16" s="128"/>
      <c r="AB16" s="128"/>
      <c r="AC16" s="128"/>
      <c r="AD16" s="125"/>
      <c r="AE16" s="125"/>
      <c r="AF16" s="127"/>
      <c r="AG16" s="69"/>
    </row>
    <row r="17" spans="1:33" s="6" customFormat="1" ht="9.75" customHeight="1" hidden="1">
      <c r="A17" s="24" t="s">
        <v>12</v>
      </c>
      <c r="B17" s="32" t="s">
        <v>14</v>
      </c>
      <c r="C17" s="124"/>
      <c r="D17" s="125"/>
      <c r="E17" s="125"/>
      <c r="F17" s="125"/>
      <c r="G17" s="126"/>
      <c r="H17" s="124"/>
      <c r="I17" s="125"/>
      <c r="J17" s="125"/>
      <c r="K17" s="125"/>
      <c r="L17" s="126"/>
      <c r="M17" s="124"/>
      <c r="N17" s="125"/>
      <c r="O17" s="125"/>
      <c r="P17" s="125"/>
      <c r="Q17" s="127"/>
      <c r="R17" s="128"/>
      <c r="S17" s="125"/>
      <c r="T17" s="125"/>
      <c r="U17" s="125"/>
      <c r="V17" s="127"/>
      <c r="W17" s="128"/>
      <c r="X17" s="128"/>
      <c r="Y17" s="128"/>
      <c r="Z17" s="128"/>
      <c r="AA17" s="128"/>
      <c r="AB17" s="128"/>
      <c r="AC17" s="128"/>
      <c r="AD17" s="125"/>
      <c r="AE17" s="125"/>
      <c r="AF17" s="127"/>
      <c r="AG17" s="69"/>
    </row>
    <row r="18" spans="1:33" s="6" customFormat="1" ht="9.75" customHeight="1" hidden="1">
      <c r="A18" s="24" t="s">
        <v>16</v>
      </c>
      <c r="B18" s="32"/>
      <c r="C18" s="124"/>
      <c r="D18" s="125"/>
      <c r="E18" s="125"/>
      <c r="F18" s="125"/>
      <c r="G18" s="126"/>
      <c r="H18" s="124"/>
      <c r="I18" s="125"/>
      <c r="J18" s="125"/>
      <c r="K18" s="125"/>
      <c r="L18" s="126"/>
      <c r="M18" s="124"/>
      <c r="N18" s="125"/>
      <c r="O18" s="125"/>
      <c r="P18" s="125"/>
      <c r="Q18" s="127"/>
      <c r="R18" s="128"/>
      <c r="S18" s="125"/>
      <c r="T18" s="125"/>
      <c r="U18" s="125"/>
      <c r="V18" s="127"/>
      <c r="W18" s="128"/>
      <c r="X18" s="128"/>
      <c r="Y18" s="128"/>
      <c r="Z18" s="128"/>
      <c r="AA18" s="128"/>
      <c r="AB18" s="128"/>
      <c r="AC18" s="128"/>
      <c r="AD18" s="125"/>
      <c r="AE18" s="125"/>
      <c r="AF18" s="127"/>
      <c r="AG18" s="69"/>
    </row>
    <row r="19" spans="1:33" s="11" customFormat="1" ht="20.25" customHeight="1" hidden="1">
      <c r="A19" s="76" t="s">
        <v>17</v>
      </c>
      <c r="B19" s="77" t="s">
        <v>18</v>
      </c>
      <c r="C19" s="103"/>
      <c r="D19" s="104"/>
      <c r="E19" s="104"/>
      <c r="F19" s="104"/>
      <c r="G19" s="105"/>
      <c r="H19" s="103"/>
      <c r="I19" s="104"/>
      <c r="J19" s="104"/>
      <c r="K19" s="104"/>
      <c r="L19" s="105"/>
      <c r="M19" s="103"/>
      <c r="N19" s="104"/>
      <c r="O19" s="104"/>
      <c r="P19" s="104"/>
      <c r="Q19" s="106"/>
      <c r="R19" s="107"/>
      <c r="S19" s="104"/>
      <c r="T19" s="104"/>
      <c r="U19" s="104"/>
      <c r="V19" s="106"/>
      <c r="W19" s="107"/>
      <c r="X19" s="107"/>
      <c r="Y19" s="107"/>
      <c r="Z19" s="107"/>
      <c r="AA19" s="107"/>
      <c r="AB19" s="107"/>
      <c r="AC19" s="107"/>
      <c r="AD19" s="104"/>
      <c r="AE19" s="104"/>
      <c r="AF19" s="106"/>
      <c r="AG19" s="68"/>
    </row>
    <row r="20" spans="1:33" s="6" customFormat="1" ht="9.75" customHeight="1" hidden="1">
      <c r="A20" s="24" t="s">
        <v>9</v>
      </c>
      <c r="B20" s="32" t="s">
        <v>13</v>
      </c>
      <c r="C20" s="124"/>
      <c r="D20" s="125"/>
      <c r="E20" s="125"/>
      <c r="F20" s="125"/>
      <c r="G20" s="126"/>
      <c r="H20" s="124"/>
      <c r="I20" s="125"/>
      <c r="J20" s="125"/>
      <c r="K20" s="125"/>
      <c r="L20" s="126"/>
      <c r="M20" s="124"/>
      <c r="N20" s="125"/>
      <c r="O20" s="125"/>
      <c r="P20" s="125"/>
      <c r="Q20" s="127"/>
      <c r="R20" s="128"/>
      <c r="S20" s="125"/>
      <c r="T20" s="125"/>
      <c r="U20" s="125"/>
      <c r="V20" s="127"/>
      <c r="W20" s="128"/>
      <c r="X20" s="128"/>
      <c r="Y20" s="128"/>
      <c r="Z20" s="128"/>
      <c r="AA20" s="128"/>
      <c r="AB20" s="128"/>
      <c r="AC20" s="128"/>
      <c r="AD20" s="125"/>
      <c r="AE20" s="125"/>
      <c r="AF20" s="127"/>
      <c r="AG20" s="69"/>
    </row>
    <row r="21" spans="1:33" s="6" customFormat="1" ht="9.75" customHeight="1" hidden="1">
      <c r="A21" s="24" t="s">
        <v>12</v>
      </c>
      <c r="B21" s="32" t="s">
        <v>14</v>
      </c>
      <c r="C21" s="124"/>
      <c r="D21" s="125"/>
      <c r="E21" s="125"/>
      <c r="F21" s="125"/>
      <c r="G21" s="126"/>
      <c r="H21" s="124"/>
      <c r="I21" s="125"/>
      <c r="J21" s="125"/>
      <c r="K21" s="125"/>
      <c r="L21" s="126"/>
      <c r="M21" s="124"/>
      <c r="N21" s="125"/>
      <c r="O21" s="125"/>
      <c r="P21" s="125"/>
      <c r="Q21" s="127"/>
      <c r="R21" s="128"/>
      <c r="S21" s="125"/>
      <c r="T21" s="125"/>
      <c r="U21" s="125"/>
      <c r="V21" s="127"/>
      <c r="W21" s="128"/>
      <c r="X21" s="128"/>
      <c r="Y21" s="128"/>
      <c r="Z21" s="128"/>
      <c r="AA21" s="128"/>
      <c r="AB21" s="128"/>
      <c r="AC21" s="128"/>
      <c r="AD21" s="125"/>
      <c r="AE21" s="125"/>
      <c r="AF21" s="127"/>
      <c r="AG21" s="69"/>
    </row>
    <row r="22" spans="1:33" s="6" customFormat="1" ht="9.75" customHeight="1" hidden="1">
      <c r="A22" s="24" t="s">
        <v>16</v>
      </c>
      <c r="B22" s="32"/>
      <c r="C22" s="124"/>
      <c r="D22" s="125"/>
      <c r="E22" s="125"/>
      <c r="F22" s="125"/>
      <c r="G22" s="126"/>
      <c r="H22" s="124"/>
      <c r="I22" s="125"/>
      <c r="J22" s="125"/>
      <c r="K22" s="125"/>
      <c r="L22" s="126"/>
      <c r="M22" s="124"/>
      <c r="N22" s="125"/>
      <c r="O22" s="125"/>
      <c r="P22" s="125"/>
      <c r="Q22" s="127"/>
      <c r="R22" s="128"/>
      <c r="S22" s="125"/>
      <c r="T22" s="125"/>
      <c r="U22" s="125"/>
      <c r="V22" s="127"/>
      <c r="W22" s="128"/>
      <c r="X22" s="128"/>
      <c r="Y22" s="128"/>
      <c r="Z22" s="128"/>
      <c r="AA22" s="128"/>
      <c r="AB22" s="128"/>
      <c r="AC22" s="128"/>
      <c r="AD22" s="125"/>
      <c r="AE22" s="125"/>
      <c r="AF22" s="127"/>
      <c r="AG22" s="69"/>
    </row>
    <row r="23" spans="1:33" s="11" customFormat="1" ht="21" hidden="1">
      <c r="A23" s="76" t="s">
        <v>19</v>
      </c>
      <c r="B23" s="77" t="s">
        <v>20</v>
      </c>
      <c r="C23" s="103"/>
      <c r="D23" s="104"/>
      <c r="E23" s="104"/>
      <c r="F23" s="104"/>
      <c r="G23" s="105"/>
      <c r="H23" s="103"/>
      <c r="I23" s="104"/>
      <c r="J23" s="104"/>
      <c r="K23" s="104"/>
      <c r="L23" s="105"/>
      <c r="M23" s="103"/>
      <c r="N23" s="104"/>
      <c r="O23" s="104"/>
      <c r="P23" s="104"/>
      <c r="Q23" s="106"/>
      <c r="R23" s="107"/>
      <c r="S23" s="104"/>
      <c r="T23" s="104"/>
      <c r="U23" s="104"/>
      <c r="V23" s="106"/>
      <c r="W23" s="107"/>
      <c r="X23" s="107"/>
      <c r="Y23" s="107"/>
      <c r="Z23" s="107"/>
      <c r="AA23" s="107"/>
      <c r="AB23" s="107"/>
      <c r="AC23" s="107"/>
      <c r="AD23" s="104"/>
      <c r="AE23" s="104"/>
      <c r="AF23" s="106"/>
      <c r="AG23" s="68"/>
    </row>
    <row r="24" spans="1:33" s="6" customFormat="1" ht="9.75" customHeight="1" hidden="1">
      <c r="A24" s="24" t="s">
        <v>9</v>
      </c>
      <c r="B24" s="32" t="s">
        <v>13</v>
      </c>
      <c r="C24" s="124"/>
      <c r="D24" s="125"/>
      <c r="E24" s="125"/>
      <c r="F24" s="125"/>
      <c r="G24" s="126"/>
      <c r="H24" s="124"/>
      <c r="I24" s="125"/>
      <c r="J24" s="125"/>
      <c r="K24" s="125"/>
      <c r="L24" s="126"/>
      <c r="M24" s="124"/>
      <c r="N24" s="125"/>
      <c r="O24" s="125"/>
      <c r="P24" s="125"/>
      <c r="Q24" s="127"/>
      <c r="R24" s="128"/>
      <c r="S24" s="125"/>
      <c r="T24" s="125"/>
      <c r="U24" s="125"/>
      <c r="V24" s="127"/>
      <c r="W24" s="128"/>
      <c r="X24" s="128"/>
      <c r="Y24" s="128"/>
      <c r="Z24" s="128"/>
      <c r="AA24" s="128"/>
      <c r="AB24" s="128"/>
      <c r="AC24" s="128"/>
      <c r="AD24" s="125"/>
      <c r="AE24" s="125"/>
      <c r="AF24" s="127"/>
      <c r="AG24" s="69"/>
    </row>
    <row r="25" spans="1:33" s="6" customFormat="1" ht="9.75" customHeight="1" hidden="1">
      <c r="A25" s="24" t="s">
        <v>12</v>
      </c>
      <c r="B25" s="32" t="s">
        <v>14</v>
      </c>
      <c r="C25" s="124"/>
      <c r="D25" s="125"/>
      <c r="E25" s="125"/>
      <c r="F25" s="125"/>
      <c r="G25" s="126"/>
      <c r="H25" s="124"/>
      <c r="I25" s="125"/>
      <c r="J25" s="125"/>
      <c r="K25" s="125"/>
      <c r="L25" s="126"/>
      <c r="M25" s="124"/>
      <c r="N25" s="125"/>
      <c r="O25" s="125"/>
      <c r="P25" s="125"/>
      <c r="Q25" s="127"/>
      <c r="R25" s="128"/>
      <c r="S25" s="125"/>
      <c r="T25" s="125"/>
      <c r="U25" s="125"/>
      <c r="V25" s="127"/>
      <c r="W25" s="128"/>
      <c r="X25" s="128"/>
      <c r="Y25" s="128"/>
      <c r="Z25" s="128"/>
      <c r="AA25" s="128"/>
      <c r="AB25" s="128"/>
      <c r="AC25" s="128"/>
      <c r="AD25" s="125"/>
      <c r="AE25" s="125"/>
      <c r="AF25" s="127"/>
      <c r="AG25" s="69"/>
    </row>
    <row r="26" spans="1:33" s="6" customFormat="1" ht="9.75" customHeight="1" hidden="1">
      <c r="A26" s="24" t="s">
        <v>16</v>
      </c>
      <c r="B26" s="32"/>
      <c r="C26" s="124"/>
      <c r="D26" s="125"/>
      <c r="E26" s="125"/>
      <c r="F26" s="125"/>
      <c r="G26" s="126"/>
      <c r="H26" s="124"/>
      <c r="I26" s="125"/>
      <c r="J26" s="125"/>
      <c r="K26" s="125"/>
      <c r="L26" s="126"/>
      <c r="M26" s="124"/>
      <c r="N26" s="125"/>
      <c r="O26" s="125"/>
      <c r="P26" s="125"/>
      <c r="Q26" s="127"/>
      <c r="R26" s="128"/>
      <c r="S26" s="125"/>
      <c r="T26" s="125"/>
      <c r="U26" s="125"/>
      <c r="V26" s="127"/>
      <c r="W26" s="128"/>
      <c r="X26" s="128"/>
      <c r="Y26" s="128"/>
      <c r="Z26" s="128"/>
      <c r="AA26" s="128"/>
      <c r="AB26" s="128"/>
      <c r="AC26" s="128"/>
      <c r="AD26" s="125"/>
      <c r="AE26" s="125"/>
      <c r="AF26" s="127"/>
      <c r="AG26" s="69"/>
    </row>
    <row r="27" spans="1:33" s="11" customFormat="1" ht="10.5">
      <c r="A27" s="76" t="s">
        <v>12</v>
      </c>
      <c r="B27" s="77" t="s">
        <v>21</v>
      </c>
      <c r="C27" s="103">
        <f aca="true" t="shared" si="4" ref="C27:C32">D27+E27+F27+G27</f>
        <v>3708.9149999999995</v>
      </c>
      <c r="D27" s="104">
        <f aca="true" t="shared" si="5" ref="D27:V27">D28+D33</f>
        <v>562.9849999999999</v>
      </c>
      <c r="E27" s="104">
        <f t="shared" si="5"/>
        <v>571.935</v>
      </c>
      <c r="F27" s="104">
        <f t="shared" si="5"/>
        <v>1916.6399999999999</v>
      </c>
      <c r="G27" s="105">
        <f t="shared" si="5"/>
        <v>657.355</v>
      </c>
      <c r="H27" s="103">
        <f aca="true" t="shared" si="6" ref="H27:H32">I27+J27+K27+L27</f>
        <v>1141.22</v>
      </c>
      <c r="I27" s="104">
        <f t="shared" si="5"/>
        <v>168.09</v>
      </c>
      <c r="J27" s="104">
        <f t="shared" si="5"/>
        <v>286.69</v>
      </c>
      <c r="K27" s="104">
        <f t="shared" si="5"/>
        <v>287.73</v>
      </c>
      <c r="L27" s="105">
        <f t="shared" si="5"/>
        <v>398.71000000000004</v>
      </c>
      <c r="M27" s="103">
        <f aca="true" t="shared" si="7" ref="M27:M32">N27+O27+P27+Q27</f>
        <v>-2567.6949999999997</v>
      </c>
      <c r="N27" s="104">
        <f t="shared" si="5"/>
        <v>-394.895</v>
      </c>
      <c r="O27" s="104">
        <f t="shared" si="5"/>
        <v>-285.245</v>
      </c>
      <c r="P27" s="104">
        <f t="shared" si="5"/>
        <v>-1628.9099999999999</v>
      </c>
      <c r="Q27" s="106">
        <f t="shared" si="5"/>
        <v>-258.645</v>
      </c>
      <c r="R27" s="107">
        <f>S27+T27+U27+V27</f>
        <v>1314.67</v>
      </c>
      <c r="S27" s="104">
        <f t="shared" si="5"/>
        <v>117.1</v>
      </c>
      <c r="T27" s="104">
        <f t="shared" si="5"/>
        <v>204.1</v>
      </c>
      <c r="U27" s="104">
        <f t="shared" si="5"/>
        <v>759.5</v>
      </c>
      <c r="V27" s="106">
        <f t="shared" si="5"/>
        <v>233.97</v>
      </c>
      <c r="W27" s="107"/>
      <c r="X27" s="107"/>
      <c r="Y27" s="107"/>
      <c r="Z27" s="107"/>
      <c r="AA27" s="107"/>
      <c r="AB27" s="107"/>
      <c r="AC27" s="107"/>
      <c r="AD27" s="104"/>
      <c r="AE27" s="104"/>
      <c r="AF27" s="106"/>
      <c r="AG27" s="68"/>
    </row>
    <row r="28" spans="1:33" s="11" customFormat="1" ht="20.25" customHeight="1">
      <c r="A28" s="76" t="s">
        <v>22</v>
      </c>
      <c r="B28" s="77" t="s">
        <v>81</v>
      </c>
      <c r="C28" s="103">
        <f t="shared" si="4"/>
        <v>3708.9149999999995</v>
      </c>
      <c r="D28" s="104">
        <f>SUM(D29:D32)</f>
        <v>562.9849999999999</v>
      </c>
      <c r="E28" s="104">
        <f>SUM(E29:E32)</f>
        <v>571.935</v>
      </c>
      <c r="F28" s="104">
        <f>SUM(F29:F32)</f>
        <v>1916.6399999999999</v>
      </c>
      <c r="G28" s="105">
        <f>SUM(G29:G32)</f>
        <v>657.355</v>
      </c>
      <c r="H28" s="103">
        <f t="shared" si="6"/>
        <v>1141.22</v>
      </c>
      <c r="I28" s="104">
        <f>SUM(I29:I32)</f>
        <v>168.09</v>
      </c>
      <c r="J28" s="104">
        <f>SUM(J29:J32)</f>
        <v>286.69</v>
      </c>
      <c r="K28" s="104">
        <f>SUM(K29:K32)</f>
        <v>287.73</v>
      </c>
      <c r="L28" s="105">
        <f>SUM(L29:L32)</f>
        <v>398.71000000000004</v>
      </c>
      <c r="M28" s="103">
        <f t="shared" si="7"/>
        <v>-2567.6949999999997</v>
      </c>
      <c r="N28" s="104">
        <f>SUM(N29:N32)</f>
        <v>-394.895</v>
      </c>
      <c r="O28" s="104">
        <f>SUM(O29:O32)</f>
        <v>-285.245</v>
      </c>
      <c r="P28" s="104">
        <f>SUM(P29:P32)</f>
        <v>-1628.9099999999999</v>
      </c>
      <c r="Q28" s="106">
        <f>SUM(Q29:Q32)</f>
        <v>-258.645</v>
      </c>
      <c r="R28" s="107">
        <f>S28+T28+U28+V28</f>
        <v>1314.67</v>
      </c>
      <c r="S28" s="104">
        <f>SUM(S29:S32)</f>
        <v>117.1</v>
      </c>
      <c r="T28" s="104">
        <f>SUM(T29:T32)</f>
        <v>204.1</v>
      </c>
      <c r="U28" s="104">
        <f>SUM(U29:U32)</f>
        <v>759.5</v>
      </c>
      <c r="V28" s="106">
        <f>SUM(V29:V32)</f>
        <v>233.97</v>
      </c>
      <c r="W28" s="107"/>
      <c r="X28" s="107"/>
      <c r="Y28" s="107"/>
      <c r="Z28" s="107"/>
      <c r="AA28" s="107"/>
      <c r="AB28" s="107"/>
      <c r="AC28" s="107"/>
      <c r="AD28" s="104"/>
      <c r="AE28" s="104"/>
      <c r="AF28" s="106"/>
      <c r="AG28" s="68"/>
    </row>
    <row r="29" spans="1:36" s="6" customFormat="1" ht="23.25" customHeight="1">
      <c r="A29" s="24" t="s">
        <v>9</v>
      </c>
      <c r="B29" s="78" t="s">
        <v>90</v>
      </c>
      <c r="C29" s="108">
        <f t="shared" si="4"/>
        <v>645.9315</v>
      </c>
      <c r="D29" s="89">
        <f>(82+34.068+56.25+90.19)/2</f>
        <v>131.254</v>
      </c>
      <c r="E29" s="89">
        <f>(0+0+20.586+51.464)/2</f>
        <v>36.025</v>
      </c>
      <c r="F29" s="89">
        <f>(0+0+389.4+473)/2</f>
        <v>431.2</v>
      </c>
      <c r="G29" s="109">
        <f>(22.308+22.597+25+25)/2</f>
        <v>47.4525</v>
      </c>
      <c r="H29" s="108">
        <f t="shared" si="6"/>
        <v>17.09</v>
      </c>
      <c r="I29" s="89">
        <f>27.71/2</f>
        <v>13.855</v>
      </c>
      <c r="J29" s="89">
        <v>0</v>
      </c>
      <c r="K29" s="89">
        <v>0</v>
      </c>
      <c r="L29" s="109">
        <f>6.47/2</f>
        <v>3.235</v>
      </c>
      <c r="M29" s="108">
        <f t="shared" si="7"/>
        <v>-628.8415</v>
      </c>
      <c r="N29" s="89">
        <f aca="true" t="shared" si="8" ref="N29:Q32">I29-D29</f>
        <v>-117.39899999999999</v>
      </c>
      <c r="O29" s="89">
        <f t="shared" si="8"/>
        <v>-36.025</v>
      </c>
      <c r="P29" s="89">
        <f t="shared" si="8"/>
        <v>-431.2</v>
      </c>
      <c r="Q29" s="112">
        <f t="shared" si="8"/>
        <v>-44.2175</v>
      </c>
      <c r="R29" s="113">
        <f>S29+T29+V29+U29</f>
        <v>15.665000000000001</v>
      </c>
      <c r="S29" s="89">
        <f>26.14/2</f>
        <v>13.07</v>
      </c>
      <c r="T29" s="89">
        <v>0</v>
      </c>
      <c r="U29" s="89">
        <v>0</v>
      </c>
      <c r="V29" s="112">
        <f>5.19/2</f>
        <v>2.595</v>
      </c>
      <c r="W29" s="114">
        <v>2013</v>
      </c>
      <c r="X29" s="57">
        <v>20</v>
      </c>
      <c r="Y29" s="57"/>
      <c r="Z29" s="57">
        <v>160</v>
      </c>
      <c r="AA29" s="129"/>
      <c r="AB29" s="129"/>
      <c r="AC29" s="129"/>
      <c r="AD29" s="129"/>
      <c r="AE29" s="129"/>
      <c r="AF29" s="130"/>
      <c r="AG29" s="82"/>
      <c r="AH29" s="58"/>
      <c r="AI29" s="58"/>
      <c r="AJ29" s="59" t="s">
        <v>113</v>
      </c>
    </row>
    <row r="30" spans="1:36" s="6" customFormat="1" ht="22.5" customHeight="1">
      <c r="A30" s="24" t="s">
        <v>12</v>
      </c>
      <c r="B30" s="78" t="s">
        <v>91</v>
      </c>
      <c r="C30" s="108">
        <f t="shared" si="4"/>
        <v>645.9315</v>
      </c>
      <c r="D30" s="116">
        <f>(82+34.068+56.25+90.19)/2</f>
        <v>131.254</v>
      </c>
      <c r="E30" s="116">
        <f>(0+0+20.586+51.464)/2</f>
        <v>36.025</v>
      </c>
      <c r="F30" s="116">
        <f>(0+0+389.4+473)/2</f>
        <v>431.2</v>
      </c>
      <c r="G30" s="117">
        <f>(22.308+22.597+25+25)/2</f>
        <v>47.4525</v>
      </c>
      <c r="H30" s="108">
        <f t="shared" si="6"/>
        <v>17.09</v>
      </c>
      <c r="I30" s="116">
        <f>27.71/2</f>
        <v>13.855</v>
      </c>
      <c r="J30" s="116">
        <v>0</v>
      </c>
      <c r="K30" s="116">
        <v>0</v>
      </c>
      <c r="L30" s="117">
        <f>6.47/2</f>
        <v>3.235</v>
      </c>
      <c r="M30" s="108">
        <f t="shared" si="7"/>
        <v>-628.8415</v>
      </c>
      <c r="N30" s="89">
        <f t="shared" si="8"/>
        <v>-117.39899999999999</v>
      </c>
      <c r="O30" s="89">
        <f t="shared" si="8"/>
        <v>-36.025</v>
      </c>
      <c r="P30" s="89">
        <f t="shared" si="8"/>
        <v>-431.2</v>
      </c>
      <c r="Q30" s="112">
        <f t="shared" si="8"/>
        <v>-44.2175</v>
      </c>
      <c r="R30" s="118">
        <f>S30+T30+V30+U30</f>
        <v>15.665000000000001</v>
      </c>
      <c r="S30" s="116">
        <f>26.14/2</f>
        <v>13.07</v>
      </c>
      <c r="T30" s="116">
        <v>0</v>
      </c>
      <c r="U30" s="131">
        <v>0</v>
      </c>
      <c r="V30" s="132">
        <f>5.19/2</f>
        <v>2.595</v>
      </c>
      <c r="W30" s="114">
        <v>2013</v>
      </c>
      <c r="X30" s="57">
        <v>20</v>
      </c>
      <c r="Y30" s="57"/>
      <c r="Z30" s="57">
        <v>160</v>
      </c>
      <c r="AA30" s="129"/>
      <c r="AB30" s="129"/>
      <c r="AC30" s="129"/>
      <c r="AD30" s="129"/>
      <c r="AE30" s="129"/>
      <c r="AF30" s="130"/>
      <c r="AG30" s="82"/>
      <c r="AH30" s="58"/>
      <c r="AI30" s="58"/>
      <c r="AJ30" s="59" t="s">
        <v>113</v>
      </c>
    </row>
    <row r="31" spans="1:36" s="6" customFormat="1" ht="34.5" customHeight="1">
      <c r="A31" s="24" t="s">
        <v>94</v>
      </c>
      <c r="B31" s="78" t="s">
        <v>92</v>
      </c>
      <c r="C31" s="108">
        <f t="shared" si="4"/>
        <v>1469.895</v>
      </c>
      <c r="D31" s="110">
        <v>66.22</v>
      </c>
      <c r="E31" s="110">
        <f>59.566+123.166+163.164+153.989</f>
        <v>499.885</v>
      </c>
      <c r="F31" s="110">
        <v>523.24</v>
      </c>
      <c r="G31" s="111">
        <v>380.55</v>
      </c>
      <c r="H31" s="108">
        <f t="shared" si="6"/>
        <v>1021.19</v>
      </c>
      <c r="I31" s="110">
        <v>66.22</v>
      </c>
      <c r="J31" s="110">
        <v>286.69</v>
      </c>
      <c r="K31" s="110">
        <v>287.73</v>
      </c>
      <c r="L31" s="111">
        <v>380.55</v>
      </c>
      <c r="M31" s="108">
        <f t="shared" si="7"/>
        <v>-448.705</v>
      </c>
      <c r="N31" s="89">
        <f t="shared" si="8"/>
        <v>0</v>
      </c>
      <c r="O31" s="89">
        <f t="shared" si="8"/>
        <v>-213.195</v>
      </c>
      <c r="P31" s="89">
        <f t="shared" si="8"/>
        <v>-235.51</v>
      </c>
      <c r="Q31" s="112">
        <f t="shared" si="8"/>
        <v>0</v>
      </c>
      <c r="R31" s="121">
        <f>S31+T31+U31+V31</f>
        <v>1191.07</v>
      </c>
      <c r="S31" s="110">
        <v>9.97</v>
      </c>
      <c r="T31" s="111">
        <v>204.1</v>
      </c>
      <c r="U31" s="89">
        <v>759.5</v>
      </c>
      <c r="V31" s="112">
        <v>217.5</v>
      </c>
      <c r="W31" s="114">
        <v>2012</v>
      </c>
      <c r="X31" s="57">
        <v>25</v>
      </c>
      <c r="Y31" s="57"/>
      <c r="Z31" s="57">
        <v>110</v>
      </c>
      <c r="AA31" s="129"/>
      <c r="AB31" s="129"/>
      <c r="AC31" s="129"/>
      <c r="AD31" s="129"/>
      <c r="AE31" s="129"/>
      <c r="AF31" s="130"/>
      <c r="AG31" s="82"/>
      <c r="AH31" s="58"/>
      <c r="AI31" s="58"/>
      <c r="AJ31" s="59" t="s">
        <v>113</v>
      </c>
    </row>
    <row r="32" spans="1:36" s="6" customFormat="1" ht="27" customHeight="1" thickBot="1">
      <c r="A32" s="24" t="s">
        <v>95</v>
      </c>
      <c r="B32" s="80" t="s">
        <v>93</v>
      </c>
      <c r="C32" s="133">
        <f t="shared" si="4"/>
        <v>947.157</v>
      </c>
      <c r="D32" s="134">
        <f>3.98+118.1+53.177+59</f>
        <v>234.257</v>
      </c>
      <c r="E32" s="134">
        <v>0</v>
      </c>
      <c r="F32" s="134">
        <f>0+330.4+94.4+106.2</f>
        <v>531</v>
      </c>
      <c r="G32" s="135">
        <f>20.58+16.6+14.08+130.64</f>
        <v>181.89999999999998</v>
      </c>
      <c r="H32" s="133">
        <f t="shared" si="6"/>
        <v>85.85</v>
      </c>
      <c r="I32" s="134">
        <v>74.16</v>
      </c>
      <c r="J32" s="134">
        <v>0</v>
      </c>
      <c r="K32" s="134">
        <v>0</v>
      </c>
      <c r="L32" s="135">
        <f>4.01+7.68</f>
        <v>11.69</v>
      </c>
      <c r="M32" s="136">
        <f t="shared" si="7"/>
        <v>-861.307</v>
      </c>
      <c r="N32" s="97">
        <f t="shared" si="8"/>
        <v>-160.097</v>
      </c>
      <c r="O32" s="97">
        <f t="shared" si="8"/>
        <v>0</v>
      </c>
      <c r="P32" s="97">
        <f t="shared" si="8"/>
        <v>-531</v>
      </c>
      <c r="Q32" s="137">
        <f t="shared" si="8"/>
        <v>-170.20999999999998</v>
      </c>
      <c r="R32" s="138">
        <f>S32+T32+U32+V32</f>
        <v>92.27</v>
      </c>
      <c r="S32" s="139">
        <v>80.99</v>
      </c>
      <c r="T32" s="139">
        <v>0</v>
      </c>
      <c r="U32" s="140">
        <v>0</v>
      </c>
      <c r="V32" s="141">
        <v>11.28</v>
      </c>
      <c r="W32" s="142">
        <v>2014</v>
      </c>
      <c r="X32" s="86">
        <v>20</v>
      </c>
      <c r="Y32" s="86"/>
      <c r="Z32" s="86">
        <v>450</v>
      </c>
      <c r="AA32" s="143"/>
      <c r="AB32" s="143"/>
      <c r="AC32" s="143"/>
      <c r="AD32" s="143"/>
      <c r="AE32" s="143"/>
      <c r="AF32" s="144"/>
      <c r="AG32" s="83"/>
      <c r="AH32" s="62"/>
      <c r="AI32" s="62"/>
      <c r="AJ32" s="63" t="s">
        <v>113</v>
      </c>
    </row>
    <row r="33" spans="1:33" s="11" customFormat="1" ht="10.5">
      <c r="A33" s="12" t="s">
        <v>23</v>
      </c>
      <c r="B33" s="67" t="s">
        <v>24</v>
      </c>
      <c r="C33" s="98"/>
      <c r="D33" s="99"/>
      <c r="E33" s="99"/>
      <c r="F33" s="99"/>
      <c r="G33" s="101"/>
      <c r="H33" s="145"/>
      <c r="I33" s="99"/>
      <c r="J33" s="99"/>
      <c r="K33" s="99"/>
      <c r="L33" s="101"/>
      <c r="M33" s="146"/>
      <c r="N33" s="147"/>
      <c r="O33" s="147"/>
      <c r="P33" s="147"/>
      <c r="Q33" s="148"/>
      <c r="R33" s="149"/>
      <c r="S33" s="147"/>
      <c r="T33" s="147"/>
      <c r="U33" s="147"/>
      <c r="V33" s="148"/>
      <c r="W33" s="146"/>
      <c r="X33" s="150"/>
      <c r="Y33" s="150"/>
      <c r="Z33" s="150"/>
      <c r="AA33" s="150"/>
      <c r="AB33" s="150"/>
      <c r="AC33" s="150"/>
      <c r="AD33" s="147"/>
      <c r="AE33" s="147"/>
      <c r="AF33" s="151"/>
      <c r="AG33" s="21"/>
    </row>
    <row r="34" spans="1:33" s="6" customFormat="1" ht="9.75" customHeight="1" hidden="1">
      <c r="A34" s="14" t="s">
        <v>9</v>
      </c>
      <c r="B34" s="15" t="s">
        <v>13</v>
      </c>
      <c r="C34" s="124"/>
      <c r="D34" s="125"/>
      <c r="E34" s="125"/>
      <c r="F34" s="125"/>
      <c r="G34" s="127"/>
      <c r="H34" s="152"/>
      <c r="I34" s="125"/>
      <c r="J34" s="125"/>
      <c r="K34" s="125"/>
      <c r="L34" s="127"/>
      <c r="M34" s="124"/>
      <c r="N34" s="125"/>
      <c r="O34" s="125"/>
      <c r="P34" s="125"/>
      <c r="Q34" s="127"/>
      <c r="R34" s="152"/>
      <c r="S34" s="125"/>
      <c r="T34" s="125"/>
      <c r="U34" s="125"/>
      <c r="V34" s="127"/>
      <c r="W34" s="124"/>
      <c r="X34" s="128"/>
      <c r="Y34" s="128"/>
      <c r="Z34" s="128"/>
      <c r="AA34" s="128"/>
      <c r="AB34" s="128"/>
      <c r="AC34" s="128"/>
      <c r="AD34" s="125"/>
      <c r="AE34" s="125"/>
      <c r="AF34" s="126"/>
      <c r="AG34" s="22"/>
    </row>
    <row r="35" spans="1:33" s="6" customFormat="1" ht="9.75" customHeight="1" hidden="1">
      <c r="A35" s="14"/>
      <c r="B35" s="15" t="s">
        <v>25</v>
      </c>
      <c r="C35" s="124"/>
      <c r="D35" s="125"/>
      <c r="E35" s="125"/>
      <c r="F35" s="125"/>
      <c r="G35" s="127"/>
      <c r="H35" s="152"/>
      <c r="I35" s="125"/>
      <c r="J35" s="125"/>
      <c r="K35" s="125"/>
      <c r="L35" s="127"/>
      <c r="M35" s="124"/>
      <c r="N35" s="125"/>
      <c r="O35" s="125"/>
      <c r="P35" s="125"/>
      <c r="Q35" s="127"/>
      <c r="R35" s="152"/>
      <c r="S35" s="125"/>
      <c r="T35" s="125"/>
      <c r="U35" s="125"/>
      <c r="V35" s="127"/>
      <c r="W35" s="124"/>
      <c r="X35" s="128"/>
      <c r="Y35" s="128"/>
      <c r="Z35" s="128"/>
      <c r="AA35" s="128"/>
      <c r="AB35" s="128"/>
      <c r="AC35" s="128"/>
      <c r="AD35" s="125"/>
      <c r="AE35" s="125"/>
      <c r="AF35" s="126"/>
      <c r="AG35" s="22"/>
    </row>
    <row r="36" spans="1:33" s="6" customFormat="1" ht="9.75" customHeight="1" hidden="1">
      <c r="A36" s="14" t="s">
        <v>12</v>
      </c>
      <c r="B36" s="15" t="s">
        <v>14</v>
      </c>
      <c r="C36" s="124"/>
      <c r="D36" s="125"/>
      <c r="E36" s="125"/>
      <c r="F36" s="125"/>
      <c r="G36" s="127"/>
      <c r="H36" s="152"/>
      <c r="I36" s="125"/>
      <c r="J36" s="125"/>
      <c r="K36" s="125"/>
      <c r="L36" s="127"/>
      <c r="M36" s="124"/>
      <c r="N36" s="125"/>
      <c r="O36" s="125"/>
      <c r="P36" s="125"/>
      <c r="Q36" s="127"/>
      <c r="R36" s="152"/>
      <c r="S36" s="125"/>
      <c r="T36" s="125"/>
      <c r="U36" s="125"/>
      <c r="V36" s="127"/>
      <c r="W36" s="124"/>
      <c r="X36" s="128"/>
      <c r="Y36" s="128"/>
      <c r="Z36" s="128"/>
      <c r="AA36" s="128"/>
      <c r="AB36" s="128"/>
      <c r="AC36" s="128"/>
      <c r="AD36" s="125"/>
      <c r="AE36" s="125"/>
      <c r="AF36" s="126"/>
      <c r="AG36" s="22"/>
    </row>
    <row r="37" spans="1:33" s="6" customFormat="1" ht="9.75" customHeight="1" hidden="1">
      <c r="A37" s="14"/>
      <c r="B37" s="15" t="s">
        <v>25</v>
      </c>
      <c r="C37" s="124"/>
      <c r="D37" s="125"/>
      <c r="E37" s="125"/>
      <c r="F37" s="125"/>
      <c r="G37" s="127"/>
      <c r="H37" s="152"/>
      <c r="I37" s="125"/>
      <c r="J37" s="125"/>
      <c r="K37" s="125"/>
      <c r="L37" s="127"/>
      <c r="M37" s="124"/>
      <c r="N37" s="125"/>
      <c r="O37" s="125"/>
      <c r="P37" s="125"/>
      <c r="Q37" s="127"/>
      <c r="R37" s="152"/>
      <c r="S37" s="125"/>
      <c r="T37" s="125"/>
      <c r="U37" s="125"/>
      <c r="V37" s="127"/>
      <c r="W37" s="124"/>
      <c r="X37" s="128"/>
      <c r="Y37" s="128"/>
      <c r="Z37" s="128"/>
      <c r="AA37" s="128"/>
      <c r="AB37" s="128"/>
      <c r="AC37" s="128"/>
      <c r="AD37" s="125"/>
      <c r="AE37" s="125"/>
      <c r="AF37" s="126"/>
      <c r="AG37" s="22"/>
    </row>
    <row r="38" spans="1:33" s="6" customFormat="1" ht="9.75" customHeight="1" hidden="1">
      <c r="A38" s="14" t="s">
        <v>16</v>
      </c>
      <c r="B38" s="15"/>
      <c r="C38" s="124"/>
      <c r="D38" s="125"/>
      <c r="E38" s="125"/>
      <c r="F38" s="125"/>
      <c r="G38" s="127"/>
      <c r="H38" s="152"/>
      <c r="I38" s="125"/>
      <c r="J38" s="125"/>
      <c r="K38" s="125"/>
      <c r="L38" s="127"/>
      <c r="M38" s="124"/>
      <c r="N38" s="125"/>
      <c r="O38" s="125"/>
      <c r="P38" s="125"/>
      <c r="Q38" s="127"/>
      <c r="R38" s="152"/>
      <c r="S38" s="125"/>
      <c r="T38" s="125"/>
      <c r="U38" s="125"/>
      <c r="V38" s="127"/>
      <c r="W38" s="124"/>
      <c r="X38" s="128"/>
      <c r="Y38" s="128"/>
      <c r="Z38" s="128"/>
      <c r="AA38" s="128"/>
      <c r="AB38" s="128"/>
      <c r="AC38" s="128"/>
      <c r="AD38" s="125"/>
      <c r="AE38" s="125"/>
      <c r="AF38" s="126"/>
      <c r="AG38" s="22"/>
    </row>
    <row r="39" spans="1:33" s="11" customFormat="1" ht="9.75" customHeight="1">
      <c r="A39" s="200" t="s">
        <v>26</v>
      </c>
      <c r="B39" s="201"/>
      <c r="C39" s="103"/>
      <c r="D39" s="104"/>
      <c r="E39" s="104"/>
      <c r="F39" s="104"/>
      <c r="G39" s="106"/>
      <c r="H39" s="153"/>
      <c r="I39" s="104"/>
      <c r="J39" s="104"/>
      <c r="K39" s="104"/>
      <c r="L39" s="106"/>
      <c r="M39" s="103"/>
      <c r="N39" s="104"/>
      <c r="O39" s="104"/>
      <c r="P39" s="104"/>
      <c r="Q39" s="106"/>
      <c r="R39" s="153"/>
      <c r="S39" s="104"/>
      <c r="T39" s="104"/>
      <c r="U39" s="104"/>
      <c r="V39" s="106"/>
      <c r="W39" s="103"/>
      <c r="X39" s="107"/>
      <c r="Y39" s="107"/>
      <c r="Z39" s="107"/>
      <c r="AA39" s="107"/>
      <c r="AB39" s="107"/>
      <c r="AC39" s="107"/>
      <c r="AD39" s="104"/>
      <c r="AE39" s="104"/>
      <c r="AF39" s="105"/>
      <c r="AG39" s="21"/>
    </row>
    <row r="40" spans="1:33" s="11" customFormat="1" ht="20.25" customHeight="1">
      <c r="A40" s="12"/>
      <c r="B40" s="13" t="s">
        <v>27</v>
      </c>
      <c r="C40" s="103"/>
      <c r="D40" s="104"/>
      <c r="E40" s="104"/>
      <c r="F40" s="104"/>
      <c r="G40" s="106"/>
      <c r="H40" s="153"/>
      <c r="I40" s="104"/>
      <c r="J40" s="104"/>
      <c r="K40" s="104"/>
      <c r="L40" s="106"/>
      <c r="M40" s="103"/>
      <c r="N40" s="104"/>
      <c r="O40" s="104"/>
      <c r="P40" s="104"/>
      <c r="Q40" s="106"/>
      <c r="R40" s="153"/>
      <c r="S40" s="104"/>
      <c r="T40" s="104"/>
      <c r="U40" s="104"/>
      <c r="V40" s="106"/>
      <c r="W40" s="103"/>
      <c r="X40" s="107"/>
      <c r="Y40" s="107"/>
      <c r="Z40" s="107"/>
      <c r="AA40" s="107"/>
      <c r="AB40" s="107"/>
      <c r="AC40" s="107"/>
      <c r="AD40" s="104"/>
      <c r="AE40" s="104"/>
      <c r="AF40" s="105"/>
      <c r="AG40" s="21"/>
    </row>
    <row r="41" spans="1:33" s="6" customFormat="1" ht="9.75" customHeight="1">
      <c r="A41" s="14" t="s">
        <v>9</v>
      </c>
      <c r="B41" s="15" t="s">
        <v>13</v>
      </c>
      <c r="C41" s="124"/>
      <c r="D41" s="125"/>
      <c r="E41" s="125"/>
      <c r="F41" s="125"/>
      <c r="G41" s="127"/>
      <c r="H41" s="152"/>
      <c r="I41" s="125"/>
      <c r="J41" s="125"/>
      <c r="K41" s="125"/>
      <c r="L41" s="127"/>
      <c r="M41" s="124"/>
      <c r="N41" s="125"/>
      <c r="O41" s="125"/>
      <c r="P41" s="125"/>
      <c r="Q41" s="127"/>
      <c r="R41" s="152"/>
      <c r="S41" s="125"/>
      <c r="T41" s="125"/>
      <c r="U41" s="125"/>
      <c r="V41" s="127"/>
      <c r="W41" s="124"/>
      <c r="X41" s="128"/>
      <c r="Y41" s="128"/>
      <c r="Z41" s="128"/>
      <c r="AA41" s="128"/>
      <c r="AB41" s="128"/>
      <c r="AC41" s="128"/>
      <c r="AD41" s="125"/>
      <c r="AE41" s="125"/>
      <c r="AF41" s="126"/>
      <c r="AG41" s="22"/>
    </row>
    <row r="42" spans="1:33" s="6" customFormat="1" ht="9.75" customHeight="1">
      <c r="A42" s="14" t="s">
        <v>12</v>
      </c>
      <c r="B42" s="15" t="s">
        <v>14</v>
      </c>
      <c r="C42" s="124"/>
      <c r="D42" s="125"/>
      <c r="E42" s="125"/>
      <c r="F42" s="125"/>
      <c r="G42" s="127"/>
      <c r="H42" s="152"/>
      <c r="I42" s="125"/>
      <c r="J42" s="125"/>
      <c r="K42" s="125"/>
      <c r="L42" s="127"/>
      <c r="M42" s="124"/>
      <c r="N42" s="125"/>
      <c r="O42" s="125"/>
      <c r="P42" s="125"/>
      <c r="Q42" s="127"/>
      <c r="R42" s="152"/>
      <c r="S42" s="125"/>
      <c r="T42" s="125"/>
      <c r="U42" s="125"/>
      <c r="V42" s="127"/>
      <c r="W42" s="124"/>
      <c r="X42" s="128"/>
      <c r="Y42" s="128"/>
      <c r="Z42" s="128"/>
      <c r="AA42" s="128"/>
      <c r="AB42" s="128"/>
      <c r="AC42" s="128"/>
      <c r="AD42" s="125"/>
      <c r="AE42" s="125"/>
      <c r="AF42" s="126"/>
      <c r="AG42" s="22"/>
    </row>
    <row r="43" spans="1:33" s="6" customFormat="1" ht="11.25" customHeight="1" thickBot="1">
      <c r="A43" s="16" t="s">
        <v>16</v>
      </c>
      <c r="B43" s="17"/>
      <c r="C43" s="154"/>
      <c r="D43" s="155"/>
      <c r="E43" s="155"/>
      <c r="F43" s="155"/>
      <c r="G43" s="156"/>
      <c r="H43" s="157"/>
      <c r="I43" s="155"/>
      <c r="J43" s="155"/>
      <c r="K43" s="155"/>
      <c r="L43" s="156"/>
      <c r="M43" s="154"/>
      <c r="N43" s="155"/>
      <c r="O43" s="155"/>
      <c r="P43" s="155"/>
      <c r="Q43" s="156"/>
      <c r="R43" s="157"/>
      <c r="S43" s="155"/>
      <c r="T43" s="155"/>
      <c r="U43" s="155"/>
      <c r="V43" s="156"/>
      <c r="W43" s="154"/>
      <c r="X43" s="158"/>
      <c r="Y43" s="158"/>
      <c r="Z43" s="158"/>
      <c r="AA43" s="158"/>
      <c r="AB43" s="158"/>
      <c r="AC43" s="158"/>
      <c r="AD43" s="155"/>
      <c r="AE43" s="155"/>
      <c r="AF43" s="159"/>
      <c r="AG43" s="23"/>
    </row>
    <row r="44" ht="2.25" customHeight="1"/>
    <row r="45" spans="1:18" s="6" customFormat="1" ht="9.75" customHeight="1">
      <c r="A45" s="5" t="s">
        <v>37</v>
      </c>
      <c r="B45" s="7" t="s">
        <v>63</v>
      </c>
      <c r="H45" s="66"/>
      <c r="R45" s="66"/>
    </row>
    <row r="46" spans="1:18" s="6" customFormat="1" ht="9.75" customHeight="1">
      <c r="A46" s="5" t="s">
        <v>40</v>
      </c>
      <c r="B46" s="7" t="s">
        <v>54</v>
      </c>
      <c r="H46" s="66"/>
      <c r="R46" s="66"/>
    </row>
    <row r="47" spans="1:18" s="6" customFormat="1" ht="9.75" customHeight="1">
      <c r="A47" s="5" t="s">
        <v>41</v>
      </c>
      <c r="B47" s="7" t="s">
        <v>64</v>
      </c>
      <c r="H47" s="66"/>
      <c r="R47" s="66"/>
    </row>
    <row r="48" spans="1:18" s="6" customFormat="1" ht="9.75" customHeight="1">
      <c r="A48" s="5" t="s">
        <v>65</v>
      </c>
      <c r="B48" s="7" t="s">
        <v>66</v>
      </c>
      <c r="H48" s="66"/>
      <c r="R48" s="66"/>
    </row>
    <row r="49" ht="2.25" customHeight="1"/>
    <row r="50" ht="2.25" customHeight="1"/>
    <row r="51" spans="1:33" s="3" customFormat="1" ht="12.75" customHeight="1">
      <c r="A51" s="19" t="s">
        <v>67</v>
      </c>
      <c r="B51" s="18"/>
      <c r="C51" s="18"/>
      <c r="D51" s="18"/>
      <c r="E51" s="18"/>
      <c r="F51" s="18"/>
      <c r="G51" s="18"/>
      <c r="H51" s="65"/>
      <c r="I51" s="18"/>
      <c r="J51" s="18"/>
      <c r="K51" s="18"/>
      <c r="L51" s="18"/>
      <c r="M51" s="18"/>
      <c r="N51" s="18"/>
      <c r="O51" s="18"/>
      <c r="P51" s="18"/>
      <c r="Q51" s="18"/>
      <c r="R51" s="65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ht="2.25" customHeight="1" thickBot="1"/>
    <row r="53" spans="1:18" s="6" customFormat="1" ht="10.5">
      <c r="A53" s="184" t="s">
        <v>68</v>
      </c>
      <c r="B53" s="187" t="s">
        <v>69</v>
      </c>
      <c r="C53" s="196" t="s">
        <v>75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7"/>
    </row>
    <row r="54" spans="1:18" s="6" customFormat="1" ht="10.5">
      <c r="A54" s="185"/>
      <c r="B54" s="188"/>
      <c r="C54" s="193" t="s">
        <v>74</v>
      </c>
      <c r="D54" s="194"/>
      <c r="E54" s="194"/>
      <c r="F54" s="194"/>
      <c r="G54" s="194"/>
      <c r="H54" s="194"/>
      <c r="I54" s="194"/>
      <c r="J54" s="195"/>
      <c r="K54" s="194" t="s">
        <v>76</v>
      </c>
      <c r="L54" s="194"/>
      <c r="M54" s="194"/>
      <c r="N54" s="194"/>
      <c r="O54" s="194"/>
      <c r="P54" s="194"/>
      <c r="Q54" s="194"/>
      <c r="R54" s="195"/>
    </row>
    <row r="55" spans="1:18" s="6" customFormat="1" ht="10.5">
      <c r="A55" s="186"/>
      <c r="B55" s="189"/>
      <c r="C55" s="190" t="s">
        <v>107</v>
      </c>
      <c r="D55" s="191"/>
      <c r="E55" s="191"/>
      <c r="F55" s="192"/>
      <c r="G55" s="198" t="s">
        <v>108</v>
      </c>
      <c r="H55" s="191"/>
      <c r="I55" s="191"/>
      <c r="J55" s="199"/>
      <c r="K55" s="191" t="s">
        <v>107</v>
      </c>
      <c r="L55" s="191"/>
      <c r="M55" s="191"/>
      <c r="N55" s="192"/>
      <c r="O55" s="198" t="s">
        <v>108</v>
      </c>
      <c r="P55" s="191"/>
      <c r="Q55" s="191"/>
      <c r="R55" s="199"/>
    </row>
    <row r="56" spans="1:18" s="6" customFormat="1" ht="11.25" thickBot="1">
      <c r="A56" s="24"/>
      <c r="B56" s="42"/>
      <c r="C56" s="43" t="s">
        <v>70</v>
      </c>
      <c r="D56" s="44" t="s">
        <v>71</v>
      </c>
      <c r="E56" s="45" t="s">
        <v>72</v>
      </c>
      <c r="F56" s="46" t="s">
        <v>73</v>
      </c>
      <c r="G56" s="47" t="s">
        <v>70</v>
      </c>
      <c r="H56" s="48" t="s">
        <v>71</v>
      </c>
      <c r="I56" s="44" t="s">
        <v>72</v>
      </c>
      <c r="J56" s="49" t="s">
        <v>73</v>
      </c>
      <c r="K56" s="47" t="s">
        <v>70</v>
      </c>
      <c r="L56" s="48" t="s">
        <v>71</v>
      </c>
      <c r="M56" s="45" t="s">
        <v>72</v>
      </c>
      <c r="N56" s="46" t="s">
        <v>73</v>
      </c>
      <c r="O56" s="47" t="s">
        <v>70</v>
      </c>
      <c r="P56" s="48" t="s">
        <v>71</v>
      </c>
      <c r="Q56" s="44" t="s">
        <v>72</v>
      </c>
      <c r="R56" s="49" t="s">
        <v>73</v>
      </c>
    </row>
    <row r="57" spans="1:18" s="6" customFormat="1" ht="58.5" customHeight="1">
      <c r="A57" s="24" t="s">
        <v>9</v>
      </c>
      <c r="B57" s="56" t="s">
        <v>109</v>
      </c>
      <c r="C57" s="50"/>
      <c r="D57" s="51"/>
      <c r="E57" s="52"/>
      <c r="F57" s="51">
        <v>0</v>
      </c>
      <c r="G57" s="51"/>
      <c r="H57" s="53">
        <v>0</v>
      </c>
      <c r="I57" s="51"/>
      <c r="J57" s="54"/>
      <c r="K57" s="55"/>
      <c r="L57" s="53"/>
      <c r="M57" s="51"/>
      <c r="N57" s="53">
        <v>0</v>
      </c>
      <c r="O57" s="51"/>
      <c r="P57" s="53">
        <v>0</v>
      </c>
      <c r="Q57" s="51"/>
      <c r="R57" s="54">
        <v>582.04</v>
      </c>
    </row>
  </sheetData>
  <sheetProtection/>
  <mergeCells count="21">
    <mergeCell ref="W4:AF4"/>
    <mergeCell ref="AA5:AE5"/>
    <mergeCell ref="AF5:AF6"/>
    <mergeCell ref="W5:Z5"/>
    <mergeCell ref="R4:V5"/>
    <mergeCell ref="AG4:AG6"/>
    <mergeCell ref="A39:B39"/>
    <mergeCell ref="A4:A6"/>
    <mergeCell ref="B4:B6"/>
    <mergeCell ref="C4:G5"/>
    <mergeCell ref="H4:L5"/>
    <mergeCell ref="M4:Q5"/>
    <mergeCell ref="A53:A55"/>
    <mergeCell ref="B53:B55"/>
    <mergeCell ref="C55:F55"/>
    <mergeCell ref="C54:J54"/>
    <mergeCell ref="K54:R54"/>
    <mergeCell ref="C53:R53"/>
    <mergeCell ref="G55:J55"/>
    <mergeCell ref="K55:N55"/>
    <mergeCell ref="O55:R55"/>
  </mergeCells>
  <printOptions/>
  <pageMargins left="0.3937007874015748" right="0.3937007874015748" top="0.6299212598425197" bottom="0.31496062992125984" header="0.1968503937007874" footer="0.1968503937007874"/>
  <pageSetup fitToHeight="1" fitToWidth="1" horizontalDpi="600" verticalDpi="600" orientation="landscape" paperSize="8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SumarokovAI</cp:lastModifiedBy>
  <cp:lastPrinted>2012-08-17T10:42:46Z</cp:lastPrinted>
  <dcterms:created xsi:type="dcterms:W3CDTF">2011-10-26T07:19:04Z</dcterms:created>
  <dcterms:modified xsi:type="dcterms:W3CDTF">2012-08-23T13:32:29Z</dcterms:modified>
  <cp:category/>
  <cp:version/>
  <cp:contentType/>
  <cp:contentStatus/>
</cp:coreProperties>
</file>