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Раздел 1" sheetId="1" r:id="rId1"/>
    <sheet name="Раздел 2,3,4" sheetId="2" r:id="rId2"/>
  </sheets>
  <externalReferences>
    <externalReference r:id="rId5"/>
  </externalReferences>
  <definedNames>
    <definedName name="Z_1E7480C8_25FD_492A_BD69_E1BF97AA9217_.wvu.Cols" localSheetId="0" hidden="1">'Раздел 1'!#REF!,'Раздел 1'!$K:$M</definedName>
    <definedName name="Z_1E7480C8_25FD_492A_BD69_E1BF97AA9217_.wvu.Cols_2">('[1]приложение 7.1'!$L:$M,'[1]приложение 7.1'!$U:$W)</definedName>
    <definedName name="Z_1E7480C8_25FD_492A_BD69_E1BF97AA9217_.wvu.Cols_3">'Раздел 2,3,4'!$AA:$AI</definedName>
    <definedName name="Z_1E7480C8_25FD_492A_BD69_E1BF97AA9217_.wvu.PrintArea" localSheetId="0" hidden="1">'Раздел 1'!$A$1:$J$37</definedName>
    <definedName name="Z_1E7480C8_25FD_492A_BD69_E1BF97AA9217_.wvu.Rows_4">#REF!</definedName>
    <definedName name="Z_A23BB979_7973_411C_B880_144163BD6689_.wvu.Cols" localSheetId="0" hidden="1">'Раздел 1'!#REF!,'Раздел 1'!$K:$M</definedName>
    <definedName name="Z_A23BB979_7973_411C_B880_144163BD6689_.wvu.Cols_1">('[1]приложение 7.1'!$L:$M,'[1]приложение 7.1'!$U:$W)</definedName>
    <definedName name="Z_A23BB979_7973_411C_B880_144163BD6689_.wvu.Cols_2">'Раздел 2,3,4'!$AA:$AI</definedName>
    <definedName name="Z_A23BB979_7973_411C_B880_144163BD6689_.wvu.PrintArea" localSheetId="0" hidden="1">'Раздел 1'!$A$1:$J$37</definedName>
    <definedName name="Z_A23BB979_7973_411C_B880_144163BD6689_.wvu.Rows_4">#REF!</definedName>
    <definedName name="_xlnm.Print_Area" localSheetId="0">'Раздел 1'!$A$1:$M$35</definedName>
    <definedName name="_xlnm.Print_Area" localSheetId="1">'Раздел 2,3,4'!$A$1:$AJ$43</definedName>
  </definedNames>
  <calcPr fullCalcOnLoad="1"/>
</workbook>
</file>

<file path=xl/sharedStrings.xml><?xml version="1.0" encoding="utf-8"?>
<sst xmlns="http://schemas.openxmlformats.org/spreadsheetml/2006/main" count="186" uniqueCount="111">
  <si>
    <t>№№</t>
  </si>
  <si>
    <t>Наименование объекта</t>
  </si>
  <si>
    <t>Остаток стоимости на начало года</t>
  </si>
  <si>
    <t>Объем финансирования 
за 2012 год, млн. руб. с НДС</t>
  </si>
  <si>
    <t>Освоено 
(закрыто актами 
выполненных работ)
млн.рублей без НДС</t>
  </si>
  <si>
    <t>Введено (оформлено актами ввода в эксплуатацию)
млн.рублей без НДС</t>
  </si>
  <si>
    <t>Осталось профинансировать по результатам отчетного периода</t>
  </si>
  <si>
    <t>Отклонение</t>
  </si>
  <si>
    <t>Причины отклонений</t>
  </si>
  <si>
    <t>всего</t>
  </si>
  <si>
    <t>млн.рублей</t>
  </si>
  <si>
    <t>%</t>
  </si>
  <si>
    <t>в том числе за счет</t>
  </si>
  <si>
    <t>план</t>
  </si>
  <si>
    <t>факт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</si>
  <si>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</si>
  <si>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</si>
  <si>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</si>
  <si>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</si>
  <si>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</si>
  <si>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</si>
  <si>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</si>
  <si>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Объект №6 (ГТУ) Строительство Кудепстинской ТЭС г. Сочи, 3 этап</t>
  </si>
  <si>
    <t>Объект №1 (ПГУ-210) Расширение Новгородской ТЭЦ газотурбинной установкой ГТЭ-160 с паровым котлом-утилизатором, работающим на существующую турбину ПТ-60-130/13</t>
  </si>
  <si>
    <t>Производится плата за оборудование 
по договору лизинга №0001-4035-07 от 29.12.2007 ЗАО "Бизнес-Альянс"</t>
  </si>
  <si>
    <t>Прочие объекты</t>
  </si>
  <si>
    <t>Переходящая на 2013 год кредиторская задолженность по причине дефицита финансирования</t>
  </si>
  <si>
    <t>2.</t>
  </si>
  <si>
    <t>Новое строительство</t>
  </si>
  <si>
    <t>2.1.</t>
  </si>
  <si>
    <t>Объект №4 (ГТУ) Строительство Кудепстинской ТЭС г. Сочи, 1 этап</t>
  </si>
  <si>
    <t>-</t>
  </si>
  <si>
    <t>Погашение кредиторской задолженности по работам выполненным в 2011 году</t>
  </si>
  <si>
    <t>Объект №5 (ГТУ) Строительство Кудепстинской ТЭС г. Сочи, 2 этап</t>
  </si>
  <si>
    <t>Объект №2 (ПГУ-110)          Строительство ПГУ-110 в составе ГТУ 75 МВт + КУ + паровая турбина 35 МВт на Вологодской ТЭЦ</t>
  </si>
  <si>
    <t>Невыполнение плана по финансированию связано с изменением срока ввода объекта по причине дефицита бюджета компании</t>
  </si>
  <si>
    <t>Объект №3 (ПГУ ТЭЦ-450) Строительство ПГУ-ТЭЦ мощностью 450 МВт в г. Ярославле</t>
  </si>
  <si>
    <t>Обязательства по ДПМ с 01.10.2012. переданы ООО "Хуадянь-Тенинская ТЭЦ",  дальнейшее финансирование проекта осуществляется ООО "Хуадянь-Тенинская ТЭЦ" и отражается в отчетах Общества.</t>
  </si>
  <si>
    <t>2.2.</t>
  </si>
  <si>
    <t>Прочее новое строительство</t>
  </si>
  <si>
    <t>Справочно:</t>
  </si>
  <si>
    <t>Оплата процентов за привлеченные кредитные ресурсы</t>
  </si>
  <si>
    <t>Плановый объем финансирования, млн. руб.</t>
  </si>
  <si>
    <t>Фактически профинансировано, млн. руб.</t>
  </si>
  <si>
    <t>Отклонение фактической стоимости работ от плановой стоимости, млн. руб.</t>
  </si>
  <si>
    <t xml:space="preserve">Фактически освоено (закрыто актами выполненных работ), млн. руб. 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</si>
  <si>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</si>
  <si>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</si>
  <si>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</si>
  <si>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</si>
  <si>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 
объекты</t>
  </si>
  <si>
    <t>ВСЕГО</t>
  </si>
  <si>
    <t>Всего</t>
  </si>
  <si>
    <t>ПИР</t>
  </si>
  <si>
    <t>СМР</t>
  </si>
  <si>
    <t>оборудование и материалы</t>
  </si>
  <si>
    <t>прочие, в т.ч. СВМ</t>
  </si>
  <si>
    <t>год ввода в эксплуатацию</t>
  </si>
  <si>
    <t>Нормативный 
срок службы, 
лет</t>
  </si>
  <si>
    <t>мощность, МВт</t>
  </si>
  <si>
    <t>тепловая энергия, 
Гкал/час</t>
  </si>
  <si>
    <t>Нормативный срок службы, лет</t>
  </si>
  <si>
    <t>Количество и марка силовых трансформаторов, шт.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</si>
  <si>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</si>
  <si>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</si>
  <si>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</si>
  <si>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</si>
  <si>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</si>
  <si>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2015**</t>
  </si>
  <si>
    <t>2012***</t>
  </si>
  <si>
    <t>2012*</t>
  </si>
  <si>
    <t>2014**</t>
  </si>
  <si>
    <t>* 7.09.2010 в ЗАО "ЦФР" и ОАО "СО ЕЭС" направлены уведомления о переносе сроков ввода по проектам</t>
  </si>
  <si>
    <t>.</t>
  </si>
  <si>
    <t>** 13.01.2011 в ЗАО "ЦФР" и ОАО "СО ЕЭС" направлены уведомления о переносе сроков ввода по проектам</t>
  </si>
  <si>
    <t>*** Ввод по факту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</si>
  <si>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</si>
  <si>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№ №</t>
  </si>
  <si>
    <t>Наименование центра питания</t>
  </si>
  <si>
    <t>Месторасположение центра питания: субъект Российской Федерации, район, ближайший населенный
пункт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</si>
  <si>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</si>
  <si>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</si>
  <si>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Фактическое расширение
пропускной способности, кВт</t>
  </si>
  <si>
    <t>Фактическое снижение потерь, кВт∙ч/год</t>
  </si>
  <si>
    <t>факт года N-1</t>
  </si>
  <si>
    <t>факт года N</t>
  </si>
  <si>
    <t>1</t>
  </si>
  <si>
    <t>2</t>
  </si>
  <si>
    <t>…</t>
  </si>
  <si>
    <t>Раздел IV. Отчет о вводах объектов</t>
  </si>
  <si>
    <t>№ п/п</t>
  </si>
  <si>
    <t>Наименование проекта</t>
  </si>
  <si>
    <t>Ввод мощностей (подтверждаемый актами ввода в эксплуатацию)</t>
  </si>
  <si>
    <t>км/МВА/другое</t>
  </si>
  <si>
    <t>млн. руб.</t>
  </si>
  <si>
    <t>I кв.</t>
  </si>
  <si>
    <t>II кв.</t>
  </si>
  <si>
    <t>III кв.</t>
  </si>
  <si>
    <t>IV кв.</t>
  </si>
  <si>
    <t>факт 2011 года</t>
  </si>
  <si>
    <t>факт 2012 года</t>
  </si>
  <si>
    <t>УТВЕРЖДЕНА</t>
  </si>
  <si>
    <t>Приказом Минэнерго России</t>
  </si>
  <si>
    <t>от 11.08.2011 № 347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</si>
  <si>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</si>
  <si>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</si>
  <si>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информации об отчетах о реализации инвестиционных программ субъектов естественных монополий</t>
  </si>
  <si>
    <t>Раздел I. Отчет об исполнении инвестиционной программы, млн. рублей с НДС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</si>
  <si>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</si>
  <si>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Объект №2 (ПГУ-110) Строительство ПГУ-110 в составе ГТУ 75 МВт + КУ + паровая турбина 35 МВт на Вологодской ТЭЦ</t>
  </si>
  <si>
    <t>210 МВт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</si>
</sst>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0"/>
  </numFmts>
  <fonts count="39">
    <font>
      <sz val="12"/>
      <name val="Times New Roman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4" fontId="25" fillId="7" borderId="10" xfId="0" applyNumberFormat="1" applyFont="1" applyFill="1" applyBorder="1" applyAlignment="1">
      <alignment horizontal="center" vertical="center" wrapText="1"/>
    </xf>
    <xf numFmtId="9" fontId="25" fillId="7" borderId="10" xfId="0" applyNumberFormat="1" applyFont="1" applyFill="1" applyBorder="1" applyAlignment="1">
      <alignment horizontal="center" vertical="center" wrapText="1"/>
    </xf>
    <xf numFmtId="4" fontId="22" fillId="7" borderId="13" xfId="0" applyNumberFormat="1" applyFont="1" applyFill="1" applyBorder="1" applyAlignment="1">
      <alignment horizontal="center" vertical="center" wrapText="1"/>
    </xf>
    <xf numFmtId="4" fontId="22" fillId="7" borderId="14" xfId="0" applyNumberFormat="1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/>
    </xf>
    <xf numFmtId="0" fontId="26" fillId="22" borderId="12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4" fontId="26" fillId="22" borderId="10" xfId="0" applyNumberFormat="1" applyFont="1" applyFill="1" applyBorder="1" applyAlignment="1">
      <alignment horizontal="center" vertical="center" wrapText="1"/>
    </xf>
    <xf numFmtId="9" fontId="26" fillId="22" borderId="10" xfId="0" applyNumberFormat="1" applyFont="1" applyFill="1" applyBorder="1" applyAlignment="1">
      <alignment horizontal="center" vertical="center" wrapText="1"/>
    </xf>
    <xf numFmtId="4" fontId="27" fillId="22" borderId="10" xfId="0" applyNumberFormat="1" applyFont="1" applyFill="1" applyBorder="1" applyAlignment="1">
      <alignment horizontal="center"/>
    </xf>
    <xf numFmtId="4" fontId="27" fillId="22" borderId="11" xfId="0" applyNumberFormat="1" applyFont="1" applyFill="1" applyBorder="1" applyAlignment="1">
      <alignment horizontal="center"/>
    </xf>
    <xf numFmtId="0" fontId="27" fillId="22" borderId="16" xfId="0" applyFont="1" applyFill="1" applyBorder="1" applyAlignment="1">
      <alignment/>
    </xf>
    <xf numFmtId="0" fontId="27" fillId="22" borderId="0" xfId="0" applyFont="1" applyFill="1" applyAlignment="1">
      <alignment/>
    </xf>
    <xf numFmtId="16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8" fillId="0" borderId="10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wrapText="1"/>
    </xf>
    <xf numFmtId="4" fontId="26" fillId="22" borderId="10" xfId="64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" fontId="23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Fill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>
      <alignment/>
      <protection/>
    </xf>
    <xf numFmtId="0" fontId="23" fillId="0" borderId="0" xfId="55" applyFont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166" fontId="33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right"/>
      <protection/>
    </xf>
    <xf numFmtId="0" fontId="23" fillId="0" borderId="22" xfId="55" applyFont="1" applyFill="1" applyBorder="1" applyAlignment="1">
      <alignment horizontal="center" vertical="center" wrapText="1"/>
      <protection/>
    </xf>
    <xf numFmtId="0" fontId="23" fillId="0" borderId="23" xfId="55" applyFont="1" applyFill="1" applyBorder="1" applyAlignment="1">
      <alignment horizontal="center" vertical="center" wrapText="1"/>
      <protection/>
    </xf>
    <xf numFmtId="0" fontId="0" fillId="0" borderId="22" xfId="55" applyFont="1" applyFill="1" applyBorder="1" applyAlignment="1">
      <alignment horizontal="center" vertical="center" wrapText="1"/>
      <protection/>
    </xf>
    <xf numFmtId="0" fontId="30" fillId="0" borderId="22" xfId="55" applyFont="1" applyBorder="1" applyAlignment="1">
      <alignment horizontal="center" vertical="center" wrapText="1"/>
      <protection/>
    </xf>
    <xf numFmtId="0" fontId="29" fillId="0" borderId="22" xfId="55" applyFont="1" applyBorder="1" applyAlignment="1">
      <alignment horizontal="center" vertical="center" wrapText="1"/>
      <protection/>
    </xf>
    <xf numFmtId="0" fontId="28" fillId="0" borderId="22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top" wrapText="1"/>
      <protection/>
    </xf>
    <xf numFmtId="0" fontId="28" fillId="0" borderId="22" xfId="55" applyFont="1" applyBorder="1" applyAlignment="1">
      <alignment vertical="center" wrapText="1"/>
      <protection/>
    </xf>
    <xf numFmtId="0" fontId="25" fillId="0" borderId="23" xfId="55" applyFont="1" applyFill="1" applyBorder="1" applyAlignment="1">
      <alignment horizontal="center" vertical="center" wrapText="1"/>
      <protection/>
    </xf>
    <xf numFmtId="0" fontId="25" fillId="0" borderId="22" xfId="55" applyFont="1" applyFill="1" applyBorder="1" applyAlignment="1">
      <alignment horizontal="center" vertical="center" wrapText="1"/>
      <protection/>
    </xf>
    <xf numFmtId="167" fontId="23" fillId="0" borderId="22" xfId="55" applyNumberFormat="1" applyFont="1" applyFill="1" applyBorder="1" applyAlignment="1">
      <alignment horizontal="center" vertical="center" wrapText="1"/>
      <protection/>
    </xf>
    <xf numFmtId="2" fontId="23" fillId="0" borderId="22" xfId="55" applyNumberFormat="1" applyFont="1" applyFill="1" applyBorder="1" applyAlignment="1">
      <alignment horizontal="center" vertical="center" wrapText="1"/>
      <protection/>
    </xf>
    <xf numFmtId="0" fontId="34" fillId="0" borderId="22" xfId="55" applyFont="1" applyFill="1" applyBorder="1" applyAlignment="1">
      <alignment horizontal="center" vertical="center" wrapText="1"/>
      <protection/>
    </xf>
    <xf numFmtId="0" fontId="35" fillId="0" borderId="22" xfId="55" applyFont="1" applyFill="1" applyBorder="1" applyAlignment="1">
      <alignment horizontal="center" vertical="center" wrapText="1"/>
      <protection/>
    </xf>
    <xf numFmtId="3" fontId="23" fillId="0" borderId="22" xfId="55" applyNumberFormat="1" applyFont="1" applyFill="1" applyBorder="1" applyAlignment="1">
      <alignment horizontal="center" vertical="center" wrapText="1"/>
      <protection/>
    </xf>
    <xf numFmtId="0" fontId="36" fillId="0" borderId="22" xfId="55" applyFont="1" applyFill="1" applyBorder="1" applyAlignment="1">
      <alignment horizontal="center" vertical="center" wrapText="1"/>
      <protection/>
    </xf>
    <xf numFmtId="0" fontId="23" fillId="0" borderId="22" xfId="55" applyFont="1" applyFill="1" applyBorder="1" applyAlignment="1">
      <alignment horizontal="center" vertical="center"/>
      <protection/>
    </xf>
    <xf numFmtId="0" fontId="23" fillId="0" borderId="24" xfId="55" applyFont="1" applyFill="1" applyBorder="1" applyAlignment="1">
      <alignment horizontal="center" vertical="center"/>
      <protection/>
    </xf>
    <xf numFmtId="0" fontId="23" fillId="0" borderId="0" xfId="55" applyFont="1" applyFill="1">
      <alignment/>
      <protection/>
    </xf>
    <xf numFmtId="0" fontId="26" fillId="0" borderId="23" xfId="55" applyFont="1" applyFill="1" applyBorder="1" applyAlignment="1">
      <alignment horizontal="center" vertical="center" wrapText="1"/>
      <protection/>
    </xf>
    <xf numFmtId="0" fontId="26" fillId="0" borderId="22" xfId="55" applyFont="1" applyFill="1" applyBorder="1" applyAlignment="1">
      <alignment horizontal="center" vertical="center" wrapText="1"/>
      <protection/>
    </xf>
    <xf numFmtId="167" fontId="35" fillId="0" borderId="22" xfId="55" applyNumberFormat="1" applyFont="1" applyFill="1" applyBorder="1" applyAlignment="1">
      <alignment horizontal="center" vertical="center" wrapText="1"/>
      <protection/>
    </xf>
    <xf numFmtId="2" fontId="35" fillId="0" borderId="22" xfId="55" applyNumberFormat="1" applyFont="1" applyFill="1" applyBorder="1" applyAlignment="1">
      <alignment horizontal="center" vertical="center" wrapText="1"/>
      <protection/>
    </xf>
    <xf numFmtId="3" fontId="35" fillId="0" borderId="22" xfId="55" applyNumberFormat="1" applyFont="1" applyFill="1" applyBorder="1" applyAlignment="1">
      <alignment horizontal="center" vertical="center" wrapText="1"/>
      <protection/>
    </xf>
    <xf numFmtId="16" fontId="23" fillId="0" borderId="23" xfId="55" applyNumberFormat="1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3" fontId="0" fillId="0" borderId="22" xfId="55" applyNumberFormat="1" applyFont="1" applyFill="1" applyBorder="1" applyAlignment="1">
      <alignment horizontal="left" vertical="center" wrapText="1"/>
      <protection/>
    </xf>
    <xf numFmtId="167" fontId="29" fillId="0" borderId="22" xfId="55" applyNumberFormat="1" applyFont="1" applyFill="1" applyBorder="1" applyAlignment="1">
      <alignment horizontal="center" vertical="center" wrapText="1"/>
      <protection/>
    </xf>
    <xf numFmtId="2" fontId="29" fillId="0" borderId="25" xfId="55" applyNumberFormat="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2" fontId="29" fillId="0" borderId="22" xfId="55" applyNumberFormat="1" applyFont="1" applyFill="1" applyBorder="1" applyAlignment="1">
      <alignment horizontal="center" vertical="center" wrapText="1"/>
      <protection/>
    </xf>
    <xf numFmtId="2" fontId="29" fillId="24" borderId="22" xfId="55" applyNumberFormat="1" applyFont="1" applyFill="1" applyBorder="1" applyAlignment="1">
      <alignment horizontal="center" vertical="center" wrapText="1"/>
      <protection/>
    </xf>
    <xf numFmtId="0" fontId="29" fillId="0" borderId="22" xfId="55" applyNumberFormat="1" applyFont="1" applyBorder="1" applyAlignment="1">
      <alignment horizontal="center" vertical="center"/>
      <protection/>
    </xf>
    <xf numFmtId="3" fontId="29" fillId="0" borderId="22" xfId="55" applyNumberFormat="1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24" xfId="55" applyFont="1" applyBorder="1" applyAlignment="1">
      <alignment horizontal="center" vertical="center"/>
      <protection/>
    </xf>
    <xf numFmtId="0" fontId="29" fillId="0" borderId="22" xfId="55" applyNumberFormat="1" applyFont="1" applyFill="1" applyBorder="1" applyAlignment="1">
      <alignment horizontal="center" vertical="center"/>
      <protection/>
    </xf>
    <xf numFmtId="3" fontId="29" fillId="0" borderId="22" xfId="55" applyNumberFormat="1" applyFont="1" applyFill="1" applyBorder="1" applyAlignment="1">
      <alignment horizontal="center"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0" fillId="0" borderId="24" xfId="55" applyFont="1" applyFill="1" applyBorder="1" applyAlignment="1">
      <alignment horizontal="center" vertical="center"/>
      <protection/>
    </xf>
    <xf numFmtId="2" fontId="23" fillId="0" borderId="27" xfId="55" applyNumberFormat="1" applyFont="1" applyFill="1" applyBorder="1" applyAlignment="1">
      <alignment horizontal="center" vertical="center" wrapText="1"/>
      <protection/>
    </xf>
    <xf numFmtId="2" fontId="23" fillId="0" borderId="22" xfId="55" applyNumberFormat="1" applyFont="1" applyFill="1" applyBorder="1" applyAlignment="1">
      <alignment horizontal="center" vertical="center" wrapText="1"/>
      <protection/>
    </xf>
    <xf numFmtId="2" fontId="35" fillId="0" borderId="22" xfId="55" applyNumberFormat="1" applyFont="1" applyFill="1" applyBorder="1" applyAlignment="1">
      <alignment horizontal="center" vertical="center" wrapText="1"/>
      <protection/>
    </xf>
    <xf numFmtId="0" fontId="29" fillId="0" borderId="28" xfId="55" applyNumberFormat="1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 wrapText="1"/>
      <protection/>
    </xf>
    <xf numFmtId="0" fontId="0" fillId="0" borderId="30" xfId="55" applyFont="1" applyFill="1" applyBorder="1" applyAlignment="1">
      <alignment horizontal="left" vertical="center" wrapText="1"/>
      <protection/>
    </xf>
    <xf numFmtId="167" fontId="29" fillId="0" borderId="30" xfId="55" applyNumberFormat="1" applyFont="1" applyFill="1" applyBorder="1" applyAlignment="1">
      <alignment horizontal="center" vertical="center" wrapText="1"/>
      <protection/>
    </xf>
    <xf numFmtId="2" fontId="29" fillId="0" borderId="30" xfId="55" applyNumberFormat="1" applyFont="1" applyFill="1" applyBorder="1" applyAlignment="1">
      <alignment horizontal="center" vertical="center" wrapText="1"/>
      <protection/>
    </xf>
    <xf numFmtId="2" fontId="29" fillId="0" borderId="31" xfId="55" applyNumberFormat="1" applyFont="1" applyFill="1" applyBorder="1" applyAlignment="1">
      <alignment horizontal="center" vertical="center" wrapText="1"/>
      <protection/>
    </xf>
    <xf numFmtId="0" fontId="29" fillId="0" borderId="30" xfId="55" applyNumberFormat="1" applyFont="1" applyFill="1" applyBorder="1" applyAlignment="1">
      <alignment horizontal="center" vertical="center"/>
      <protection/>
    </xf>
    <xf numFmtId="3" fontId="29" fillId="0" borderId="30" xfId="55" applyNumberFormat="1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center" vertical="center"/>
      <protection/>
    </xf>
    <xf numFmtId="0" fontId="0" fillId="0" borderId="32" xfId="55" applyFont="1" applyFill="1" applyBorder="1" applyAlignment="1">
      <alignment horizontal="center" vertical="center"/>
      <protection/>
    </xf>
    <xf numFmtId="16" fontId="23" fillId="0" borderId="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3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vertical="center" wrapText="1"/>
      <protection/>
    </xf>
    <xf numFmtId="0" fontId="23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 wrapText="1"/>
      <protection/>
    </xf>
    <xf numFmtId="3" fontId="27" fillId="0" borderId="0" xfId="55" applyNumberFormat="1" applyFont="1" applyFill="1" applyBorder="1" applyAlignment="1">
      <alignment horizontal="left" vertical="center"/>
      <protection/>
    </xf>
    <xf numFmtId="0" fontId="32" fillId="0" borderId="0" xfId="55" applyFont="1" applyBorder="1">
      <alignment/>
      <protection/>
    </xf>
    <xf numFmtId="0" fontId="32" fillId="0" borderId="0" xfId="55" applyFont="1" applyFill="1" applyBorder="1">
      <alignment/>
      <protection/>
    </xf>
    <xf numFmtId="165" fontId="37" fillId="0" borderId="0" xfId="55" applyNumberFormat="1" applyFont="1" applyFill="1" applyBorder="1" applyAlignment="1">
      <alignment/>
      <protection/>
    </xf>
    <xf numFmtId="0" fontId="37" fillId="0" borderId="0" xfId="55" applyFont="1">
      <alignment/>
      <protection/>
    </xf>
    <xf numFmtId="1" fontId="23" fillId="0" borderId="0" xfId="55" applyNumberFormat="1" applyFont="1" applyAlignment="1">
      <alignment horizontal="left" vertical="top"/>
      <protection/>
    </xf>
    <xf numFmtId="165" fontId="37" fillId="0" borderId="0" xfId="55" applyNumberFormat="1" applyFont="1">
      <alignment/>
      <protection/>
    </xf>
    <xf numFmtId="0" fontId="27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 applyFill="1">
      <alignment/>
      <protection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49" fontId="23" fillId="0" borderId="3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38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44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1" xfId="55" applyFont="1" applyFill="1" applyBorder="1" applyAlignment="1">
      <alignment horizontal="center" vertical="center" wrapText="1"/>
      <protection/>
    </xf>
    <xf numFmtId="0" fontId="34" fillId="0" borderId="52" xfId="55" applyFont="1" applyBorder="1" applyAlignment="1">
      <alignment horizontal="center" vertical="center" wrapText="1"/>
      <protection/>
    </xf>
    <xf numFmtId="0" fontId="23" fillId="0" borderId="22" xfId="55" applyFont="1" applyFill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23" fillId="0" borderId="24" xfId="55" applyFont="1" applyBorder="1" applyAlignment="1">
      <alignment horizontal="center" vertical="center" wrapText="1"/>
      <protection/>
    </xf>
    <xf numFmtId="0" fontId="23" fillId="0" borderId="53" xfId="55" applyFont="1" applyFill="1" applyBorder="1" applyAlignment="1">
      <alignment horizontal="center" vertical="center" wrapText="1"/>
      <protection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Отчет ТГК-2 за 4 кв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87;&#1088;&#1072;&#1074;&#1083;&#1077;&#1085;&#1080;&#1077;%20&#1080;&#1085;&#1074;&#1077;&#1089;&#1090;&#1080;&#1094;&#1080;&#1086;&#1085;&#1085;&#1099;&#1093;%20&#1087;&#1088;&#1086;&#1077;&#1082;&#1090;&#1086;&#1074;\&#1054;&#1058;&#1063;&#1045;&#1058;&#1067;%20&#1055;&#1054;%20&#1048;&#1055;&#1056;%20&#1076;&#1083;&#1103;%20&#1052;&#1080;&#1085;&#1101;&#1085;&#1077;&#1088;&#1075;&#1086;\&#1054;&#1058;&#1063;&#1045;&#1058;&#1067;%20&#1055;&#1054;%20&#1048;&#1055;&#1056;%202012\&#1054;&#1090;&#1095;&#1077;&#1090;%20&#1079;&#1072;%204%20&#1082;&#1074;&#1072;&#1088;&#1090;&#1072;&#1083;%202012\&#1054;&#1090;&#1095;&#1077;&#1090;%20&#1058;&#1043;&#1050;-2%20&#1079;&#1072;%204%20&#1082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.1"/>
      <sheetName val="приложение 7.2 "/>
      <sheetName val="прил 7.2 за 1 кв"/>
      <sheetName val="приложение 8"/>
      <sheetName val="приложение 9 "/>
      <sheetName val="приложение 10-В"/>
      <sheetName val="приложение 10-Я"/>
      <sheetName val="приложение 10-К1"/>
      <sheetName val="приложение 10-К2"/>
      <sheetName val="приложение 10-К3"/>
      <sheetName val="приложение 11.1-В"/>
      <sheetName val="приложение 11.1-Я"/>
      <sheetName val="приложение 11.1-К1"/>
      <sheetName val="приложение 11.1-К2"/>
      <sheetName val="приложение 11.1-К3"/>
      <sheetName val="приложение 12"/>
      <sheetName val="приложение 13"/>
      <sheetName val="Лист1"/>
    </sheetNames>
    <sheetDataSet>
      <sheetData sheetId="0">
        <row r="2">
          <cell r="W2" t="str">
            <v>Приложение  № 7.1</v>
          </cell>
        </row>
        <row r="4">
          <cell r="W4" t="str">
            <v>Утверждаю:</v>
          </cell>
        </row>
        <row r="7">
          <cell r="V7" t="str">
            <v>Зам. генерального директора по  
 инвестициям и кап.строительству</v>
          </cell>
        </row>
        <row r="8">
          <cell r="W8" t="str">
            <v>_______________Р.Е. Жолтиков</v>
          </cell>
        </row>
        <row r="11">
          <cell r="W11" t="str">
            <v>«___»________ 2013 года</v>
          </cell>
        </row>
        <row r="12">
          <cell r="W12" t="str">
            <v>М.П.</v>
          </cell>
        </row>
        <row r="16">
          <cell r="W16" t="str">
            <v>Причины отклонений</v>
          </cell>
        </row>
        <row r="17">
          <cell r="L17" t="str">
            <v>4 кв</v>
          </cell>
          <cell r="U17" t="str">
            <v>в том числе за счет</v>
          </cell>
        </row>
        <row r="18">
          <cell r="L18" t="str">
            <v>план</v>
          </cell>
          <cell r="M18" t="str">
            <v>факт</v>
          </cell>
          <cell r="U18" t="str">
            <v>уточнения стоимости по результатам утвержденной ПСД</v>
          </cell>
          <cell r="V18" t="str">
            <v>уточнения стоимости по результатам закупочных процедур</v>
          </cell>
        </row>
        <row r="19">
          <cell r="L19">
            <v>876.3299999999999</v>
          </cell>
          <cell r="M19">
            <v>1587.9596684100002</v>
          </cell>
        </row>
        <row r="20">
          <cell r="L20">
            <v>412.77</v>
          </cell>
          <cell r="M20">
            <v>604.22713907</v>
          </cell>
        </row>
        <row r="21">
          <cell r="L21">
            <v>412.77</v>
          </cell>
          <cell r="M21">
            <v>604.22713907</v>
          </cell>
        </row>
        <row r="22">
          <cell r="L22">
            <v>0</v>
          </cell>
          <cell r="M22">
            <v>0</v>
          </cell>
        </row>
        <row r="23">
          <cell r="L23">
            <v>0</v>
          </cell>
          <cell r="M23">
            <v>251.87913907</v>
          </cell>
          <cell r="W23" t="str">
            <v>Производится плата за оборудование 
по договору лизинга №0001-4035-07 от 29.12.2007 ЗАО "Бизнес-Альянс"</v>
          </cell>
        </row>
        <row r="24">
          <cell r="L24">
            <v>412.77</v>
          </cell>
          <cell r="M24">
            <v>352.348</v>
          </cell>
          <cell r="W24" t="str">
            <v>Переходящая на 2013 год кредиторская задолженность по причине дефицита финансирования</v>
          </cell>
        </row>
        <row r="25">
          <cell r="L25">
            <v>463.55999999999995</v>
          </cell>
          <cell r="M25">
            <v>983.73252934</v>
          </cell>
        </row>
        <row r="26">
          <cell r="L26">
            <v>463.55999999999995</v>
          </cell>
          <cell r="M26">
            <v>983.73252934</v>
          </cell>
        </row>
        <row r="27">
          <cell r="L27">
            <v>0</v>
          </cell>
          <cell r="M27">
            <v>0</v>
          </cell>
          <cell r="W27" t="str">
            <v>Погашение кредиторской задолженности по работам выполненным в 2011 году</v>
          </cell>
        </row>
        <row r="28">
          <cell r="L28">
            <v>0</v>
          </cell>
          <cell r="M28">
            <v>0</v>
          </cell>
          <cell r="W28" t="str">
            <v>Погашение кредиторской задолженности по работам выполненным в 2011 году</v>
          </cell>
        </row>
        <row r="29">
          <cell r="L29">
            <v>361.4</v>
          </cell>
          <cell r="M29">
            <v>979.29252934</v>
          </cell>
          <cell r="W29" t="str">
            <v>Невыполнение плана по финансированию связано с изменением срока ввода объекта по причине дефицита бюджета компании</v>
          </cell>
        </row>
        <row r="30">
          <cell r="L30">
            <v>102.16</v>
          </cell>
          <cell r="M30">
            <v>4.44</v>
          </cell>
          <cell r="W30" t="str">
            <v>Обязательства по ДПМ с 01.10.2012. переданы ООО "Хуадянь-Тенинская ТЭЦ",  дальнейшее финансирование проекта осуществляется ООО "Хуадянь-Тенинская ТЭЦ" и отражается в отчетах Общества.</v>
          </cell>
        </row>
        <row r="33">
          <cell r="L33">
            <v>6.156</v>
          </cell>
          <cell r="M33">
            <v>45.471000000000004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21.254</v>
          </cell>
        </row>
        <row r="38">
          <cell r="L38">
            <v>6.156</v>
          </cell>
          <cell r="M38">
            <v>23.768</v>
          </cell>
        </row>
        <row r="39">
          <cell r="L39">
            <v>0</v>
          </cell>
          <cell r="M39">
            <v>0.065</v>
          </cell>
        </row>
        <row r="40">
          <cell r="L40">
            <v>0</v>
          </cell>
          <cell r="M40">
            <v>0.384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41"/>
  <sheetViews>
    <sheetView view="pageBreakPreview" zoomScale="65" zoomScaleNormal="70" zoomScaleSheetLayoutView="65" zoomScalePageLayoutView="0" workbookViewId="0" topLeftCell="A1">
      <selection activeCell="H17" sqref="H17"/>
    </sheetView>
  </sheetViews>
  <sheetFormatPr defaultColWidth="9.00390625" defaultRowHeight="15.75"/>
  <cols>
    <col min="1" max="1" width="9.125" style="1" bestFit="1" customWidth="1"/>
    <col min="2" max="2" width="37.25390625" style="1" bestFit="1" customWidth="1"/>
    <col min="3" max="3" width="13.375" style="1" customWidth="1"/>
    <col min="4" max="4" width="12.125" style="1" customWidth="1"/>
    <col min="5" max="5" width="11.875" style="1" customWidth="1"/>
    <col min="6" max="6" width="15.125" style="2" customWidth="1"/>
    <col min="7" max="7" width="15.625" style="2" customWidth="1"/>
    <col min="8" max="8" width="18.375" style="1" customWidth="1"/>
    <col min="9" max="9" width="12.25390625" style="1" customWidth="1"/>
    <col min="10" max="10" width="12.00390625" style="1" customWidth="1"/>
    <col min="11" max="12" width="10.875" style="1" customWidth="1"/>
    <col min="13" max="13" width="46.125" style="1" customWidth="1"/>
    <col min="14" max="16384" width="9.00390625" style="1" customWidth="1"/>
  </cols>
  <sheetData>
    <row r="1" spans="13:15" s="153" customFormat="1" ht="15">
      <c r="M1" s="179" t="s">
        <v>101</v>
      </c>
      <c r="O1" s="179"/>
    </row>
    <row r="2" spans="13:15" s="153" customFormat="1" ht="15">
      <c r="M2" s="179" t="s">
        <v>102</v>
      </c>
      <c r="O2" s="179"/>
    </row>
    <row r="3" spans="13:15" s="153" customFormat="1" ht="15">
      <c r="M3" s="179" t="s">
        <v>103</v>
      </c>
      <c r="O3" s="179"/>
    </row>
    <row r="4" s="153" customFormat="1" ht="15"/>
    <row r="5" spans="1:15" s="3" customFormat="1" ht="21.75" customHeight="1">
      <c r="A5" s="192" t="s">
        <v>104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86"/>
      <c r="O5" s="186"/>
    </row>
    <row r="6" spans="1:15" s="3" customFormat="1" ht="21.75" customHeight="1">
      <c r="A6" s="192" t="s">
        <v>105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86"/>
      <c r="O6" s="186"/>
    </row>
    <row r="7" spans="1:15" s="3" customFormat="1" ht="21.75" customHeight="1">
      <c r="A7" s="192" t="s">
        <v>106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86"/>
      <c r="O7" s="186"/>
    </row>
    <row r="8" s="153" customFormat="1" ht="15"/>
    <row r="9" s="152" customFormat="1" ht="14.25">
      <c r="A9" s="152" t="s">
        <v>107</v>
      </c>
    </row>
    <row r="10" ht="16.5" thickBot="1"/>
    <row r="11" spans="1:13" ht="126" customHeight="1">
      <c r="A11" s="199" t="s">
        <v>0</v>
      </c>
      <c r="B11" s="190" t="s">
        <v>1</v>
      </c>
      <c r="C11" s="190" t="s">
        <v>2</v>
      </c>
      <c r="D11" s="190" t="s">
        <v>3</v>
      </c>
      <c r="E11" s="190"/>
      <c r="F11" s="196" t="s">
        <v>4</v>
      </c>
      <c r="G11" s="196" t="s">
        <v>5</v>
      </c>
      <c r="H11" s="190" t="s">
        <v>6</v>
      </c>
      <c r="I11" s="190" t="s">
        <v>7</v>
      </c>
      <c r="J11" s="190"/>
      <c r="K11" s="190"/>
      <c r="L11" s="195"/>
      <c r="M11" s="187" t="s">
        <v>8</v>
      </c>
    </row>
    <row r="12" spans="1:13" ht="31.5" customHeight="1">
      <c r="A12" s="200"/>
      <c r="B12" s="189"/>
      <c r="C12" s="189"/>
      <c r="D12" s="189" t="s">
        <v>9</v>
      </c>
      <c r="E12" s="189"/>
      <c r="F12" s="197"/>
      <c r="G12" s="197"/>
      <c r="H12" s="189"/>
      <c r="I12" s="189" t="s">
        <v>10</v>
      </c>
      <c r="J12" s="189" t="s">
        <v>11</v>
      </c>
      <c r="K12" s="189" t="s">
        <v>12</v>
      </c>
      <c r="L12" s="191"/>
      <c r="M12" s="188"/>
    </row>
    <row r="13" spans="1:13" ht="81.75" customHeight="1">
      <c r="A13" s="200"/>
      <c r="B13" s="189"/>
      <c r="C13" s="189"/>
      <c r="D13" s="4" t="s">
        <v>13</v>
      </c>
      <c r="E13" s="4" t="s">
        <v>14</v>
      </c>
      <c r="F13" s="198"/>
      <c r="G13" s="198"/>
      <c r="H13" s="189"/>
      <c r="I13" s="189"/>
      <c r="J13" s="189"/>
      <c r="K13" s="5" t="s">
        <v>15</v>
      </c>
      <c r="L13" s="6" t="s">
        <v>16</v>
      </c>
      <c r="M13" s="188"/>
    </row>
    <row r="14" spans="1:13" s="14" customFormat="1" ht="20.25">
      <c r="A14" s="7"/>
      <c r="B14" s="8" t="s">
        <v>17</v>
      </c>
      <c r="C14" s="9">
        <f aca="true" t="shared" si="0" ref="C14:I14">C15+C20</f>
        <v>29917.29</v>
      </c>
      <c r="D14" s="9">
        <f t="shared" si="0"/>
        <v>3835.0699999999997</v>
      </c>
      <c r="E14" s="9">
        <f t="shared" si="0"/>
        <v>3621.3516684100005</v>
      </c>
      <c r="F14" s="9">
        <f t="shared" si="0"/>
        <v>4301.480445710678</v>
      </c>
      <c r="G14" s="9">
        <f t="shared" si="0"/>
        <v>6974.441</v>
      </c>
      <c r="H14" s="9">
        <f t="shared" si="0"/>
        <v>26295.938331589998</v>
      </c>
      <c r="I14" s="9">
        <f t="shared" si="0"/>
        <v>213.7183315899997</v>
      </c>
      <c r="J14" s="10"/>
      <c r="K14" s="11">
        <v>0</v>
      </c>
      <c r="L14" s="12">
        <v>0</v>
      </c>
      <c r="M14" s="13"/>
    </row>
    <row r="15" spans="1:13" s="22" customFormat="1" ht="37.5">
      <c r="A15" s="15" t="s">
        <v>18</v>
      </c>
      <c r="B15" s="16" t="s">
        <v>19</v>
      </c>
      <c r="C15" s="17">
        <f aca="true" t="shared" si="1" ref="C15:I15">C16</f>
        <v>3310.8999999999996</v>
      </c>
      <c r="D15" s="17">
        <f t="shared" si="1"/>
        <v>1616.4399999999998</v>
      </c>
      <c r="E15" s="17">
        <f t="shared" si="1"/>
        <v>2024.2871390700002</v>
      </c>
      <c r="F15" s="17">
        <f t="shared" si="1"/>
        <v>3105.5134457106783</v>
      </c>
      <c r="G15" s="17">
        <f t="shared" si="1"/>
        <v>6974.441</v>
      </c>
      <c r="H15" s="17">
        <f t="shared" si="1"/>
        <v>1286.6128609299997</v>
      </c>
      <c r="I15" s="17">
        <f t="shared" si="1"/>
        <v>-407.84713907000037</v>
      </c>
      <c r="J15" s="18"/>
      <c r="K15" s="19">
        <v>0</v>
      </c>
      <c r="L15" s="20">
        <v>0</v>
      </c>
      <c r="M15" s="21"/>
    </row>
    <row r="16" spans="1:13" ht="31.5">
      <c r="A16" s="23" t="s">
        <v>20</v>
      </c>
      <c r="B16" s="24" t="s">
        <v>21</v>
      </c>
      <c r="C16" s="25">
        <f aca="true" t="shared" si="2" ref="C16:I16">SUM(C17:C19)</f>
        <v>3310.8999999999996</v>
      </c>
      <c r="D16" s="25">
        <f t="shared" si="2"/>
        <v>1616.4399999999998</v>
      </c>
      <c r="E16" s="25">
        <f t="shared" si="2"/>
        <v>2024.2871390700002</v>
      </c>
      <c r="F16" s="25">
        <f t="shared" si="2"/>
        <v>3105.5134457106783</v>
      </c>
      <c r="G16" s="25">
        <f t="shared" si="2"/>
        <v>6974.441</v>
      </c>
      <c r="H16" s="25">
        <f t="shared" si="2"/>
        <v>1286.6128609299997</v>
      </c>
      <c r="I16" s="25">
        <f t="shared" si="2"/>
        <v>-407.84713907000037</v>
      </c>
      <c r="J16" s="26"/>
      <c r="K16" s="27"/>
      <c r="L16" s="28"/>
      <c r="M16" s="29"/>
    </row>
    <row r="17" spans="1:13" ht="31.5">
      <c r="A17" s="30">
        <v>1</v>
      </c>
      <c r="B17" s="31" t="s">
        <v>22</v>
      </c>
      <c r="C17" s="32">
        <v>1487.59</v>
      </c>
      <c r="D17" s="32">
        <v>0</v>
      </c>
      <c r="E17" s="32">
        <v>0</v>
      </c>
      <c r="F17" s="32">
        <v>0</v>
      </c>
      <c r="G17" s="32">
        <v>0</v>
      </c>
      <c r="H17" s="32">
        <f>C17-E17</f>
        <v>1487.59</v>
      </c>
      <c r="I17" s="32">
        <f>D17-E17</f>
        <v>0</v>
      </c>
      <c r="J17" s="33">
        <v>0</v>
      </c>
      <c r="K17" s="27"/>
      <c r="L17" s="28"/>
      <c r="M17" s="29"/>
    </row>
    <row r="18" spans="1:13" ht="78.75">
      <c r="A18" s="30">
        <v>2</v>
      </c>
      <c r="B18" s="31" t="s">
        <v>23</v>
      </c>
      <c r="C18" s="32">
        <v>93.82</v>
      </c>
      <c r="D18" s="32">
        <v>93.82</v>
      </c>
      <c r="E18" s="32">
        <v>1054.5591390700001</v>
      </c>
      <c r="F18" s="32">
        <v>2076.586445710678</v>
      </c>
      <c r="G18" s="32">
        <v>5577.71</v>
      </c>
      <c r="H18" s="32">
        <f>C18-E18</f>
        <v>-960.7391390700002</v>
      </c>
      <c r="I18" s="32">
        <f>D18-E18</f>
        <v>-960.7391390700002</v>
      </c>
      <c r="J18" s="33">
        <f>I18/D18</f>
        <v>-10.240238105627801</v>
      </c>
      <c r="K18" s="27"/>
      <c r="L18" s="28"/>
      <c r="M18" s="34" t="s">
        <v>24</v>
      </c>
    </row>
    <row r="19" spans="1:13" ht="51.75" customHeight="1">
      <c r="A19" s="30">
        <v>3</v>
      </c>
      <c r="B19" s="31" t="s">
        <v>25</v>
      </c>
      <c r="C19" s="32">
        <v>1729.49</v>
      </c>
      <c r="D19" s="32">
        <v>1522.62</v>
      </c>
      <c r="E19" s="32">
        <v>969.7280000000001</v>
      </c>
      <c r="F19" s="32">
        <v>1028.9270000000001</v>
      </c>
      <c r="G19" s="32">
        <v>1396.731</v>
      </c>
      <c r="H19" s="32">
        <f>C19-E19</f>
        <v>759.762</v>
      </c>
      <c r="I19" s="32">
        <f>D19-E19</f>
        <v>552.8919999999998</v>
      </c>
      <c r="J19" s="33">
        <f>I19/D19</f>
        <v>0.363118834640291</v>
      </c>
      <c r="K19" s="27"/>
      <c r="L19" s="28"/>
      <c r="M19" s="35" t="s">
        <v>26</v>
      </c>
    </row>
    <row r="20" spans="1:12" s="22" customFormat="1" ht="24.75" customHeight="1">
      <c r="A20" s="15" t="s">
        <v>27</v>
      </c>
      <c r="B20" s="16" t="s">
        <v>28</v>
      </c>
      <c r="C20" s="36">
        <f aca="true" t="shared" si="3" ref="C20:I20">C21+C26</f>
        <v>26606.39</v>
      </c>
      <c r="D20" s="17">
        <f t="shared" si="3"/>
        <v>2218.63</v>
      </c>
      <c r="E20" s="17">
        <f t="shared" si="3"/>
        <v>1597.06452934</v>
      </c>
      <c r="F20" s="17">
        <f t="shared" si="3"/>
        <v>1195.967</v>
      </c>
      <c r="G20" s="17">
        <f t="shared" si="3"/>
        <v>0</v>
      </c>
      <c r="H20" s="17">
        <f t="shared" si="3"/>
        <v>25009.32547066</v>
      </c>
      <c r="I20" s="17">
        <f t="shared" si="3"/>
        <v>621.5654706600001</v>
      </c>
      <c r="J20" s="18"/>
      <c r="K20" s="19">
        <v>0</v>
      </c>
      <c r="L20" s="20">
        <v>0</v>
      </c>
    </row>
    <row r="21" spans="1:13" ht="31.5">
      <c r="A21" s="23" t="s">
        <v>29</v>
      </c>
      <c r="B21" s="24" t="s">
        <v>21</v>
      </c>
      <c r="C21" s="25">
        <f aca="true" t="shared" si="4" ref="C21:I21">SUM(C22:C25)</f>
        <v>26606.39</v>
      </c>
      <c r="D21" s="25">
        <f t="shared" si="4"/>
        <v>2218.63</v>
      </c>
      <c r="E21" s="25">
        <f t="shared" si="4"/>
        <v>1597.06452934</v>
      </c>
      <c r="F21" s="25">
        <f t="shared" si="4"/>
        <v>1195.967</v>
      </c>
      <c r="G21" s="25">
        <f t="shared" si="4"/>
        <v>0</v>
      </c>
      <c r="H21" s="25">
        <f t="shared" si="4"/>
        <v>25009.32547066</v>
      </c>
      <c r="I21" s="25">
        <f t="shared" si="4"/>
        <v>621.5654706600001</v>
      </c>
      <c r="J21" s="26"/>
      <c r="K21" s="32"/>
      <c r="L21" s="37"/>
      <c r="M21" s="29"/>
    </row>
    <row r="22" spans="1:13" ht="31.5">
      <c r="A22" s="30">
        <v>1</v>
      </c>
      <c r="B22" s="31" t="s">
        <v>30</v>
      </c>
      <c r="C22" s="32">
        <v>3440.58</v>
      </c>
      <c r="D22" s="32">
        <v>0</v>
      </c>
      <c r="E22" s="32">
        <v>0.326</v>
      </c>
      <c r="F22" s="32">
        <v>0</v>
      </c>
      <c r="G22" s="32">
        <v>0</v>
      </c>
      <c r="H22" s="32">
        <f>C22-E22</f>
        <v>3440.254</v>
      </c>
      <c r="I22" s="32">
        <f>D22-E22</f>
        <v>-0.326</v>
      </c>
      <c r="J22" s="33" t="s">
        <v>31</v>
      </c>
      <c r="K22" s="31"/>
      <c r="L22" s="38"/>
      <c r="M22" s="39" t="s">
        <v>32</v>
      </c>
    </row>
    <row r="23" spans="1:13" ht="31.5">
      <c r="A23" s="30">
        <v>2</v>
      </c>
      <c r="B23" s="31" t="s">
        <v>33</v>
      </c>
      <c r="C23" s="32">
        <v>3440.58</v>
      </c>
      <c r="D23" s="32">
        <v>0</v>
      </c>
      <c r="E23" s="32">
        <v>0.326</v>
      </c>
      <c r="F23" s="32">
        <v>0</v>
      </c>
      <c r="G23" s="32">
        <v>0</v>
      </c>
      <c r="H23" s="32">
        <f>C23-E23</f>
        <v>3440.254</v>
      </c>
      <c r="I23" s="32">
        <f>D23-E23</f>
        <v>-0.326</v>
      </c>
      <c r="J23" s="33" t="s">
        <v>31</v>
      </c>
      <c r="K23" s="40"/>
      <c r="L23" s="41"/>
      <c r="M23" s="39" t="s">
        <v>32</v>
      </c>
    </row>
    <row r="24" spans="1:13" ht="63">
      <c r="A24" s="30">
        <v>3</v>
      </c>
      <c r="B24" s="31" t="s">
        <v>34</v>
      </c>
      <c r="C24" s="32">
        <v>1764.7</v>
      </c>
      <c r="D24" s="32">
        <v>1764.7</v>
      </c>
      <c r="E24" s="32">
        <v>1503.36252934</v>
      </c>
      <c r="F24" s="32">
        <v>1061.997</v>
      </c>
      <c r="G24" s="32">
        <v>0</v>
      </c>
      <c r="H24" s="32">
        <f>C24-E24</f>
        <v>261.33747066</v>
      </c>
      <c r="I24" s="32">
        <f>D24-E24</f>
        <v>261.33747066</v>
      </c>
      <c r="J24" s="33">
        <f>I24/D24</f>
        <v>0.14809172701309004</v>
      </c>
      <c r="K24" s="42"/>
      <c r="L24" s="43"/>
      <c r="M24" s="44" t="s">
        <v>35</v>
      </c>
    </row>
    <row r="25" spans="1:13" ht="75">
      <c r="A25" s="30">
        <v>4</v>
      </c>
      <c r="B25" s="45" t="s">
        <v>36</v>
      </c>
      <c r="C25" s="32">
        <v>17960.53</v>
      </c>
      <c r="D25" s="32">
        <v>453.93</v>
      </c>
      <c r="E25" s="32">
        <v>93.05</v>
      </c>
      <c r="F25" s="32">
        <v>133.97</v>
      </c>
      <c r="G25" s="32">
        <v>0</v>
      </c>
      <c r="H25" s="32">
        <f>C25-E25</f>
        <v>17867.48</v>
      </c>
      <c r="I25" s="32">
        <f>D25-E25</f>
        <v>360.88</v>
      </c>
      <c r="J25" s="33">
        <f>I25/D25</f>
        <v>0.795012446853039</v>
      </c>
      <c r="K25" s="42"/>
      <c r="L25" s="43"/>
      <c r="M25" s="44" t="s">
        <v>37</v>
      </c>
    </row>
    <row r="26" spans="1:13" ht="15.75">
      <c r="A26" s="23" t="s">
        <v>38</v>
      </c>
      <c r="B26" s="46" t="s">
        <v>39</v>
      </c>
      <c r="C26" s="24"/>
      <c r="D26" s="24"/>
      <c r="E26" s="24"/>
      <c r="F26" s="42"/>
      <c r="G26" s="42"/>
      <c r="H26" s="42"/>
      <c r="I26" s="42"/>
      <c r="J26" s="42"/>
      <c r="K26" s="42"/>
      <c r="L26" s="43"/>
      <c r="M26" s="29"/>
    </row>
    <row r="27" spans="1:13" ht="15.75" customHeight="1">
      <c r="A27" s="193" t="s">
        <v>40</v>
      </c>
      <c r="B27" s="194"/>
      <c r="C27" s="45"/>
      <c r="D27" s="45"/>
      <c r="E27" s="45"/>
      <c r="F27" s="42"/>
      <c r="G27" s="42"/>
      <c r="H27" s="42"/>
      <c r="I27" s="42"/>
      <c r="J27" s="42"/>
      <c r="K27" s="42"/>
      <c r="L27" s="43"/>
      <c r="M27" s="29"/>
    </row>
    <row r="28" spans="1:13" ht="31.5">
      <c r="A28" s="47"/>
      <c r="B28" s="24" t="s">
        <v>41</v>
      </c>
      <c r="C28" s="24">
        <f aca="true" t="shared" si="5" ref="C28:J28">SUM(C29:C35)</f>
        <v>0</v>
      </c>
      <c r="D28" s="25">
        <f t="shared" si="5"/>
        <v>25.122</v>
      </c>
      <c r="E28" s="25">
        <f t="shared" si="5"/>
        <v>264.511</v>
      </c>
      <c r="F28" s="48">
        <f t="shared" si="5"/>
        <v>0</v>
      </c>
      <c r="G28" s="24">
        <f t="shared" si="5"/>
        <v>0</v>
      </c>
      <c r="H28" s="24">
        <f t="shared" si="5"/>
        <v>0</v>
      </c>
      <c r="I28" s="42">
        <f t="shared" si="5"/>
        <v>0</v>
      </c>
      <c r="J28" s="42">
        <f t="shared" si="5"/>
        <v>0</v>
      </c>
      <c r="K28" s="42"/>
      <c r="L28" s="43"/>
      <c r="M28" s="29"/>
    </row>
    <row r="29" spans="1:13" ht="31.5">
      <c r="A29" s="49"/>
      <c r="B29" s="31" t="s">
        <v>30</v>
      </c>
      <c r="C29" s="50"/>
      <c r="D29" s="32">
        <v>0</v>
      </c>
      <c r="E29" s="32">
        <v>0</v>
      </c>
      <c r="F29" s="51"/>
      <c r="G29" s="50"/>
      <c r="H29" s="50"/>
      <c r="I29" s="52"/>
      <c r="J29" s="52"/>
      <c r="K29" s="42"/>
      <c r="L29" s="43"/>
      <c r="M29" s="29"/>
    </row>
    <row r="30" spans="1:13" ht="31.5">
      <c r="A30" s="49"/>
      <c r="B30" s="31" t="s">
        <v>33</v>
      </c>
      <c r="C30" s="50"/>
      <c r="D30" s="32">
        <v>0</v>
      </c>
      <c r="E30" s="32">
        <v>0</v>
      </c>
      <c r="F30" s="51"/>
      <c r="G30" s="50"/>
      <c r="H30" s="50"/>
      <c r="I30" s="52"/>
      <c r="J30" s="52"/>
      <c r="K30" s="42"/>
      <c r="L30" s="43"/>
      <c r="M30" s="29"/>
    </row>
    <row r="31" spans="1:13" ht="31.5">
      <c r="A31" s="49"/>
      <c r="B31" s="31" t="s">
        <v>22</v>
      </c>
      <c r="C31" s="50"/>
      <c r="D31" s="32">
        <v>0</v>
      </c>
      <c r="E31" s="32">
        <v>0</v>
      </c>
      <c r="F31" s="51"/>
      <c r="G31" s="50"/>
      <c r="H31" s="50"/>
      <c r="I31" s="52"/>
      <c r="J31" s="52"/>
      <c r="K31" s="42"/>
      <c r="L31" s="43"/>
      <c r="M31" s="29"/>
    </row>
    <row r="32" spans="1:13" ht="78.75">
      <c r="A32" s="49"/>
      <c r="B32" s="31" t="s">
        <v>23</v>
      </c>
      <c r="C32" s="50"/>
      <c r="D32" s="32">
        <v>0</v>
      </c>
      <c r="E32" s="32">
        <v>84.394</v>
      </c>
      <c r="F32" s="51"/>
      <c r="G32" s="50"/>
      <c r="H32" s="50"/>
      <c r="I32" s="52"/>
      <c r="J32" s="52"/>
      <c r="K32" s="42"/>
      <c r="L32" s="43"/>
      <c r="M32" s="29"/>
    </row>
    <row r="33" spans="1:13" ht="63">
      <c r="A33" s="49"/>
      <c r="B33" s="31" t="s">
        <v>34</v>
      </c>
      <c r="C33" s="50"/>
      <c r="D33" s="32">
        <v>18.301</v>
      </c>
      <c r="E33" s="32">
        <v>179.03799999999998</v>
      </c>
      <c r="F33" s="51"/>
      <c r="G33" s="50"/>
      <c r="H33" s="50"/>
      <c r="I33" s="52"/>
      <c r="J33" s="52"/>
      <c r="K33" s="42"/>
      <c r="L33" s="43"/>
      <c r="M33" s="29"/>
    </row>
    <row r="34" spans="1:13" ht="47.25">
      <c r="A34" s="49"/>
      <c r="B34" s="45" t="s">
        <v>36</v>
      </c>
      <c r="C34" s="50"/>
      <c r="D34" s="32">
        <v>0</v>
      </c>
      <c r="E34" s="32">
        <v>0.095</v>
      </c>
      <c r="F34" s="51"/>
      <c r="G34" s="50"/>
      <c r="H34" s="50"/>
      <c r="I34" s="52"/>
      <c r="J34" s="52"/>
      <c r="K34" s="42"/>
      <c r="L34" s="43"/>
      <c r="M34" s="29"/>
    </row>
    <row r="35" spans="1:13" ht="16.5" thickBot="1">
      <c r="A35" s="53"/>
      <c r="B35" s="54" t="s">
        <v>25</v>
      </c>
      <c r="C35" s="54"/>
      <c r="D35" s="55">
        <v>6.821</v>
      </c>
      <c r="E35" s="55">
        <v>0.9840000000000001</v>
      </c>
      <c r="F35" s="55"/>
      <c r="G35" s="56"/>
      <c r="H35" s="56"/>
      <c r="I35" s="57"/>
      <c r="J35" s="57"/>
      <c r="K35" s="57"/>
      <c r="L35" s="58"/>
      <c r="M35" s="29"/>
    </row>
    <row r="36" spans="1:13" ht="15.75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5.75">
      <c r="A37" s="60"/>
      <c r="B37" s="6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ht="15.75">
      <c r="A38" s="62"/>
    </row>
    <row r="39" spans="1:3" ht="15.75">
      <c r="A39" s="63"/>
      <c r="C39" s="64"/>
    </row>
    <row r="40" spans="4:13" ht="15.75">
      <c r="D40" s="65"/>
      <c r="F40" s="66"/>
      <c r="G40" s="66"/>
      <c r="H40" s="67"/>
      <c r="I40" s="67"/>
      <c r="J40" s="67"/>
      <c r="K40" s="67"/>
      <c r="L40" s="67"/>
      <c r="M40" s="67"/>
    </row>
    <row r="41" spans="1:4" ht="15.75">
      <c r="A41" s="68"/>
      <c r="D41" s="3"/>
    </row>
  </sheetData>
  <sheetProtection/>
  <mergeCells count="17">
    <mergeCell ref="A5:M5"/>
    <mergeCell ref="A6:M6"/>
    <mergeCell ref="A7:M7"/>
    <mergeCell ref="A27:B27"/>
    <mergeCell ref="I11:L11"/>
    <mergeCell ref="H11:H13"/>
    <mergeCell ref="G11:G13"/>
    <mergeCell ref="F11:F13"/>
    <mergeCell ref="A11:A13"/>
    <mergeCell ref="B11:B13"/>
    <mergeCell ref="M11:M13"/>
    <mergeCell ref="I12:I13"/>
    <mergeCell ref="C11:C13"/>
    <mergeCell ref="D11:E11"/>
    <mergeCell ref="K12:L12"/>
    <mergeCell ref="J12:J13"/>
    <mergeCell ref="D12:E12"/>
  </mergeCells>
  <dataValidations count="1">
    <dataValidation operator="greaterThanOrEqual" allowBlank="1" showInputMessage="1" showErrorMessage="1" errorTitle="Ошибка ввода суммы" error="Формат числа: #######,##" sqref="M18 M24:M25"/>
  </dataValidations>
  <printOptions/>
  <pageMargins left="0.37" right="0.41" top="0.75" bottom="0.75" header="0.3" footer="0.3"/>
  <pageSetup fitToHeight="1" fitToWidth="1" horizontalDpi="600" verticalDpi="600" orientation="landscape" paperSize="9" scale="39" r:id="rId1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AJ46"/>
  <sheetViews>
    <sheetView tabSelected="1" view="pageBreakPreview" zoomScale="70" zoomScaleNormal="75" zoomScaleSheetLayoutView="70" zoomScalePageLayoutView="0" workbookViewId="0" topLeftCell="A1">
      <selection activeCell="H18" sqref="H18"/>
    </sheetView>
  </sheetViews>
  <sheetFormatPr defaultColWidth="9.00390625" defaultRowHeight="15.75"/>
  <cols>
    <col min="1" max="1" width="9.00390625" style="69" customWidth="1"/>
    <col min="2" max="2" width="36.875" style="69" customWidth="1"/>
    <col min="3" max="3" width="9.875" style="70" bestFit="1" customWidth="1"/>
    <col min="4" max="4" width="9.125" style="70" bestFit="1" customWidth="1"/>
    <col min="5" max="7" width="9.875" style="71" bestFit="1" customWidth="1"/>
    <col min="8" max="8" width="9.875" style="69" bestFit="1" customWidth="1"/>
    <col min="9" max="9" width="9.125" style="69" bestFit="1" customWidth="1"/>
    <col min="10" max="11" width="9.875" style="69" bestFit="1" customWidth="1"/>
    <col min="12" max="12" width="9.125" style="69" bestFit="1" customWidth="1"/>
    <col min="13" max="13" width="9.875" style="69" bestFit="1" customWidth="1"/>
    <col min="14" max="15" width="9.125" style="69" bestFit="1" customWidth="1"/>
    <col min="16" max="16" width="9.875" style="69" bestFit="1" customWidth="1"/>
    <col min="17" max="17" width="9.125" style="69" bestFit="1" customWidth="1"/>
    <col min="18" max="18" width="9.875" style="69" bestFit="1" customWidth="1"/>
    <col min="19" max="19" width="9.125" style="69" bestFit="1" customWidth="1"/>
    <col min="20" max="21" width="9.875" style="69" bestFit="1" customWidth="1"/>
    <col min="22" max="22" width="9.125" style="69" bestFit="1" customWidth="1"/>
    <col min="23" max="23" width="11.25390625" style="69" customWidth="1"/>
    <col min="24" max="24" width="12.00390625" style="69" customWidth="1"/>
    <col min="25" max="25" width="10.25390625" style="69" customWidth="1"/>
    <col min="26" max="26" width="16.25390625" style="69" customWidth="1"/>
    <col min="27" max="35" width="0" style="69" hidden="1" customWidth="1"/>
    <col min="36" max="36" width="12.625" style="69" customWidth="1"/>
    <col min="37" max="16384" width="9.00390625" style="69" customWidth="1"/>
  </cols>
  <sheetData>
    <row r="2" spans="1:33" s="182" customFormat="1" ht="27" customHeight="1">
      <c r="A2" s="180" t="s">
        <v>108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6" ht="20.25">
      <c r="A3" s="74"/>
      <c r="B3" s="74"/>
      <c r="C3" s="75"/>
      <c r="D3" s="75"/>
      <c r="E3" s="75"/>
      <c r="F3" s="76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7"/>
    </row>
    <row r="5" spans="1:36" ht="22.5" customHeight="1">
      <c r="A5" s="206" t="s">
        <v>0</v>
      </c>
      <c r="B5" s="201" t="s">
        <v>1</v>
      </c>
      <c r="C5" s="201" t="s">
        <v>42</v>
      </c>
      <c r="D5" s="201"/>
      <c r="E5" s="201"/>
      <c r="F5" s="201"/>
      <c r="G5" s="201"/>
      <c r="H5" s="201" t="s">
        <v>43</v>
      </c>
      <c r="I5" s="201"/>
      <c r="J5" s="201"/>
      <c r="K5" s="201"/>
      <c r="L5" s="201"/>
      <c r="M5" s="201" t="s">
        <v>44</v>
      </c>
      <c r="N5" s="201"/>
      <c r="O5" s="201"/>
      <c r="P5" s="201"/>
      <c r="Q5" s="201"/>
      <c r="R5" s="201" t="s">
        <v>45</v>
      </c>
      <c r="S5" s="201"/>
      <c r="T5" s="201"/>
      <c r="U5" s="201"/>
      <c r="V5" s="201"/>
      <c r="W5" s="202" t="s">
        <v>46</v>
      </c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</row>
    <row r="6" spans="1:36" ht="27.75" customHeight="1">
      <c r="A6" s="206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3" t="s">
        <v>47</v>
      </c>
      <c r="X6" s="203"/>
      <c r="Y6" s="203"/>
      <c r="Z6" s="203"/>
      <c r="AA6" s="204" t="s">
        <v>48</v>
      </c>
      <c r="AB6" s="204"/>
      <c r="AC6" s="204"/>
      <c r="AD6" s="204"/>
      <c r="AE6" s="204" t="s">
        <v>49</v>
      </c>
      <c r="AF6" s="204"/>
      <c r="AG6" s="204"/>
      <c r="AH6" s="204"/>
      <c r="AI6" s="204"/>
      <c r="AJ6" s="205" t="s">
        <v>50</v>
      </c>
    </row>
    <row r="7" spans="1:36" ht="79.5" customHeight="1">
      <c r="A7" s="79"/>
      <c r="B7" s="78" t="s">
        <v>51</v>
      </c>
      <c r="C7" s="80" t="s">
        <v>52</v>
      </c>
      <c r="D7" s="80" t="s">
        <v>53</v>
      </c>
      <c r="E7" s="80" t="s">
        <v>54</v>
      </c>
      <c r="F7" s="80" t="s">
        <v>55</v>
      </c>
      <c r="G7" s="80" t="s">
        <v>56</v>
      </c>
      <c r="H7" s="80" t="s">
        <v>52</v>
      </c>
      <c r="I7" s="80" t="s">
        <v>53</v>
      </c>
      <c r="J7" s="80" t="s">
        <v>54</v>
      </c>
      <c r="K7" s="80" t="s">
        <v>55</v>
      </c>
      <c r="L7" s="80" t="s">
        <v>56</v>
      </c>
      <c r="M7" s="80" t="s">
        <v>52</v>
      </c>
      <c r="N7" s="80" t="s">
        <v>53</v>
      </c>
      <c r="O7" s="80" t="s">
        <v>54</v>
      </c>
      <c r="P7" s="80" t="s">
        <v>55</v>
      </c>
      <c r="Q7" s="80" t="s">
        <v>56</v>
      </c>
      <c r="R7" s="80" t="s">
        <v>52</v>
      </c>
      <c r="S7" s="80" t="s">
        <v>53</v>
      </c>
      <c r="T7" s="80" t="s">
        <v>54</v>
      </c>
      <c r="U7" s="80" t="s">
        <v>55</v>
      </c>
      <c r="V7" s="80" t="s">
        <v>56</v>
      </c>
      <c r="W7" s="81" t="s">
        <v>57</v>
      </c>
      <c r="X7" s="82" t="s">
        <v>58</v>
      </c>
      <c r="Y7" s="80" t="s">
        <v>59</v>
      </c>
      <c r="Z7" s="80" t="s">
        <v>60</v>
      </c>
      <c r="AA7" s="83" t="s">
        <v>57</v>
      </c>
      <c r="AB7" s="84" t="s">
        <v>61</v>
      </c>
      <c r="AC7" s="84" t="s">
        <v>62</v>
      </c>
      <c r="AD7" s="84" t="s">
        <v>63</v>
      </c>
      <c r="AE7" s="83" t="s">
        <v>64</v>
      </c>
      <c r="AF7" s="84" t="s">
        <v>61</v>
      </c>
      <c r="AG7" s="85" t="s">
        <v>65</v>
      </c>
      <c r="AH7" s="85" t="s">
        <v>66</v>
      </c>
      <c r="AI7" s="84" t="s">
        <v>67</v>
      </c>
      <c r="AJ7" s="205"/>
    </row>
    <row r="8" spans="1:36" s="96" customFormat="1" ht="21" customHeight="1">
      <c r="A8" s="86"/>
      <c r="B8" s="87" t="s">
        <v>17</v>
      </c>
      <c r="C8" s="88">
        <f aca="true" t="shared" si="0" ref="C8:V8">C9+C14</f>
        <v>3835.0699999999997</v>
      </c>
      <c r="D8" s="88">
        <f t="shared" si="0"/>
        <v>607.17</v>
      </c>
      <c r="E8" s="88">
        <f t="shared" si="0"/>
        <v>1596.4299999999998</v>
      </c>
      <c r="F8" s="88">
        <f t="shared" si="0"/>
        <v>1137.17</v>
      </c>
      <c r="G8" s="88">
        <f t="shared" si="0"/>
        <v>494.3</v>
      </c>
      <c r="H8" s="89">
        <f t="shared" si="0"/>
        <v>3621.353</v>
      </c>
      <c r="I8" s="89">
        <f t="shared" si="0"/>
        <v>392.8646</v>
      </c>
      <c r="J8" s="89">
        <f t="shared" si="0"/>
        <v>1147.9171999999999</v>
      </c>
      <c r="K8" s="89">
        <f t="shared" si="0"/>
        <v>1648.5414</v>
      </c>
      <c r="L8" s="89">
        <f t="shared" si="0"/>
        <v>432.02979999999997</v>
      </c>
      <c r="M8" s="89">
        <f t="shared" si="0"/>
        <v>213.71699999999987</v>
      </c>
      <c r="N8" s="89">
        <f t="shared" si="0"/>
        <v>214.30540000000002</v>
      </c>
      <c r="O8" s="89">
        <f t="shared" si="0"/>
        <v>448.5128000000001</v>
      </c>
      <c r="P8" s="89">
        <f t="shared" si="0"/>
        <v>-511.37139999999994</v>
      </c>
      <c r="Q8" s="89">
        <f t="shared" si="0"/>
        <v>62.27020000000005</v>
      </c>
      <c r="R8" s="89">
        <f t="shared" si="0"/>
        <v>4302.192</v>
      </c>
      <c r="S8" s="89">
        <f t="shared" si="0"/>
        <v>386.5114</v>
      </c>
      <c r="T8" s="89">
        <f t="shared" si="0"/>
        <v>819.8558</v>
      </c>
      <c r="U8" s="89">
        <f t="shared" si="0"/>
        <v>2147.2880999999998</v>
      </c>
      <c r="V8" s="89">
        <f t="shared" si="0"/>
        <v>948.5366999999999</v>
      </c>
      <c r="W8" s="90"/>
      <c r="X8" s="91"/>
      <c r="Y8" s="92">
        <f>Y9+Y14</f>
        <v>1130</v>
      </c>
      <c r="Z8" s="92">
        <f>Z9+Z14</f>
        <v>468</v>
      </c>
      <c r="AA8" s="93"/>
      <c r="AB8" s="94"/>
      <c r="AC8" s="94"/>
      <c r="AD8" s="94"/>
      <c r="AE8" s="93"/>
      <c r="AF8" s="94"/>
      <c r="AG8" s="93"/>
      <c r="AH8" s="93"/>
      <c r="AI8" s="94"/>
      <c r="AJ8" s="95"/>
    </row>
    <row r="9" spans="1:36" s="96" customFormat="1" ht="37.5">
      <c r="A9" s="97" t="s">
        <v>18</v>
      </c>
      <c r="B9" s="98" t="s">
        <v>19</v>
      </c>
      <c r="C9" s="99">
        <f aca="true" t="shared" si="1" ref="C9:V9">C10</f>
        <v>1616.4399999999998</v>
      </c>
      <c r="D9" s="99">
        <f t="shared" si="1"/>
        <v>306.39</v>
      </c>
      <c r="E9" s="99">
        <f t="shared" si="1"/>
        <v>622.8499999999999</v>
      </c>
      <c r="F9" s="99">
        <f t="shared" si="1"/>
        <v>467.51</v>
      </c>
      <c r="G9" s="99">
        <f t="shared" si="1"/>
        <v>219.69</v>
      </c>
      <c r="H9" s="100">
        <f t="shared" si="1"/>
        <v>2024.2849999999999</v>
      </c>
      <c r="I9" s="100">
        <f t="shared" si="1"/>
        <v>193.94559999999996</v>
      </c>
      <c r="J9" s="100">
        <f t="shared" si="1"/>
        <v>514.6101999999998</v>
      </c>
      <c r="K9" s="100">
        <f t="shared" si="1"/>
        <v>1174.8944</v>
      </c>
      <c r="L9" s="100">
        <f t="shared" si="1"/>
        <v>140.83479999999997</v>
      </c>
      <c r="M9" s="100">
        <f t="shared" si="1"/>
        <v>-407.845</v>
      </c>
      <c r="N9" s="100">
        <f t="shared" si="1"/>
        <v>112.44440000000003</v>
      </c>
      <c r="O9" s="100">
        <f t="shared" si="1"/>
        <v>108.23980000000005</v>
      </c>
      <c r="P9" s="100">
        <f t="shared" si="1"/>
        <v>-707.3843999999999</v>
      </c>
      <c r="Q9" s="100">
        <f t="shared" si="1"/>
        <v>78.85520000000002</v>
      </c>
      <c r="R9" s="100">
        <f t="shared" si="1"/>
        <v>3105.5119999999997</v>
      </c>
      <c r="S9" s="100">
        <f t="shared" si="1"/>
        <v>205.7854</v>
      </c>
      <c r="T9" s="100">
        <f t="shared" si="1"/>
        <v>501.0428</v>
      </c>
      <c r="U9" s="100">
        <f t="shared" si="1"/>
        <v>2037.5620999999999</v>
      </c>
      <c r="V9" s="100">
        <f t="shared" si="1"/>
        <v>361.1217</v>
      </c>
      <c r="W9" s="90"/>
      <c r="X9" s="91"/>
      <c r="Y9" s="101">
        <f>Y10</f>
        <v>250</v>
      </c>
      <c r="Z9" s="101">
        <f>Z10</f>
        <v>92</v>
      </c>
      <c r="AA9" s="93"/>
      <c r="AB9" s="94"/>
      <c r="AC9" s="94"/>
      <c r="AD9" s="94"/>
      <c r="AE9" s="93"/>
      <c r="AF9" s="94"/>
      <c r="AG9" s="93"/>
      <c r="AH9" s="93"/>
      <c r="AI9" s="94"/>
      <c r="AJ9" s="95"/>
    </row>
    <row r="10" spans="1:36" s="96" customFormat="1" ht="31.5">
      <c r="A10" s="102" t="s">
        <v>20</v>
      </c>
      <c r="B10" s="78" t="s">
        <v>21</v>
      </c>
      <c r="C10" s="99">
        <f aca="true" t="shared" si="2" ref="C10:V10">C11+C12+C13</f>
        <v>1616.4399999999998</v>
      </c>
      <c r="D10" s="99">
        <f t="shared" si="2"/>
        <v>306.39</v>
      </c>
      <c r="E10" s="99">
        <f t="shared" si="2"/>
        <v>622.8499999999999</v>
      </c>
      <c r="F10" s="99">
        <f t="shared" si="2"/>
        <v>467.51</v>
      </c>
      <c r="G10" s="99">
        <f t="shared" si="2"/>
        <v>219.69</v>
      </c>
      <c r="H10" s="100">
        <f t="shared" si="2"/>
        <v>2024.2849999999999</v>
      </c>
      <c r="I10" s="100">
        <f t="shared" si="2"/>
        <v>193.94559999999996</v>
      </c>
      <c r="J10" s="100">
        <f t="shared" si="2"/>
        <v>514.6101999999998</v>
      </c>
      <c r="K10" s="100">
        <f t="shared" si="2"/>
        <v>1174.8944</v>
      </c>
      <c r="L10" s="100">
        <f t="shared" si="2"/>
        <v>140.83479999999997</v>
      </c>
      <c r="M10" s="100">
        <f t="shared" si="2"/>
        <v>-407.845</v>
      </c>
      <c r="N10" s="100">
        <f t="shared" si="2"/>
        <v>112.44440000000003</v>
      </c>
      <c r="O10" s="100">
        <f t="shared" si="2"/>
        <v>108.23980000000005</v>
      </c>
      <c r="P10" s="100">
        <f t="shared" si="2"/>
        <v>-707.3843999999999</v>
      </c>
      <c r="Q10" s="100">
        <f t="shared" si="2"/>
        <v>78.85520000000002</v>
      </c>
      <c r="R10" s="100">
        <f t="shared" si="2"/>
        <v>3105.5119999999997</v>
      </c>
      <c r="S10" s="100">
        <f t="shared" si="2"/>
        <v>205.7854</v>
      </c>
      <c r="T10" s="100">
        <f t="shared" si="2"/>
        <v>501.0428</v>
      </c>
      <c r="U10" s="100">
        <f t="shared" si="2"/>
        <v>2037.5620999999999</v>
      </c>
      <c r="V10" s="100">
        <f t="shared" si="2"/>
        <v>361.1217</v>
      </c>
      <c r="W10" s="90"/>
      <c r="X10" s="91"/>
      <c r="Y10" s="101">
        <f>Y11+Y12</f>
        <v>250</v>
      </c>
      <c r="Z10" s="101">
        <f>Z11+Z12</f>
        <v>92</v>
      </c>
      <c r="AA10" s="93"/>
      <c r="AB10" s="94"/>
      <c r="AC10" s="94"/>
      <c r="AD10" s="94"/>
      <c r="AE10" s="93"/>
      <c r="AF10" s="94"/>
      <c r="AG10" s="93"/>
      <c r="AH10" s="93"/>
      <c r="AI10" s="94"/>
      <c r="AJ10" s="95"/>
    </row>
    <row r="11" spans="1:36" s="73" customFormat="1" ht="31.5">
      <c r="A11" s="103">
        <v>1</v>
      </c>
      <c r="B11" s="104" t="s">
        <v>22</v>
      </c>
      <c r="C11" s="105">
        <f>D11+E11+F11+G11</f>
        <v>0</v>
      </c>
      <c r="D11" s="105">
        <v>0</v>
      </c>
      <c r="E11" s="105">
        <v>0</v>
      </c>
      <c r="F11" s="105">
        <v>0</v>
      </c>
      <c r="G11" s="105">
        <v>0</v>
      </c>
      <c r="H11" s="106">
        <f>I11+J11+K11+L11</f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f aca="true" t="shared" si="3" ref="M11:Q13">C11-H11</f>
        <v>0</v>
      </c>
      <c r="N11" s="109">
        <f t="shared" si="3"/>
        <v>0</v>
      </c>
      <c r="O11" s="109">
        <f t="shared" si="3"/>
        <v>0</v>
      </c>
      <c r="P11" s="109">
        <f t="shared" si="3"/>
        <v>0</v>
      </c>
      <c r="Q11" s="109">
        <f t="shared" si="3"/>
        <v>0</v>
      </c>
      <c r="R11" s="108">
        <f>S11+T11+U11+V11</f>
        <v>0</v>
      </c>
      <c r="S11" s="108">
        <v>0</v>
      </c>
      <c r="T11" s="108">
        <v>0</v>
      </c>
      <c r="U11" s="108">
        <v>0</v>
      </c>
      <c r="V11" s="108">
        <v>0</v>
      </c>
      <c r="W11" s="110" t="s">
        <v>68</v>
      </c>
      <c r="X11" s="111">
        <v>20</v>
      </c>
      <c r="Y11" s="111">
        <v>40</v>
      </c>
      <c r="Z11" s="111">
        <v>0</v>
      </c>
      <c r="AA11" s="112"/>
      <c r="AB11" s="112"/>
      <c r="AC11" s="112"/>
      <c r="AD11" s="112"/>
      <c r="AE11" s="112"/>
      <c r="AF11" s="112"/>
      <c r="AG11" s="112"/>
      <c r="AH11" s="112"/>
      <c r="AI11" s="112"/>
      <c r="AJ11" s="113" t="s">
        <v>31</v>
      </c>
    </row>
    <row r="12" spans="1:36" s="73" customFormat="1" ht="78.75">
      <c r="A12" s="103">
        <v>2</v>
      </c>
      <c r="B12" s="104" t="s">
        <v>23</v>
      </c>
      <c r="C12" s="105">
        <v>93.82</v>
      </c>
      <c r="D12" s="105">
        <v>1.87</v>
      </c>
      <c r="E12" s="105">
        <v>13.8</v>
      </c>
      <c r="F12" s="105">
        <v>10.719999999999985</v>
      </c>
      <c r="G12" s="105">
        <v>67.43</v>
      </c>
      <c r="H12" s="108">
        <f>I12+J12+K12+L12</f>
        <v>1054.557</v>
      </c>
      <c r="I12" s="108">
        <v>0</v>
      </c>
      <c r="J12" s="108">
        <f>118.99+7.729</f>
        <v>126.719</v>
      </c>
      <c r="K12" s="108">
        <f>671.78+0.14+212.056</f>
        <v>883.976</v>
      </c>
      <c r="L12" s="108">
        <f>72.36-60.59+32.092</f>
        <v>43.861999999999995</v>
      </c>
      <c r="M12" s="108">
        <f t="shared" si="3"/>
        <v>-960.7370000000001</v>
      </c>
      <c r="N12" s="108">
        <f t="shared" si="3"/>
        <v>1.87</v>
      </c>
      <c r="O12" s="108">
        <f t="shared" si="3"/>
        <v>-112.919</v>
      </c>
      <c r="P12" s="108">
        <f t="shared" si="3"/>
        <v>-873.256</v>
      </c>
      <c r="Q12" s="108">
        <f t="shared" si="3"/>
        <v>23.568000000000012</v>
      </c>
      <c r="R12" s="108">
        <f>S12+T12+U12+V12</f>
        <v>2076.5849999999996</v>
      </c>
      <c r="S12" s="108">
        <v>0</v>
      </c>
      <c r="T12" s="108">
        <f>84.876+3.38+1.216</f>
        <v>89.472</v>
      </c>
      <c r="U12" s="108">
        <f>1723.264+5.62</f>
        <v>1728.8839999999998</v>
      </c>
      <c r="V12" s="108">
        <f>255.75+31.89-51.51+22.099</f>
        <v>258.229</v>
      </c>
      <c r="W12" s="114" t="s">
        <v>69</v>
      </c>
      <c r="X12" s="115">
        <v>25</v>
      </c>
      <c r="Y12" s="115">
        <v>210</v>
      </c>
      <c r="Z12" s="115">
        <v>92</v>
      </c>
      <c r="AA12" s="116"/>
      <c r="AB12" s="116"/>
      <c r="AC12" s="116"/>
      <c r="AD12" s="116"/>
      <c r="AE12" s="116"/>
      <c r="AF12" s="116"/>
      <c r="AG12" s="116"/>
      <c r="AH12" s="116"/>
      <c r="AI12" s="116"/>
      <c r="AJ12" s="117" t="s">
        <v>31</v>
      </c>
    </row>
    <row r="13" spans="1:36" s="73" customFormat="1" ht="15.75">
      <c r="A13" s="103">
        <v>3</v>
      </c>
      <c r="B13" s="104" t="s">
        <v>25</v>
      </c>
      <c r="C13" s="105">
        <v>1522.62</v>
      </c>
      <c r="D13" s="105">
        <v>304.52</v>
      </c>
      <c r="E13" s="105">
        <v>609.05</v>
      </c>
      <c r="F13" s="105">
        <v>456.79</v>
      </c>
      <c r="G13" s="105">
        <v>152.26</v>
      </c>
      <c r="H13" s="108">
        <f>I13+J13+K13+L13</f>
        <v>969.7279999999998</v>
      </c>
      <c r="I13" s="108">
        <v>193.94559999999996</v>
      </c>
      <c r="J13" s="108">
        <v>387.8911999999999</v>
      </c>
      <c r="K13" s="108">
        <v>290.91839999999996</v>
      </c>
      <c r="L13" s="108">
        <v>96.97279999999998</v>
      </c>
      <c r="M13" s="108">
        <f t="shared" si="3"/>
        <v>552.892</v>
      </c>
      <c r="N13" s="108">
        <f t="shared" si="3"/>
        <v>110.57440000000003</v>
      </c>
      <c r="O13" s="108">
        <f t="shared" si="3"/>
        <v>221.15880000000004</v>
      </c>
      <c r="P13" s="108">
        <f t="shared" si="3"/>
        <v>165.87160000000006</v>
      </c>
      <c r="Q13" s="108">
        <f t="shared" si="3"/>
        <v>55.28720000000001</v>
      </c>
      <c r="R13" s="108">
        <f>S13+T13+U13+V13</f>
        <v>1028.9270000000001</v>
      </c>
      <c r="S13" s="108">
        <v>205.7854</v>
      </c>
      <c r="T13" s="108">
        <v>411.5708</v>
      </c>
      <c r="U13" s="108">
        <v>308.67810000000003</v>
      </c>
      <c r="V13" s="108">
        <v>102.8927</v>
      </c>
      <c r="W13" s="114"/>
      <c r="X13" s="115"/>
      <c r="Y13" s="115"/>
      <c r="Z13" s="115"/>
      <c r="AA13" s="116"/>
      <c r="AB13" s="116"/>
      <c r="AC13" s="116"/>
      <c r="AD13" s="116"/>
      <c r="AE13" s="116"/>
      <c r="AF13" s="116"/>
      <c r="AG13" s="116"/>
      <c r="AH13" s="116"/>
      <c r="AI13" s="116"/>
      <c r="AJ13" s="117"/>
    </row>
    <row r="14" spans="1:36" s="96" customFormat="1" ht="18.75">
      <c r="A14" s="97" t="s">
        <v>27</v>
      </c>
      <c r="B14" s="98" t="s">
        <v>28</v>
      </c>
      <c r="C14" s="88">
        <f aca="true" t="shared" si="4" ref="C14:V14">C15</f>
        <v>2218.63</v>
      </c>
      <c r="D14" s="88">
        <f t="shared" si="4"/>
        <v>300.78</v>
      </c>
      <c r="E14" s="88">
        <f t="shared" si="4"/>
        <v>973.58</v>
      </c>
      <c r="F14" s="88">
        <f t="shared" si="4"/>
        <v>669.6600000000001</v>
      </c>
      <c r="G14" s="88">
        <f t="shared" si="4"/>
        <v>274.61</v>
      </c>
      <c r="H14" s="118">
        <f t="shared" si="4"/>
        <v>1597.0680000000002</v>
      </c>
      <c r="I14" s="119">
        <f t="shared" si="4"/>
        <v>198.919</v>
      </c>
      <c r="J14" s="119">
        <f t="shared" si="4"/>
        <v>633.307</v>
      </c>
      <c r="K14" s="119">
        <f t="shared" si="4"/>
        <v>473.64700000000005</v>
      </c>
      <c r="L14" s="119">
        <f t="shared" si="4"/>
        <v>291.195</v>
      </c>
      <c r="M14" s="119">
        <f t="shared" si="4"/>
        <v>621.5619999999999</v>
      </c>
      <c r="N14" s="119">
        <f t="shared" si="4"/>
        <v>101.86099999999998</v>
      </c>
      <c r="O14" s="119">
        <f t="shared" si="4"/>
        <v>340.273</v>
      </c>
      <c r="P14" s="119">
        <f t="shared" si="4"/>
        <v>196.01299999999998</v>
      </c>
      <c r="Q14" s="119">
        <f t="shared" si="4"/>
        <v>-16.584999999999972</v>
      </c>
      <c r="R14" s="119">
        <f t="shared" si="4"/>
        <v>1196.68</v>
      </c>
      <c r="S14" s="119">
        <f t="shared" si="4"/>
        <v>180.726</v>
      </c>
      <c r="T14" s="119">
        <f t="shared" si="4"/>
        <v>318.813</v>
      </c>
      <c r="U14" s="119">
        <f t="shared" si="4"/>
        <v>109.726</v>
      </c>
      <c r="V14" s="119">
        <f t="shared" si="4"/>
        <v>587.415</v>
      </c>
      <c r="W14" s="90"/>
      <c r="X14" s="91"/>
      <c r="Y14" s="92">
        <f>Y15</f>
        <v>880</v>
      </c>
      <c r="Z14" s="92">
        <f>Z15</f>
        <v>376</v>
      </c>
      <c r="AA14" s="93"/>
      <c r="AB14" s="94"/>
      <c r="AC14" s="94"/>
      <c r="AD14" s="94"/>
      <c r="AE14" s="93"/>
      <c r="AF14" s="94"/>
      <c r="AG14" s="93"/>
      <c r="AH14" s="93"/>
      <c r="AI14" s="94"/>
      <c r="AJ14" s="95"/>
    </row>
    <row r="15" spans="1:36" s="96" customFormat="1" ht="31.5">
      <c r="A15" s="102" t="s">
        <v>29</v>
      </c>
      <c r="B15" s="78" t="s">
        <v>21</v>
      </c>
      <c r="C15" s="99">
        <f aca="true" t="shared" si="5" ref="C15:V15">C16+C17+C18+C19</f>
        <v>2218.63</v>
      </c>
      <c r="D15" s="99">
        <f t="shared" si="5"/>
        <v>300.78</v>
      </c>
      <c r="E15" s="99">
        <f t="shared" si="5"/>
        <v>973.58</v>
      </c>
      <c r="F15" s="99">
        <f t="shared" si="5"/>
        <v>669.6600000000001</v>
      </c>
      <c r="G15" s="99">
        <f t="shared" si="5"/>
        <v>274.61</v>
      </c>
      <c r="H15" s="120">
        <f t="shared" si="5"/>
        <v>1597.0680000000002</v>
      </c>
      <c r="I15" s="120">
        <f t="shared" si="5"/>
        <v>198.919</v>
      </c>
      <c r="J15" s="120">
        <f t="shared" si="5"/>
        <v>633.307</v>
      </c>
      <c r="K15" s="120">
        <f t="shared" si="5"/>
        <v>473.64700000000005</v>
      </c>
      <c r="L15" s="120">
        <f t="shared" si="5"/>
        <v>291.195</v>
      </c>
      <c r="M15" s="120">
        <f t="shared" si="5"/>
        <v>621.5619999999999</v>
      </c>
      <c r="N15" s="120">
        <f t="shared" si="5"/>
        <v>101.86099999999998</v>
      </c>
      <c r="O15" s="120">
        <f t="shared" si="5"/>
        <v>340.273</v>
      </c>
      <c r="P15" s="120">
        <f t="shared" si="5"/>
        <v>196.01299999999998</v>
      </c>
      <c r="Q15" s="120">
        <f t="shared" si="5"/>
        <v>-16.584999999999972</v>
      </c>
      <c r="R15" s="120">
        <f t="shared" si="5"/>
        <v>1196.68</v>
      </c>
      <c r="S15" s="120">
        <f t="shared" si="5"/>
        <v>180.726</v>
      </c>
      <c r="T15" s="120">
        <f t="shared" si="5"/>
        <v>318.813</v>
      </c>
      <c r="U15" s="120">
        <f t="shared" si="5"/>
        <v>109.726</v>
      </c>
      <c r="V15" s="120">
        <f t="shared" si="5"/>
        <v>587.415</v>
      </c>
      <c r="W15" s="90"/>
      <c r="X15" s="91"/>
      <c r="Y15" s="101">
        <f>Y16+Y17+Y18+Y19</f>
        <v>880</v>
      </c>
      <c r="Z15" s="101">
        <f>Z16+Z17+Z18+Z19</f>
        <v>376</v>
      </c>
      <c r="AA15" s="93"/>
      <c r="AB15" s="94"/>
      <c r="AC15" s="94"/>
      <c r="AD15" s="94"/>
      <c r="AE15" s="93"/>
      <c r="AF15" s="94"/>
      <c r="AG15" s="93"/>
      <c r="AH15" s="93"/>
      <c r="AI15" s="94"/>
      <c r="AJ15" s="95"/>
    </row>
    <row r="16" spans="1:36" s="73" customFormat="1" ht="31.5">
      <c r="A16" s="103">
        <v>1</v>
      </c>
      <c r="B16" s="104" t="s">
        <v>30</v>
      </c>
      <c r="C16" s="105">
        <f>SUM(D16:G16)</f>
        <v>0</v>
      </c>
      <c r="D16" s="105">
        <v>0</v>
      </c>
      <c r="E16" s="105">
        <v>0</v>
      </c>
      <c r="F16" s="105">
        <v>0</v>
      </c>
      <c r="G16" s="105">
        <v>0</v>
      </c>
      <c r="H16" s="108">
        <f>I16+J16+K16+L16</f>
        <v>0.326</v>
      </c>
      <c r="I16" s="108">
        <v>0.326</v>
      </c>
      <c r="J16" s="108">
        <v>0</v>
      </c>
      <c r="K16" s="108">
        <v>0</v>
      </c>
      <c r="L16" s="108">
        <v>0</v>
      </c>
      <c r="M16" s="108">
        <f aca="true" t="shared" si="6" ref="M16:Q19">C16-H16</f>
        <v>-0.326</v>
      </c>
      <c r="N16" s="108">
        <f t="shared" si="6"/>
        <v>-0.326</v>
      </c>
      <c r="O16" s="108">
        <f t="shared" si="6"/>
        <v>0</v>
      </c>
      <c r="P16" s="108">
        <f t="shared" si="6"/>
        <v>0</v>
      </c>
      <c r="Q16" s="108">
        <f t="shared" si="6"/>
        <v>0</v>
      </c>
      <c r="R16" s="108">
        <f>S16+T16+V16+U16</f>
        <v>0</v>
      </c>
      <c r="S16" s="108">
        <v>0</v>
      </c>
      <c r="T16" s="108">
        <v>0</v>
      </c>
      <c r="U16" s="108">
        <v>0</v>
      </c>
      <c r="V16" s="106">
        <v>0</v>
      </c>
      <c r="W16" s="114">
        <v>2014</v>
      </c>
      <c r="X16" s="115">
        <v>20</v>
      </c>
      <c r="Y16" s="115">
        <v>160</v>
      </c>
      <c r="Z16" s="115">
        <v>0</v>
      </c>
      <c r="AA16" s="116"/>
      <c r="AB16" s="116"/>
      <c r="AC16" s="116"/>
      <c r="AD16" s="116"/>
      <c r="AE16" s="116"/>
      <c r="AF16" s="116"/>
      <c r="AG16" s="116"/>
      <c r="AH16" s="116"/>
      <c r="AI16" s="116"/>
      <c r="AJ16" s="117" t="s">
        <v>31</v>
      </c>
    </row>
    <row r="17" spans="1:36" s="73" customFormat="1" ht="31.5">
      <c r="A17" s="103">
        <v>2</v>
      </c>
      <c r="B17" s="104" t="s">
        <v>33</v>
      </c>
      <c r="C17" s="105">
        <f>SUM(D17:G17)</f>
        <v>0</v>
      </c>
      <c r="D17" s="105">
        <v>0</v>
      </c>
      <c r="E17" s="105">
        <v>0</v>
      </c>
      <c r="F17" s="105">
        <v>0</v>
      </c>
      <c r="G17" s="105">
        <v>0</v>
      </c>
      <c r="H17" s="108">
        <f>I17+J17+K17+L17</f>
        <v>0.326</v>
      </c>
      <c r="I17" s="108">
        <v>0.326</v>
      </c>
      <c r="J17" s="108">
        <v>0</v>
      </c>
      <c r="K17" s="108">
        <v>0</v>
      </c>
      <c r="L17" s="108">
        <v>0</v>
      </c>
      <c r="M17" s="108">
        <f t="shared" si="6"/>
        <v>-0.326</v>
      </c>
      <c r="N17" s="108">
        <f t="shared" si="6"/>
        <v>-0.326</v>
      </c>
      <c r="O17" s="108">
        <f t="shared" si="6"/>
        <v>0</v>
      </c>
      <c r="P17" s="108">
        <f t="shared" si="6"/>
        <v>0</v>
      </c>
      <c r="Q17" s="108">
        <f t="shared" si="6"/>
        <v>0</v>
      </c>
      <c r="R17" s="108">
        <f>S17+T17+V17+U17</f>
        <v>0</v>
      </c>
      <c r="S17" s="108">
        <v>0</v>
      </c>
      <c r="T17" s="108">
        <v>0</v>
      </c>
      <c r="U17" s="108">
        <v>0</v>
      </c>
      <c r="V17" s="106">
        <v>0</v>
      </c>
      <c r="W17" s="121">
        <v>2014</v>
      </c>
      <c r="X17" s="115">
        <v>20</v>
      </c>
      <c r="Y17" s="115">
        <v>160</v>
      </c>
      <c r="Z17" s="115">
        <v>0</v>
      </c>
      <c r="AA17" s="116"/>
      <c r="AB17" s="116"/>
      <c r="AC17" s="116"/>
      <c r="AD17" s="116"/>
      <c r="AE17" s="116"/>
      <c r="AF17" s="116"/>
      <c r="AG17" s="116"/>
      <c r="AH17" s="116"/>
      <c r="AI17" s="116"/>
      <c r="AJ17" s="117" t="s">
        <v>31</v>
      </c>
    </row>
    <row r="18" spans="1:36" s="73" customFormat="1" ht="63">
      <c r="A18" s="103">
        <v>3</v>
      </c>
      <c r="B18" s="104" t="s">
        <v>34</v>
      </c>
      <c r="C18" s="105">
        <v>1764.7</v>
      </c>
      <c r="D18" s="105">
        <v>37.77</v>
      </c>
      <c r="E18" s="105">
        <v>973.58</v>
      </c>
      <c r="F18" s="105">
        <v>486.17</v>
      </c>
      <c r="G18" s="105">
        <v>267.18</v>
      </c>
      <c r="H18" s="108">
        <f>I18+J18+K18+L18</f>
        <v>1503.362</v>
      </c>
      <c r="I18" s="108">
        <f>21.84+99.043</f>
        <v>120.88300000000001</v>
      </c>
      <c r="J18" s="108">
        <f>207.15+426.157</f>
        <v>633.307</v>
      </c>
      <c r="K18" s="108">
        <f>108.66+364.987</f>
        <v>473.64700000000005</v>
      </c>
      <c r="L18" s="108">
        <f>186.42+89.105</f>
        <v>275.525</v>
      </c>
      <c r="M18" s="108">
        <f t="shared" si="6"/>
        <v>261.33799999999997</v>
      </c>
      <c r="N18" s="108">
        <f t="shared" si="6"/>
        <v>-83.113</v>
      </c>
      <c r="O18" s="108">
        <f t="shared" si="6"/>
        <v>340.273</v>
      </c>
      <c r="P18" s="108">
        <f t="shared" si="6"/>
        <v>12.522999999999968</v>
      </c>
      <c r="Q18" s="108">
        <f t="shared" si="6"/>
        <v>-8.34499999999997</v>
      </c>
      <c r="R18" s="108">
        <f>S18+T18+U18+V18</f>
        <v>1061.999</v>
      </c>
      <c r="S18" s="108">
        <f>29.19+28.63</f>
        <v>57.82</v>
      </c>
      <c r="T18" s="108">
        <f>187.3+131.513</f>
        <v>318.813</v>
      </c>
      <c r="U18" s="108">
        <f>17.36+92.366</f>
        <v>109.726</v>
      </c>
      <c r="V18" s="108">
        <f>504+71.64</f>
        <v>575.64</v>
      </c>
      <c r="W18" s="121" t="s">
        <v>70</v>
      </c>
      <c r="X18" s="115">
        <v>25</v>
      </c>
      <c r="Y18" s="115">
        <v>110</v>
      </c>
      <c r="Z18" s="115">
        <v>70</v>
      </c>
      <c r="AA18" s="116"/>
      <c r="AB18" s="116"/>
      <c r="AC18" s="116"/>
      <c r="AD18" s="116"/>
      <c r="AE18" s="116"/>
      <c r="AF18" s="116"/>
      <c r="AG18" s="116"/>
      <c r="AH18" s="116"/>
      <c r="AI18" s="116"/>
      <c r="AJ18" s="117" t="s">
        <v>31</v>
      </c>
    </row>
    <row r="19" spans="1:36" s="73" customFormat="1" ht="48" thickBot="1">
      <c r="A19" s="122">
        <v>4</v>
      </c>
      <c r="B19" s="123" t="s">
        <v>36</v>
      </c>
      <c r="C19" s="124">
        <v>453.93</v>
      </c>
      <c r="D19" s="124">
        <v>263.01</v>
      </c>
      <c r="E19" s="124">
        <v>0</v>
      </c>
      <c r="F19" s="124">
        <v>183.49</v>
      </c>
      <c r="G19" s="124">
        <v>7.43</v>
      </c>
      <c r="H19" s="125">
        <f>I19+J19+K19+L19</f>
        <v>93.054</v>
      </c>
      <c r="I19" s="125">
        <f>75.23+2.154</f>
        <v>77.384</v>
      </c>
      <c r="J19" s="125">
        <v>0</v>
      </c>
      <c r="K19" s="125">
        <v>0</v>
      </c>
      <c r="L19" s="125">
        <f>13.38+2.29</f>
        <v>15.670000000000002</v>
      </c>
      <c r="M19" s="125">
        <f t="shared" si="6"/>
        <v>360.876</v>
      </c>
      <c r="N19" s="125">
        <f t="shared" si="6"/>
        <v>185.62599999999998</v>
      </c>
      <c r="O19" s="125">
        <f t="shared" si="6"/>
        <v>0</v>
      </c>
      <c r="P19" s="125">
        <f t="shared" si="6"/>
        <v>183.49</v>
      </c>
      <c r="Q19" s="125">
        <f t="shared" si="6"/>
        <v>-8.240000000000002</v>
      </c>
      <c r="R19" s="125">
        <f>S19+T19+U19+V19</f>
        <v>134.681</v>
      </c>
      <c r="S19" s="125">
        <f>56.89+66.016</f>
        <v>122.906</v>
      </c>
      <c r="T19" s="125">
        <v>0</v>
      </c>
      <c r="U19" s="125">
        <v>0</v>
      </c>
      <c r="V19" s="126">
        <f>8.78+2.995</f>
        <v>11.774999999999999</v>
      </c>
      <c r="W19" s="127" t="s">
        <v>71</v>
      </c>
      <c r="X19" s="128">
        <v>20</v>
      </c>
      <c r="Y19" s="128">
        <v>450</v>
      </c>
      <c r="Z19" s="128">
        <v>306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30" t="s">
        <v>31</v>
      </c>
    </row>
    <row r="20" spans="1:36" s="72" customFormat="1" ht="15.75">
      <c r="A20" s="131"/>
      <c r="B20" s="132"/>
      <c r="C20" s="133"/>
      <c r="D20" s="133"/>
      <c r="E20" s="133"/>
      <c r="F20" s="133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36"/>
      <c r="Y20" s="134"/>
      <c r="Z20" s="134"/>
      <c r="AA20" s="137"/>
      <c r="AB20" s="138"/>
      <c r="AC20" s="138"/>
      <c r="AD20" s="138"/>
      <c r="AE20" s="137"/>
      <c r="AF20" s="138"/>
      <c r="AG20" s="139"/>
      <c r="AH20" s="139"/>
      <c r="AI20" s="138"/>
      <c r="AJ20" s="140"/>
    </row>
    <row r="21" spans="1:19" ht="18.75">
      <c r="A21" s="141"/>
      <c r="B21" s="142" t="s">
        <v>72</v>
      </c>
      <c r="C21" s="143"/>
      <c r="D21" s="143"/>
      <c r="E21" s="144"/>
      <c r="F21" s="144"/>
      <c r="G21" s="144"/>
      <c r="H21" s="145"/>
      <c r="I21" s="146"/>
      <c r="J21" s="146"/>
      <c r="K21" s="146"/>
      <c r="L21" s="146"/>
      <c r="M21" s="146" t="s">
        <v>73</v>
      </c>
      <c r="N21" s="146"/>
      <c r="O21" s="146"/>
      <c r="P21" s="146"/>
      <c r="Q21" s="146"/>
      <c r="R21" s="145"/>
      <c r="S21" s="146"/>
    </row>
    <row r="22" spans="1:19" ht="18.75">
      <c r="A22" s="147"/>
      <c r="B22" s="142" t="s">
        <v>74</v>
      </c>
      <c r="H22" s="148"/>
      <c r="I22" s="146"/>
      <c r="J22" s="146"/>
      <c r="K22" s="146"/>
      <c r="L22" s="146"/>
      <c r="M22" s="146"/>
      <c r="N22" s="146"/>
      <c r="O22" s="146"/>
      <c r="P22" s="146"/>
      <c r="Q22" s="146"/>
      <c r="R22" s="148"/>
      <c r="S22" s="146"/>
    </row>
    <row r="23" spans="2:22" ht="18" customHeight="1">
      <c r="B23" s="149" t="s">
        <v>75</v>
      </c>
      <c r="E23" s="70"/>
      <c r="F23" s="70"/>
      <c r="G23" s="7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ht="10.5" customHeight="1">
      <c r="A24" s="73"/>
      <c r="G24" s="151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33" s="3" customFormat="1" ht="19.5" customHeight="1">
      <c r="A25" s="154" t="s">
        <v>76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="1" customFormat="1" ht="2.25" customHeight="1" thickBot="1"/>
    <row r="27" spans="1:22" s="1" customFormat="1" ht="30" customHeight="1">
      <c r="A27" s="207" t="s">
        <v>77</v>
      </c>
      <c r="B27" s="207" t="s">
        <v>78</v>
      </c>
      <c r="C27" s="209" t="s">
        <v>79</v>
      </c>
      <c r="D27" s="209"/>
      <c r="E27" s="209"/>
      <c r="F27" s="209"/>
      <c r="G27" s="211" t="s">
        <v>80</v>
      </c>
      <c r="H27" s="212"/>
      <c r="I27" s="212"/>
      <c r="J27" s="187"/>
      <c r="K27" s="211" t="s">
        <v>81</v>
      </c>
      <c r="L27" s="212"/>
      <c r="M27" s="212"/>
      <c r="N27" s="187"/>
      <c r="O27" s="211" t="s">
        <v>82</v>
      </c>
      <c r="P27" s="212"/>
      <c r="Q27" s="212"/>
      <c r="R27" s="187"/>
      <c r="S27" s="212" t="s">
        <v>83</v>
      </c>
      <c r="T27" s="212"/>
      <c r="U27" s="212"/>
      <c r="V27" s="187"/>
    </row>
    <row r="28" spans="1:22" s="1" customFormat="1" ht="16.5" thickBot="1">
      <c r="A28" s="208"/>
      <c r="B28" s="208"/>
      <c r="C28" s="210"/>
      <c r="D28" s="210"/>
      <c r="E28" s="210"/>
      <c r="F28" s="210"/>
      <c r="G28" s="213" t="s">
        <v>84</v>
      </c>
      <c r="H28" s="214"/>
      <c r="I28" s="215" t="s">
        <v>85</v>
      </c>
      <c r="J28" s="216"/>
      <c r="K28" s="213" t="s">
        <v>84</v>
      </c>
      <c r="L28" s="214"/>
      <c r="M28" s="215" t="s">
        <v>85</v>
      </c>
      <c r="N28" s="216"/>
      <c r="O28" s="213" t="s">
        <v>84</v>
      </c>
      <c r="P28" s="214"/>
      <c r="Q28" s="215" t="s">
        <v>85</v>
      </c>
      <c r="R28" s="216"/>
      <c r="S28" s="217" t="s">
        <v>84</v>
      </c>
      <c r="T28" s="214"/>
      <c r="U28" s="215" t="s">
        <v>85</v>
      </c>
      <c r="V28" s="216"/>
    </row>
    <row r="29" spans="1:22" s="3" customFormat="1" ht="25.5">
      <c r="A29" s="156"/>
      <c r="B29" s="183" t="s">
        <v>41</v>
      </c>
      <c r="C29" s="218"/>
      <c r="D29" s="218"/>
      <c r="E29" s="218"/>
      <c r="F29" s="218"/>
      <c r="G29" s="219"/>
      <c r="H29" s="220"/>
      <c r="I29" s="221"/>
      <c r="J29" s="222"/>
      <c r="K29" s="219"/>
      <c r="L29" s="220"/>
      <c r="M29" s="221"/>
      <c r="N29" s="222"/>
      <c r="O29" s="219"/>
      <c r="P29" s="220"/>
      <c r="Q29" s="221"/>
      <c r="R29" s="222"/>
      <c r="S29" s="223"/>
      <c r="T29" s="220"/>
      <c r="U29" s="221"/>
      <c r="V29" s="222"/>
    </row>
    <row r="30" spans="1:22" s="1" customFormat="1" ht="9.75" customHeight="1">
      <c r="A30" s="157" t="s">
        <v>86</v>
      </c>
      <c r="B30" s="158"/>
      <c r="C30" s="224"/>
      <c r="D30" s="224"/>
      <c r="E30" s="224"/>
      <c r="F30" s="224"/>
      <c r="G30" s="225"/>
      <c r="H30" s="226"/>
      <c r="I30" s="227"/>
      <c r="J30" s="228"/>
      <c r="K30" s="225"/>
      <c r="L30" s="226"/>
      <c r="M30" s="227"/>
      <c r="N30" s="228"/>
      <c r="O30" s="225"/>
      <c r="P30" s="226"/>
      <c r="Q30" s="227"/>
      <c r="R30" s="228"/>
      <c r="S30" s="229"/>
      <c r="T30" s="226"/>
      <c r="U30" s="227"/>
      <c r="V30" s="228"/>
    </row>
    <row r="31" spans="1:22" s="1" customFormat="1" ht="9.75" customHeight="1">
      <c r="A31" s="157" t="s">
        <v>87</v>
      </c>
      <c r="B31" s="158"/>
      <c r="C31" s="224"/>
      <c r="D31" s="224"/>
      <c r="E31" s="224"/>
      <c r="F31" s="224"/>
      <c r="G31" s="225"/>
      <c r="H31" s="226"/>
      <c r="I31" s="227"/>
      <c r="J31" s="228"/>
      <c r="K31" s="225"/>
      <c r="L31" s="226"/>
      <c r="M31" s="227"/>
      <c r="N31" s="228"/>
      <c r="O31" s="225"/>
      <c r="P31" s="226"/>
      <c r="Q31" s="227"/>
      <c r="R31" s="228"/>
      <c r="S31" s="229"/>
      <c r="T31" s="226"/>
      <c r="U31" s="227"/>
      <c r="V31" s="228"/>
    </row>
    <row r="32" spans="1:22" s="1" customFormat="1" ht="11.25" customHeight="1" thickBot="1">
      <c r="A32" s="163" t="s">
        <v>88</v>
      </c>
      <c r="B32" s="164"/>
      <c r="C32" s="230"/>
      <c r="D32" s="230"/>
      <c r="E32" s="230"/>
      <c r="F32" s="230"/>
      <c r="G32" s="231"/>
      <c r="H32" s="232"/>
      <c r="I32" s="233"/>
      <c r="J32" s="234"/>
      <c r="K32" s="231"/>
      <c r="L32" s="232"/>
      <c r="M32" s="233"/>
      <c r="N32" s="234"/>
      <c r="O32" s="231"/>
      <c r="P32" s="232"/>
      <c r="Q32" s="233"/>
      <c r="R32" s="234"/>
      <c r="S32" s="235"/>
      <c r="T32" s="232"/>
      <c r="U32" s="233"/>
      <c r="V32" s="234"/>
    </row>
    <row r="33" s="1" customFormat="1" ht="12" customHeight="1"/>
    <row r="34" spans="1:33" s="3" customFormat="1" ht="12.75" customHeight="1">
      <c r="A34" s="154" t="s">
        <v>89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="1" customFormat="1" ht="2.25" customHeight="1" thickBot="1"/>
    <row r="36" spans="1:18" s="1" customFormat="1" ht="15.75">
      <c r="A36" s="236" t="s">
        <v>90</v>
      </c>
      <c r="B36" s="207" t="s">
        <v>91</v>
      </c>
      <c r="C36" s="212" t="s">
        <v>92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187"/>
    </row>
    <row r="37" spans="1:18" s="1" customFormat="1" ht="15.75">
      <c r="A37" s="237"/>
      <c r="B37" s="239"/>
      <c r="C37" s="241" t="s">
        <v>93</v>
      </c>
      <c r="D37" s="242"/>
      <c r="E37" s="242"/>
      <c r="F37" s="242"/>
      <c r="G37" s="242"/>
      <c r="H37" s="242"/>
      <c r="I37" s="242"/>
      <c r="J37" s="243"/>
      <c r="K37" s="242" t="s">
        <v>94</v>
      </c>
      <c r="L37" s="242"/>
      <c r="M37" s="242"/>
      <c r="N37" s="242"/>
      <c r="O37" s="242"/>
      <c r="P37" s="242"/>
      <c r="Q37" s="242"/>
      <c r="R37" s="243"/>
    </row>
    <row r="38" spans="1:18" s="1" customFormat="1" ht="15.75">
      <c r="A38" s="238"/>
      <c r="B38" s="240"/>
      <c r="C38" s="244" t="s">
        <v>99</v>
      </c>
      <c r="D38" s="245"/>
      <c r="E38" s="245"/>
      <c r="F38" s="246"/>
      <c r="G38" s="247" t="s">
        <v>100</v>
      </c>
      <c r="H38" s="245"/>
      <c r="I38" s="245"/>
      <c r="J38" s="248"/>
      <c r="K38" s="245" t="s">
        <v>99</v>
      </c>
      <c r="L38" s="245"/>
      <c r="M38" s="245"/>
      <c r="N38" s="246"/>
      <c r="O38" s="247" t="s">
        <v>100</v>
      </c>
      <c r="P38" s="245"/>
      <c r="Q38" s="245"/>
      <c r="R38" s="248"/>
    </row>
    <row r="39" spans="1:18" s="1" customFormat="1" ht="16.5" thickBot="1">
      <c r="A39" s="168"/>
      <c r="B39" s="158"/>
      <c r="C39" s="169" t="s">
        <v>95</v>
      </c>
      <c r="D39" s="170" t="s">
        <v>96</v>
      </c>
      <c r="E39" s="171" t="s">
        <v>97</v>
      </c>
      <c r="F39" s="172" t="s">
        <v>98</v>
      </c>
      <c r="G39" s="173" t="s">
        <v>95</v>
      </c>
      <c r="H39" s="174" t="s">
        <v>96</v>
      </c>
      <c r="I39" s="170" t="s">
        <v>97</v>
      </c>
      <c r="J39" s="175" t="s">
        <v>98</v>
      </c>
      <c r="K39" s="173" t="s">
        <v>95</v>
      </c>
      <c r="L39" s="174" t="s">
        <v>96</v>
      </c>
      <c r="M39" s="171" t="s">
        <v>97</v>
      </c>
      <c r="N39" s="172" t="s">
        <v>98</v>
      </c>
      <c r="O39" s="173" t="s">
        <v>95</v>
      </c>
      <c r="P39" s="174" t="s">
        <v>96</v>
      </c>
      <c r="Q39" s="170" t="s">
        <v>97</v>
      </c>
      <c r="R39" s="175" t="s">
        <v>98</v>
      </c>
    </row>
    <row r="40" spans="1:18" s="1" customFormat="1" ht="79.5" thickBot="1">
      <c r="A40" s="168" t="s">
        <v>86</v>
      </c>
      <c r="B40" s="184" t="s">
        <v>23</v>
      </c>
      <c r="C40" s="159"/>
      <c r="D40" s="176"/>
      <c r="E40" s="161"/>
      <c r="F40" s="176"/>
      <c r="G40" s="176" t="s">
        <v>110</v>
      </c>
      <c r="H40" s="160"/>
      <c r="I40" s="176"/>
      <c r="J40" s="162"/>
      <c r="K40" s="160"/>
      <c r="L40" s="160"/>
      <c r="M40" s="176"/>
      <c r="N40" s="160"/>
      <c r="O40" s="176">
        <v>5577.71</v>
      </c>
      <c r="P40" s="160"/>
      <c r="Q40" s="176"/>
      <c r="R40" s="162"/>
    </row>
    <row r="41" spans="1:18" s="1" customFormat="1" ht="63.75" thickBot="1">
      <c r="A41" s="177" t="s">
        <v>87</v>
      </c>
      <c r="B41" s="185" t="s">
        <v>109</v>
      </c>
      <c r="C41" s="165"/>
      <c r="D41" s="178"/>
      <c r="E41" s="167"/>
      <c r="F41" s="178"/>
      <c r="G41" s="178"/>
      <c r="H41" s="166"/>
      <c r="I41" s="178"/>
      <c r="J41" s="107"/>
      <c r="K41" s="166"/>
      <c r="L41" s="166"/>
      <c r="M41" s="178"/>
      <c r="N41" s="166"/>
      <c r="O41" s="178"/>
      <c r="P41" s="166"/>
      <c r="Q41" s="178"/>
      <c r="R41" s="107"/>
    </row>
    <row r="43" spans="8:19" ht="15.75"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</row>
    <row r="44" spans="8:19" ht="15.75"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8:19" ht="15.75"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8:19" ht="15.75"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</sheetData>
  <sheetProtection selectLockedCells="1" selectUnlockedCells="1"/>
  <mergeCells count="71">
    <mergeCell ref="A36:A38"/>
    <mergeCell ref="B36:B38"/>
    <mergeCell ref="C36:R36"/>
    <mergeCell ref="C37:J37"/>
    <mergeCell ref="K37:R37"/>
    <mergeCell ref="C38:F38"/>
    <mergeCell ref="G38:J38"/>
    <mergeCell ref="K38:N38"/>
    <mergeCell ref="O38:R38"/>
    <mergeCell ref="U31:V31"/>
    <mergeCell ref="C32:F32"/>
    <mergeCell ref="G32:H32"/>
    <mergeCell ref="I32:J32"/>
    <mergeCell ref="K32:L32"/>
    <mergeCell ref="M32:N32"/>
    <mergeCell ref="O32:P32"/>
    <mergeCell ref="Q32:R32"/>
    <mergeCell ref="S32:T32"/>
    <mergeCell ref="U32:V32"/>
    <mergeCell ref="S30:T30"/>
    <mergeCell ref="U30:V30"/>
    <mergeCell ref="C31:F31"/>
    <mergeCell ref="G31:H31"/>
    <mergeCell ref="I31:J31"/>
    <mergeCell ref="K31:L31"/>
    <mergeCell ref="M31:N31"/>
    <mergeCell ref="O31:P31"/>
    <mergeCell ref="Q31:R31"/>
    <mergeCell ref="S31:T31"/>
    <mergeCell ref="Q29:R29"/>
    <mergeCell ref="S29:T29"/>
    <mergeCell ref="U29:V29"/>
    <mergeCell ref="C30:F30"/>
    <mergeCell ref="G30:H30"/>
    <mergeCell ref="I30:J30"/>
    <mergeCell ref="K30:L30"/>
    <mergeCell ref="M30:N30"/>
    <mergeCell ref="O30:P30"/>
    <mergeCell ref="Q30:R30"/>
    <mergeCell ref="C29:F29"/>
    <mergeCell ref="G29:H29"/>
    <mergeCell ref="I29:J29"/>
    <mergeCell ref="K29:L29"/>
    <mergeCell ref="M29:N29"/>
    <mergeCell ref="O29:P29"/>
    <mergeCell ref="O27:R27"/>
    <mergeCell ref="S27:V27"/>
    <mergeCell ref="G28:H28"/>
    <mergeCell ref="I28:J28"/>
    <mergeCell ref="K28:L28"/>
    <mergeCell ref="M28:N28"/>
    <mergeCell ref="O28:P28"/>
    <mergeCell ref="Q28:R28"/>
    <mergeCell ref="S28:T28"/>
    <mergeCell ref="U28:V28"/>
    <mergeCell ref="A5:A6"/>
    <mergeCell ref="B5:B6"/>
    <mergeCell ref="C5:G6"/>
    <mergeCell ref="H5:L6"/>
    <mergeCell ref="A27:A28"/>
    <mergeCell ref="B27:B28"/>
    <mergeCell ref="C27:F28"/>
    <mergeCell ref="G27:J27"/>
    <mergeCell ref="K27:N27"/>
    <mergeCell ref="M5:Q6"/>
    <mergeCell ref="R5:V6"/>
    <mergeCell ref="W5:AJ5"/>
    <mergeCell ref="W6:Z6"/>
    <mergeCell ref="AA6:AD6"/>
    <mergeCell ref="AE6:AI6"/>
    <mergeCell ref="AJ6:AJ7"/>
  </mergeCells>
  <printOptions/>
  <pageMargins left="0.61" right="0.2701388888888889" top="0.75" bottom="0.75" header="0.5118055555555555" footer="0.5118055555555555"/>
  <pageSetup fitToHeight="1" fitToWidth="1"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2013-02-25T13:03:39Z</cp:lastPrinted>
  <dcterms:created xsi:type="dcterms:W3CDTF">2013-02-21T06:56:41Z</dcterms:created>
  <dcterms:modified xsi:type="dcterms:W3CDTF">2013-02-27T07:21:34Z</dcterms:modified>
  <cp:category/>
  <cp:version/>
  <cp:contentType/>
  <cp:contentStatus/>
</cp:coreProperties>
</file>