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1"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ФХД'!$H$81:$N$81</definedName>
    <definedName name="B_FHD_diff_1">'Показатели ФХД'!$I$25:$I$27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ФХД'!$H$43:$N$43</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ФХД'!$H$35:$N$35</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Ограничения!$F$173:$S$173</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Ограничения!$E$172</definedName>
    <definedName name="pIns_Q_LIMIT_4">Ограничения!$E$866</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Ограничения!$E$32:$S$866</definedName>
    <definedName name="Q_LIMIT_diff_1">Ограничения!$I$26:$J$28</definedName>
    <definedName name="Q_LIMIT_p3">Ограничения!$F$36:$S$172</definedName>
    <definedName name="Q_LIMIT_p4">Ограничения!$F$173:$S$866</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ФХД'!$N$131</definedName>
    <definedName name="tblEnd_1_B_FHD_TKO">'ТКО. Показатели ФХД'!$N$47</definedName>
    <definedName name="tblEnd_1_B_FHD_TKO_TRANS">'ТКО. Транс. Показатели ФХД'!$N$38</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Ограничения!$S$867</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REESTR_IP!$A$2:$I$100</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<sst xmlns="http://schemas.openxmlformats.org/spreadsheetml/2006/main" count="30012" uniqueCount="5116">
  <si>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</si>
  <si>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</si>
  <si>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</si>
  <si>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</si>
  <si>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</si>
  <si>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</si>
  <si>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</si>
  <si>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</si>
  <si>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</si>
  <si>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</si>
  <si>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</si>
  <si>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</si>
  <si>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</si>
  <si>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</si>
  <si>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</si>
  <si>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</si>
  <si>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</si>
  <si>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</si>
  <si>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</si>
  <si>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</si>
  <si>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</si>
  <si>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</si>
  <si>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</si>
  <si>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</si>
  <si>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</si>
  <si>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</si>
  <si>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</si>
  <si>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</si>
  <si>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</si>
  <si>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</si>
  <si>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</si>
  <si>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</si>
  <si>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</si>
  <si>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</si>
  <si>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</si>
  <si>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</si>
  <si>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</si>
  <si>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</si>
  <si>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</si>
  <si>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</si>
  <si>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</si>
  <si>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</si>
  <si>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</si>
  <si>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</si>
  <si>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</si>
  <si>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</si>
  <si>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</si>
  <si>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</si>
  <si>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</si>
  <si>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</si>
  <si>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</si>
  <si>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</si>
  <si>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</si>
  <si>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</si>
  <si>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</si>
  <si>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</si>
  <si>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</si>
  <si>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</si>
  <si>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</si>
  <si>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</si>
  <si>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</si>
  <si>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</si>
  <si>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</si>
  <si>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</si>
  <si>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</si>
  <si>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</si>
  <si>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</si>
  <si>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</si>
  <si>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</si>
  <si>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</si>
  <si>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</si>
  <si>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</si>
  <si>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</si>
  <si>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</si>
  <si>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</si>
  <si>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</si>
  <si>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</si>
  <si>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</si>
  <si>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</si>
  <si>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</si>
  <si>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</si>
  <si>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</si>
  <si>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</si>
  <si>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</si>
  <si>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</si>
  <si>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</si>
  <si>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</si>
  <si>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</si>
  <si>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</si>
  <si>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</si>
  <si>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</si>
  <si>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</si>
  <si>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</si>
  <si>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</si>
  <si>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</si>
  <si>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</si>
  <si>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</si>
  <si>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</si>
  <si>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</si>
  <si>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</si>
  <si>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</si>
  <si>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</si>
  <si>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</si>
  <si>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</si>
  <si>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</si>
  <si>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</si>
  <si>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102</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</si>
  <si>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</si>
  <si>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</si>
  <si>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</si>
  <si>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</si>
  <si>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</si>
  <si>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</si>
  <si>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</si>
  <si>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</si>
  <si>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</si>
  <si>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</si>
  <si>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</si>
  <si>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</si>
  <si>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</si>
  <si>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</si>
  <si>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</si>
  <si>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</si>
  <si>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</si>
  <si>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</si>
  <si>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</si>
  <si>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</si>
  <si>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</si>
  <si>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</si>
  <si>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Котельная п. Талажский авиагородок, ул. Авиационная</t>
  </si>
  <si>
    <t>diff_5111</t>
  </si>
  <si>
    <t>Добавить централизованную систему</t>
  </si>
  <si>
    <t>Северодвинская ТЭЦ-1 и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</si>
  <si>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</si>
  <si>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</si>
  <si>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</si>
  <si>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</si>
  <si>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</si>
  <si>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</si>
  <si>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</si>
  <si>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</si>
  <si>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</si>
  <si>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</si>
  <si>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</si>
  <si>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</si>
  <si>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</si>
  <si>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</si>
  <si>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</si>
  <si>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</si>
  <si>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</si>
  <si>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</si>
  <si>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</si>
  <si>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</si>
  <si>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</si>
  <si>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</si>
  <si>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</si>
  <si>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</si>
  <si>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</si>
  <si>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</si>
  <si>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</si>
  <si>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</si>
  <si>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</si>
  <si>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</si>
  <si>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</si>
  <si>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</si>
  <si>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</si>
  <si>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</si>
  <si>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</si>
  <si>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</si>
  <si>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</si>
  <si>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</si>
  <si>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</si>
  <si>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</si>
  <si>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</si>
  <si>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</si>
  <si>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</si>
  <si>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</si>
  <si>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</si>
  <si>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</si>
  <si>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</si>
  <si>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</si>
  <si>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</si>
  <si>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</si>
  <si>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</si>
  <si>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</si>
  <si>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</si>
  <si>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</si>
  <si>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</si>
  <si>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</si>
  <si>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</si>
  <si>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</si>
  <si>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</si>
  <si>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</si>
  <si>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</si>
  <si>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</si>
  <si>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</si>
  <si>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</si>
  <si>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</si>
  <si>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</si>
  <si>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</si>
  <si>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</si>
  <si>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</si>
  <si>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</si>
  <si>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</si>
  <si>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</si>
  <si>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</si>
  <si>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</si>
  <si>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</si>
  <si>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</si>
  <si>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</si>
  <si>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</si>
  <si>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</si>
  <si>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</si>
  <si>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</si>
  <si>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</si>
  <si>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</si>
  <si>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</si>
  <si>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</si>
  <si>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</si>
  <si>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</si>
  <si>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</si>
  <si>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</si>
  <si>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</si>
  <si>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</si>
  <si>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</si>
  <si>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</si>
  <si>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</si>
  <si>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</si>
  <si>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</si>
  <si>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</si>
  <si>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</si>
  <si>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</si>
  <si>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</si>
  <si>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</si>
  <si>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</si>
  <si>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</si>
  <si>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</si>
  <si>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</si>
  <si>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</si>
  <si>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</si>
  <si>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</si>
  <si>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</si>
  <si>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</si>
  <si>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</si>
  <si>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</si>
  <si>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</si>
  <si>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</si>
  <si>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</si>
  <si>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</si>
  <si>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</si>
  <si>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</si>
  <si>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</si>
  <si>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</si>
  <si>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</si>
  <si>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</si>
  <si>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</si>
  <si>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</si>
  <si>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</si>
  <si>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</si>
  <si>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</si>
  <si>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</si>
  <si>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</si>
  <si>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</si>
  <si>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</si>
  <si>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</si>
  <si>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</si>
  <si>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</si>
  <si>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</si>
  <si>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</si>
  <si>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</si>
  <si>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</si>
  <si>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</si>
  <si>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</si>
  <si>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</si>
  <si>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</si>
  <si>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</si>
  <si>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</si>
  <si>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</si>
  <si>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</si>
  <si>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</si>
  <si>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</si>
  <si>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</si>
  <si>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</si>
  <si>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</si>
  <si>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</si>
  <si>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</si>
  <si>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</si>
  <si>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</si>
  <si>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</si>
  <si>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</si>
  <si>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</si>
  <si>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</si>
  <si>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</si>
  <si>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</si>
  <si>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</si>
  <si>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</si>
  <si>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</si>
  <si>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</si>
  <si>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</si>
  <si>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</si>
  <si>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</si>
  <si>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</si>
  <si>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</si>
  <si>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</si>
  <si>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</si>
  <si>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</si>
  <si>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</si>
  <si>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</si>
  <si>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</si>
  <si>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</si>
  <si>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</si>
  <si>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</si>
  <si>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</si>
  <si>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</si>
  <si>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</si>
  <si>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</si>
  <si>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</si>
  <si>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</si>
  <si>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</si>
  <si>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</si>
  <si>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</si>
  <si>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</si>
  <si>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</si>
  <si>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</si>
  <si>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</si>
  <si>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</si>
  <si>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</si>
  <si>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</si>
  <si>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</si>
  <si>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</si>
  <si>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</si>
  <si>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</si>
  <si>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</si>
  <si>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</si>
  <si>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</si>
  <si>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</si>
  <si>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</si>
  <si>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</si>
  <si>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</si>
  <si>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</si>
  <si>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</si>
  <si>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</si>
  <si>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</si>
  <si>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</si>
  <si>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</si>
  <si>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</si>
  <si>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</si>
  <si>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</si>
  <si>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</si>
  <si>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</si>
  <si>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</si>
  <si>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</si>
  <si>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</si>
  <si>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</si>
  <si>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</si>
  <si>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</si>
  <si>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</si>
  <si>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</si>
  <si>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</si>
  <si>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</si>
  <si>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</si>
  <si>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</si>
  <si>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</si>
  <si>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</si>
  <si>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</si>
  <si>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</si>
  <si>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</si>
  <si>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</si>
  <si>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</si>
  <si>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</si>
  <si>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</si>
  <si>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</si>
  <si>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</si>
  <si>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</si>
  <si>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</si>
  <si>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</si>
  <si>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</si>
  <si>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</si>
  <si>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</si>
  <si>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</si>
  <si>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</si>
  <si>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</si>
  <si>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</si>
  <si>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</si>
  <si>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</si>
  <si>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</si>
  <si>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</si>
  <si>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</si>
  <si>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</si>
  <si>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</si>
  <si>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</si>
  <si>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</si>
  <si>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</si>
  <si>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</si>
  <si>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</si>
  <si>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</si>
  <si>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</si>
  <si>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</si>
  <si>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</si>
  <si>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</si>
  <si>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</si>
  <si>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</si>
  <si>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</si>
  <si>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</si>
  <si>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</si>
  <si>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</si>
  <si>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</si>
  <si>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</si>
  <si>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</si>
  <si>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</si>
  <si>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</si>
  <si>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</si>
  <si>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</si>
  <si>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</si>
  <si>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</si>
  <si>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</si>
  <si>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</si>
  <si>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</si>
  <si>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</si>
  <si>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</si>
  <si>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</si>
  <si>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</si>
  <si>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</si>
  <si>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</si>
  <si>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</si>
  <si>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</si>
  <si>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</si>
  <si>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</si>
  <si>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</si>
  <si>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</si>
  <si>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</si>
  <si>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</si>
  <si>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</si>
  <si>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</si>
  <si>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</si>
  <si>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</si>
  <si>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</si>
  <si>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</si>
  <si>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</si>
  <si>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</si>
  <si>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</si>
  <si>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</si>
  <si>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</si>
  <si>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</si>
  <si>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</si>
  <si>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</si>
  <si>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</si>
  <si>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</si>
  <si>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</si>
  <si>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</si>
  <si>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</si>
  <si>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</si>
  <si>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</si>
  <si>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</si>
  <si>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</si>
  <si>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</si>
  <si>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</si>
  <si>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</si>
  <si>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</si>
  <si>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</si>
  <si>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</si>
  <si>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</si>
  <si>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</si>
  <si>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</si>
  <si>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</si>
  <si>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</si>
  <si>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</si>
  <si>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</si>
  <si>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</si>
  <si>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</si>
  <si>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</si>
  <si>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</si>
  <si>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</si>
  <si>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</si>
  <si>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</si>
  <si>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</si>
  <si>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</si>
  <si>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</si>
  <si>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</si>
  <si>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</si>
  <si>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</si>
  <si>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</si>
  <si>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</si>
  <si>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</si>
  <si>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</si>
  <si>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</si>
  <si>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</si>
  <si>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</si>
  <si>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</si>
  <si>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</si>
  <si>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</si>
  <si>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</si>
  <si>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</si>
  <si>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</si>
  <si>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</si>
  <si>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</si>
  <si>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</si>
  <si>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</si>
  <si>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</si>
  <si>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</si>
  <si>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</si>
  <si>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</si>
  <si>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</si>
  <si>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</si>
  <si>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</si>
  <si>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</si>
  <si>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</si>
  <si>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</si>
  <si>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</si>
  <si>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</si>
  <si>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</si>
  <si>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</si>
  <si>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</si>
  <si>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</si>
  <si>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</si>
  <si>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</si>
  <si>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</si>
  <si>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</si>
  <si>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</si>
  <si>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</si>
  <si>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</si>
  <si>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</si>
  <si>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</si>
  <si>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</si>
  <si>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</si>
  <si>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</si>
  <si>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</si>
  <si>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</si>
  <si>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</si>
  <si>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</si>
  <si>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</si>
  <si>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</si>
  <si>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</si>
  <si>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</si>
  <si>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</si>
  <si>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</si>
  <si>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</si>
  <si>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</si>
  <si>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</si>
  <si>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</si>
  <si>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</si>
  <si>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</si>
  <si>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</si>
  <si>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</si>
  <si>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</si>
  <si>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</si>
  <si>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</si>
  <si>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</si>
  <si>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</si>
  <si>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</si>
  <si>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</si>
  <si>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</si>
  <si>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</si>
  <si>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</si>
  <si>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</si>
  <si>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</si>
  <si>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</si>
  <si>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</si>
  <si>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</si>
  <si>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</si>
  <si>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</si>
  <si>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</si>
  <si>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</si>
  <si>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</si>
  <si>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</si>
  <si>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</si>
  <si>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</si>
  <si>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</si>
  <si>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</si>
  <si>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</si>
  <si>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</si>
  <si>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</si>
  <si>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</si>
  <si>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</si>
  <si>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</si>
  <si>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</si>
  <si>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</si>
  <si>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</si>
  <si>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</si>
  <si>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</si>
  <si>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</si>
  <si>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</si>
  <si>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</si>
  <si>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</si>
  <si>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</si>
  <si>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</si>
  <si>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</si>
  <si>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</si>
  <si>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</si>
  <si>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</si>
  <si>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</si>
  <si>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</si>
  <si>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</si>
  <si>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</si>
  <si>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</si>
  <si>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</si>
  <si>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</si>
  <si>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</si>
  <si>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</si>
  <si>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</si>
  <si>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</si>
  <si>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</si>
  <si>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</si>
  <si>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</si>
  <si>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</si>
  <si>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</si>
  <si>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</si>
  <si>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</si>
  <si>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</si>
  <si>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</si>
  <si>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</si>
  <si>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</si>
  <si>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</si>
  <si>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</si>
  <si>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</si>
  <si>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</si>
  <si>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</si>
  <si>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</si>
  <si>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</si>
  <si>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</si>
  <si>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</si>
  <si>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</si>
  <si>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</si>
  <si>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</si>
  <si>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</si>
  <si>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</si>
  <si>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</si>
  <si>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</si>
  <si>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</si>
  <si>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</si>
  <si>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</si>
  <si>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</si>
  <si>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</si>
  <si>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</si>
  <si>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</si>
  <si>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</si>
  <si>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</si>
  <si>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</si>
  <si>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</si>
  <si>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</si>
  <si>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</si>
  <si>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</si>
  <si>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</si>
  <si>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</si>
  <si>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</si>
  <si>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</si>
  <si>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</si>
  <si>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</si>
  <si>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</si>
  <si>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</si>
  <si>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</si>
  <si>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</si>
  <si>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</si>
  <si>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</si>
  <si>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</si>
  <si>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</si>
  <si>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</si>
  <si>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</si>
  <si>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</si>
  <si>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</si>
  <si>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</si>
  <si>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</si>
  <si>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</si>
  <si>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</si>
  <si>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</si>
  <si>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</si>
  <si>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</si>
  <si>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</si>
  <si>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</si>
  <si>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</si>
  <si>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</si>
  <si>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</si>
  <si>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</si>
  <si>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</si>
  <si>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</si>
  <si>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</si>
  <si>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</si>
  <si>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</si>
  <si>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</si>
  <si>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</si>
  <si>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</si>
  <si>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</si>
  <si>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</si>
  <si>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</si>
  <si>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</si>
  <si>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</si>
  <si>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</si>
  <si>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</si>
  <si>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</si>
  <si>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</si>
  <si>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</si>
  <si>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</si>
  <si>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</si>
  <si>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</si>
  <si>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</si>
  <si>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</si>
  <si>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</si>
  <si>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</si>
  <si>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</si>
  <si>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</si>
  <si>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</si>
  <si>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</si>
  <si>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</si>
  <si>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</si>
  <si>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</si>
  <si>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</si>
  <si>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</si>
  <si>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</si>
  <si>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</si>
  <si>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</si>
  <si>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</si>
  <si>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</si>
  <si>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</si>
  <si>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</si>
  <si>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</si>
  <si>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</si>
  <si>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</si>
  <si>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</si>
  <si>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</si>
  <si>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</si>
  <si>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</si>
  <si>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</si>
  <si>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</si>
  <si>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</si>
  <si>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</si>
  <si>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</si>
  <si>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</si>
  <si>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</si>
  <si>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</si>
  <si>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</si>
  <si>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</si>
  <si>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</si>
  <si>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</si>
  <si>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</si>
  <si>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</si>
  <si>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</si>
  <si>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</si>
  <si>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</si>
  <si>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</si>
  <si>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</si>
  <si>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</si>
  <si>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</si>
  <si>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</si>
  <si>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</si>
  <si>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</si>
  <si>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</si>
  <si>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</si>
  <si>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</si>
  <si>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</si>
  <si>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</si>
  <si>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</si>
  <si>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</si>
  <si>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</si>
  <si>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</si>
  <si>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</si>
  <si>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</si>
  <si>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</si>
  <si>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</si>
  <si>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</si>
  <si>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</si>
  <si>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</si>
  <si>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</si>
  <si>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</si>
  <si>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</si>
  <si>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</si>
  <si>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</si>
  <si>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</si>
  <si>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</si>
  <si>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</si>
  <si>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</si>
  <si>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</si>
  <si>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</si>
  <si>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</si>
  <si>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</si>
  <si>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</si>
  <si>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</si>
  <si>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</si>
  <si>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</si>
  <si>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</si>
  <si>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</si>
  <si>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</si>
  <si>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</si>
  <si>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</si>
  <si>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</si>
  <si>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</si>
  <si>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</si>
  <si>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</si>
  <si>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</si>
  <si>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</si>
  <si>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</si>
  <si>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</si>
  <si>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</si>
  <si>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</si>
  <si>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</si>
  <si>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</si>
  <si>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</si>
  <si>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</si>
  <si>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</si>
  <si>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</si>
  <si>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</si>
  <si>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</si>
  <si>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</si>
  <si>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</si>
  <si>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</si>
  <si>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</si>
  <si>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</si>
  <si>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</si>
  <si>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</si>
  <si>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</si>
  <si>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</si>
  <si>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</si>
  <si>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</si>
  <si>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</si>
  <si>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</si>
  <si>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</si>
  <si>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</si>
  <si>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</si>
  <si>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</si>
  <si>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</si>
  <si>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</si>
  <si>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</si>
  <si>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</si>
  <si>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</si>
  <si>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</si>
  <si>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</si>
  <si>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</si>
  <si>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</si>
  <si>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</si>
  <si>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</si>
  <si>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</si>
  <si>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</si>
  <si>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</si>
  <si>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</si>
  <si>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</si>
  <si>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</si>
  <si>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</si>
  <si>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</si>
  <si>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</si>
  <si>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</si>
  <si>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</si>
  <si>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</si>
  <si>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</si>
  <si>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</si>
  <si>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</si>
  <si>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</si>
  <si>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</si>
  <si>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</si>
  <si>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</si>
  <si>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</si>
  <si>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</si>
  <si>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</si>
  <si>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</si>
  <si>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</si>
  <si>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</si>
  <si>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</si>
  <si>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</si>
  <si>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</si>
  <si>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</si>
  <si>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</si>
  <si>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</si>
  <si>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</si>
  <si>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</si>
  <si>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</si>
  <si>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</si>
  <si>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</si>
  <si>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</si>
  <si>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</si>
  <si>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</si>
  <si>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</si>
  <si>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</si>
  <si>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</si>
  <si>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</si>
  <si>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</si>
  <si>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</si>
  <si>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</si>
  <si>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</si>
  <si>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</si>
  <si>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</si>
  <si>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</si>
  <si>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</si>
  <si>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</si>
  <si>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</si>
  <si>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</si>
  <si>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</si>
  <si>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</si>
  <si>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</si>
  <si>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</si>
  <si>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</si>
  <si>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</si>
  <si>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</si>
  <si>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</si>
  <si>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</si>
  <si>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</si>
  <si>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</si>
  <si>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</si>
  <si>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</si>
  <si>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</si>
  <si>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</si>
  <si>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</si>
  <si>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</si>
  <si>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</si>
  <si>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</si>
  <si>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</si>
  <si>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</si>
  <si>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</si>
  <si>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</si>
  <si>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</si>
  <si>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</si>
  <si>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</si>
  <si>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</si>
  <si>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</si>
  <si>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</si>
  <si>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</si>
  <si>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</si>
  <si>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</si>
  <si>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</si>
  <si>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</si>
  <si>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</si>
  <si>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</si>
  <si>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</si>
  <si>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</si>
  <si>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</si>
  <si>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</si>
  <si>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</si>
  <si>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</si>
  <si>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</si>
  <si>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</si>
  <si>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</si>
  <si>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</si>
  <si>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</si>
  <si>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</si>
  <si>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</si>
  <si>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</si>
  <si>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</si>
  <si>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</si>
  <si>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</si>
  <si>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</si>
  <si>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</si>
  <si>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</si>
  <si>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</si>
  <si>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</si>
  <si>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</si>
  <si>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</si>
  <si>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</si>
  <si>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</si>
  <si>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</si>
  <si>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</si>
  <si>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</si>
  <si>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</si>
  <si>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</si>
  <si>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</si>
  <si>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</si>
  <si>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</si>
  <si>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</si>
  <si>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</si>
  <si>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</si>
  <si>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</si>
  <si>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</si>
  <si>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</si>
  <si>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</si>
  <si>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</si>
  <si>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</si>
  <si>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</si>
  <si>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</si>
  <si>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</si>
  <si>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</si>
  <si>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</si>
  <si>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</si>
  <si>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</si>
  <si>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</si>
  <si>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</si>
  <si>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</si>
  <si>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</si>
  <si>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</si>
  <si>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</si>
  <si>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отопления и ГВС за задолженность, г Архангельск, наб Георгия Седова, д. 15</t>
  </si>
  <si>
    <t>Неисполнение или ненадлежащее исполнение потребителем обязательств ООО "Сармат"</t>
  </si>
  <si>
    <t>Ограничение отопления за задолженность, г Архангельск, остров Мосеев, д. 16</t>
  </si>
  <si>
    <t>Ограничение отопления за задолженность, г Архангельск, остров Мосеев, д. 5</t>
  </si>
  <si>
    <t>Ограничение ГВС за задолженность, г Архангельск, пр-кт Ленинградский, д. 17</t>
  </si>
  <si>
    <t>Неисполнение или ненадлежащее исполнение потребителем обязательств ОАО "РЖД"</t>
  </si>
  <si>
    <t>Ограничение отопления и ГВС за задолженность, г Архангельск, пр-кт Ленинградский, д. 341, корп. 2</t>
  </si>
  <si>
    <t>Ограничение ГВС и вентиляции за задолженность, г Архангельск, пр-кт Ломоносова, д. 252</t>
  </si>
  <si>
    <t>Неисполнение или ненадлежащее исполнение потребителем обязательств ООО "ЦУМ-кворум"</t>
  </si>
  <si>
    <t>Ограничение отопления, ГВС и вентиляции за задолженность, г Архангельск, пр-кт Ломоносова, д. 252</t>
  </si>
  <si>
    <t>Неисполнение или ненадлежащее исполнение потребителем обязательств АО "Белоснежка"</t>
  </si>
  <si>
    <t>3.8</t>
  </si>
  <si>
    <t>Ограничение отопления за задолженность, г Архангельск, пр-кт Ломоносова, д. 32</t>
  </si>
  <si>
    <t>Неисполнение или ненадлежащее исполнение потребителем обязательств ООО "Архавтотранс"</t>
  </si>
  <si>
    <t>3.9</t>
  </si>
  <si>
    <t>Ограничение отопления за задолженность, г Архангельск, пр-кт Ломоносова, д. 79</t>
  </si>
  <si>
    <t>Неисполнение или ненадлежащее исполнение потребителем обязательств ООО "Торгсервис"</t>
  </si>
  <si>
    <t>3.10</t>
  </si>
  <si>
    <t>Ограничение отопления за задолженность, г Архангельск, пр-кт Ломоносова, д. 81</t>
  </si>
  <si>
    <t xml:space="preserve">Неисполнение или ненадлежащее исполнение потребителем обязательств ИП Зубков В.А. </t>
  </si>
  <si>
    <t>3.11</t>
  </si>
  <si>
    <t>Ограничение отопления за задолженность, г Архангельск, пр-кт Московский, д. 10, корп. 1</t>
  </si>
  <si>
    <t>01.04.2026</t>
  </si>
  <si>
    <t>30.06.2026</t>
  </si>
  <si>
    <t>3.12</t>
  </si>
  <si>
    <t>Ограничение отопления за задолженность, г Архангельск, пр-кт Московский, д. 10, стр. 1</t>
  </si>
  <si>
    <t>3.13</t>
  </si>
  <si>
    <t>Ограничение отопления за задолженность, г Архангельск, пр-кт Никольский, д. 40</t>
  </si>
  <si>
    <t>08.05.2026</t>
  </si>
  <si>
    <t>3.14</t>
  </si>
  <si>
    <t>Ограничение отопления за задолженность, г Архангельск, пр-кт Никольский, д. 60</t>
  </si>
  <si>
    <t>28.05.2026</t>
  </si>
  <si>
    <t>3.15</t>
  </si>
  <si>
    <t>Ограничение отопления за задолженность, г Архангельск, пр-кт Чумбарова-Лучинского, д. 7, корп. 1</t>
  </si>
  <si>
    <t>3.16</t>
  </si>
  <si>
    <t>Ограничение отопления за задолженность, г Архангельск, проезд Четвертый (Кузнечихинский промузел), д. 9, стр. 1</t>
  </si>
  <si>
    <t>Неисполнение или ненадлежащее исполнение потребителем обязательств ООО "ГринЛайн"</t>
  </si>
  <si>
    <t>3.17</t>
  </si>
  <si>
    <t>Ограничение отопления за задолженность, г Архангельск, проезд 4-й (Кузнечихинский промузел), д. 4</t>
  </si>
  <si>
    <t>29.04.2026</t>
  </si>
  <si>
    <t>3.18</t>
  </si>
  <si>
    <t>Ограничение отопления за задолженность, г Архангельск, проезд 4-й (Кузнечихинский промузел), д. 9</t>
  </si>
  <si>
    <t>3.19</t>
  </si>
  <si>
    <t>Ограничение отопления за задолженность, г Архангельск, ул Адмирала Макарова, д. 33</t>
  </si>
  <si>
    <t>15.05.2026</t>
  </si>
  <si>
    <t>3.20</t>
  </si>
  <si>
    <t>Ограничение отопления за задолженность, г Архангельск, ул Володарского, д. 17</t>
  </si>
  <si>
    <t>17.04.2026</t>
  </si>
  <si>
    <t>3.21</t>
  </si>
  <si>
    <t>Ограничение отопления и ГВС за задолженность, г Архангельск, ул Воронина В.И., д. 32</t>
  </si>
  <si>
    <t>13.04.2026</t>
  </si>
  <si>
    <t>3.22</t>
  </si>
  <si>
    <t>Ограничение отопления за задолженность, г Архангельск, ул Гагарина, д. 42</t>
  </si>
  <si>
    <t>01.06.2026</t>
  </si>
  <si>
    <t>3.23</t>
  </si>
  <si>
    <t>Ограничение отопления за задолженность, г Архангельск, ул Гайдара, д. 55</t>
  </si>
  <si>
    <t>3.24</t>
  </si>
  <si>
    <t>Ограничение отопления за задолженность, г Архангельск, ул Дачная, д. 59, корп. 1</t>
  </si>
  <si>
    <t>3.25</t>
  </si>
  <si>
    <t>Ограничение отопления за задолженность, г Архангельск, ул Дачная, д. 59а, корп. 1</t>
  </si>
  <si>
    <t>3.26</t>
  </si>
  <si>
    <t>Ограничение отопления за задолженность, г Архангельск, ул Дежневцев, д. 12</t>
  </si>
  <si>
    <t>3.27</t>
  </si>
  <si>
    <t>Ограничение отопления и вентиляции за задолженность, г Архангельск, ул Карпогорская, д. 37</t>
  </si>
  <si>
    <t>10.04.2026</t>
  </si>
  <si>
    <t>3.28</t>
  </si>
  <si>
    <t>Ограничение отопления за задолженность, г Архангельск, ул Кировская, д. 8</t>
  </si>
  <si>
    <t>18.05.2026</t>
  </si>
  <si>
    <t>3.29</t>
  </si>
  <si>
    <t>Ограничение отопления и ГВС за задолженность, г Архангельск, ул Комсомольская, д. 38, корп. 1</t>
  </si>
  <si>
    <t>27.05.2026</t>
  </si>
  <si>
    <t>03.06.2026</t>
  </si>
  <si>
    <t>3.30</t>
  </si>
  <si>
    <t>Ограничение отопления за задолженность, г Архангельск, ул Комсомольская, д. 38, корп. 1</t>
  </si>
  <si>
    <t>04.06.2026</t>
  </si>
  <si>
    <t>3.31</t>
  </si>
  <si>
    <t>Ограничение ГВС за задолженность, г Архангельск, ул Котласская, д. 9, корп. а</t>
  </si>
  <si>
    <t>23.04.2026</t>
  </si>
  <si>
    <t>05.05.2026</t>
  </si>
  <si>
    <t>3.32</t>
  </si>
  <si>
    <t>Ограничение отопления и ГВС за задолженность, г Архангельск, ул Котласская, д. 9, корп. а</t>
  </si>
  <si>
    <t>06.05.2026</t>
  </si>
  <si>
    <t>3.33</t>
  </si>
  <si>
    <t>Ограничение отопления за задолженность, г Архангельск, ул Логинова, д. 2</t>
  </si>
  <si>
    <t>3.34</t>
  </si>
  <si>
    <t>Ограничение отопления и ГВС за задолженность, г Архангельск, ул Маяковского, д. 8</t>
  </si>
  <si>
    <t>3.35</t>
  </si>
  <si>
    <t>Ограничение отопления за задолженность, г Архангельск, ул Механизаторов, д. 4</t>
  </si>
  <si>
    <t>3.36</t>
  </si>
  <si>
    <t>Ограничение отопления за задолженность, г Архангельск, ул Октябрят, д. 27</t>
  </si>
  <si>
    <t>3.37</t>
  </si>
  <si>
    <t>Ограничение отопления за задолженность, г Архангельск, ул Октябрят, д. 40</t>
  </si>
  <si>
    <t>3.38</t>
  </si>
  <si>
    <t>Ограничение отопления и ГВС за задолженность, г Архангельск, ул Павла Усова, д. 45, корп. 1</t>
  </si>
  <si>
    <t>3.39</t>
  </si>
  <si>
    <t>Ограничение отопления за задолженность, г Архангельск, ул Партизанская, д. 2</t>
  </si>
  <si>
    <t>3.40</t>
  </si>
  <si>
    <t>Ограничение отопления за задолженность, г Архангельск, ул Пионерская, д. 82, корп. 1</t>
  </si>
  <si>
    <t>3.41</t>
  </si>
  <si>
    <t>Ограничение отопления за задолженность, г Архангельск, ул Розы Люксембург, д. 3, корп. 1</t>
  </si>
  <si>
    <t>13.05.2026</t>
  </si>
  <si>
    <t>3.42</t>
  </si>
  <si>
    <t>Ограничение отопления и ГВС за задолженность, г Архангельск, ул Стрелковая, д. 8</t>
  </si>
  <si>
    <t>3.43</t>
  </si>
  <si>
    <t>Ограничение отопления за задолженность, г Архангельск, ул Стрелковая, д. 8, стр. 3</t>
  </si>
  <si>
    <t>3.44</t>
  </si>
  <si>
    <t>Ограничение отопления и ГВС за задолженность, г Архангельск, ул Ярославская, д. 40</t>
  </si>
  <si>
    <t>29.05.2026</t>
  </si>
  <si>
    <t>3.45</t>
  </si>
  <si>
    <t>Ограничение отопления за задолженность, г Архангельск, ш Окружное, д. 5</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</si>
  <si>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</si>
  <si>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</si>
  <si>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</si>
  <si>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</si>
  <si>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по заявлению потребителя, г Архангельск, наб Северной Двины, д. 112</t>
  </si>
  <si>
    <t>Отключение ГВС по заявлению потребителя, г Архангельск, наб Северной Двины, д. 138</t>
  </si>
  <si>
    <t>Отключение ГВС по заявлению потребителя, г Архангельск, наб Северной Двины, д. 139</t>
  </si>
  <si>
    <t>Отключение ГВС по заявлению потребителя, г Архангельск, наб Северной Двины, д. 139, корп. 1</t>
  </si>
  <si>
    <t>Неисполнение или ненадлежащее исполнение потребителем обязательств ГАУ АО "МФЦ"</t>
  </si>
  <si>
    <t>Отключение ГВС по заявлению потребителя, г Архангельск, наб Северной Двины, д. 139, корп. 2</t>
  </si>
  <si>
    <t>Неисполнение или ненадлежащее исполнение потребителем обязательств ООО "Проектстрой"</t>
  </si>
  <si>
    <t>Отключение отопления по заявлению потребителя, г Архангельск, наб Северной Двины, д. 140</t>
  </si>
  <si>
    <t>12.05.2026</t>
  </si>
  <si>
    <t>Отключение отопления по заявлению потребителя, г Архангельск, наб Северной Двины, д. 140, стр. 2</t>
  </si>
  <si>
    <t>4.8</t>
  </si>
  <si>
    <t>Отключение отопления по заявлению потребителя, г Архангельск, наб Северной Двины, д. 140, стр. 2/1</t>
  </si>
  <si>
    <t>4.9</t>
  </si>
  <si>
    <t>Отключение отопления по заявлению потребителя, г Архангельск, наб Северной Двины, д. 142, корп. 2</t>
  </si>
  <si>
    <t>Неисполнение или ненадлежащее исполнение потребителем обязательств ИП Ревин И.Н.</t>
  </si>
  <si>
    <t>4.10</t>
  </si>
  <si>
    <t>Отключение отопления по заявлению потребителя, г Архангельск, наб Северной Двины, д. 24</t>
  </si>
  <si>
    <t>4.11</t>
  </si>
  <si>
    <t>Отключение отопления по заявлению потребителя, г Архангельск, наб Северной Двины, д. 35, корп. 2</t>
  </si>
  <si>
    <t>4.12</t>
  </si>
  <si>
    <t>Отключение ГВС по заявлению потребителя, г Архангельск, наб Северной Двины, д. 36</t>
  </si>
  <si>
    <t>4.13</t>
  </si>
  <si>
    <t>Отключение ГВС по заявлению потребителя, г Архангельск, наб Северной Двины, д. 38</t>
  </si>
  <si>
    <t>4.14</t>
  </si>
  <si>
    <t>Отключение ГВС по заявлению потребителя, г Архангельск, наб Северной Двины, д. 46, корп. 1</t>
  </si>
  <si>
    <t>4.15</t>
  </si>
  <si>
    <t>Отключение ГВС по заявлению потребителя, г Архангельск, наб Северной Двины, д. 46, корп. 1, стр. 2</t>
  </si>
  <si>
    <t>4.16</t>
  </si>
  <si>
    <t>Отключение отопления и ГВС по заявлению потребителя, г Архангельск, наб Северной Двины, д. 56</t>
  </si>
  <si>
    <t>4.17</t>
  </si>
  <si>
    <t>Отключение ГВС по заявлению потребителя, г Архангельск, наб Северной Двины, д. 71</t>
  </si>
  <si>
    <t>02.04.2026</t>
  </si>
  <si>
    <t>4.18</t>
  </si>
  <si>
    <t>Отключение ГВС по заявлению потребителя, г Архангельск, наб Северной Двины, д. 71, корп. 1</t>
  </si>
  <si>
    <t>20.05.2026</t>
  </si>
  <si>
    <t>4.19</t>
  </si>
  <si>
    <t>Отключение отопления по заявлению потребителя, г Архангельск, наб Северной Двины, д. 75</t>
  </si>
  <si>
    <t>4.20</t>
  </si>
  <si>
    <t>Отключение ГВС по заявлению потребителя, г Архангельск, наб Северной Двины, д. 78</t>
  </si>
  <si>
    <t>18.06.2026</t>
  </si>
  <si>
    <t>4.21</t>
  </si>
  <si>
    <t>Отключение отопления по заявлению потребителя, г Архангельск, наб Северной Двины, д. 82, стр. 1</t>
  </si>
  <si>
    <t>16.04.2026</t>
  </si>
  <si>
    <t>4.22</t>
  </si>
  <si>
    <t>Отключение ГВС по заявлению потребителя, г Архангельск, наб Северной Двины, д. 88, корп. 1</t>
  </si>
  <si>
    <t>25.05.2026</t>
  </si>
  <si>
    <t>4.23</t>
  </si>
  <si>
    <t>Отключение отопления по заявлению потребителя, г Архангельск, наб Северной Двины, д. 96, корп. 1</t>
  </si>
  <si>
    <t>4.24</t>
  </si>
  <si>
    <t>Отключение ГВС по заявлению потребителя, г Архангельск, парк Петровский, д. 1</t>
  </si>
  <si>
    <t>17.06.2026</t>
  </si>
  <si>
    <t>4.25</t>
  </si>
  <si>
    <t>Отключение отопления по заявлению потребителя, г Архангельск, пер Банковский, д. 2, корп. 1</t>
  </si>
  <si>
    <t>4.26</t>
  </si>
  <si>
    <t>Отключение ГВС по заявлению потребителя, г Архангельск, пер Банный 1-й, д. 2, корп. 1</t>
  </si>
  <si>
    <t>26.06.2026</t>
  </si>
  <si>
    <t>4.27</t>
  </si>
  <si>
    <t>Отключение отопления по заявлению потребителя, г Архангельск, пл В.И.Ленина, д. 4</t>
  </si>
  <si>
    <t>28.04.2026</t>
  </si>
  <si>
    <t>4.28</t>
  </si>
  <si>
    <t>Отключение ГВС по заявлению потребителя, г Архангельск, пл им Ленина, д. 1</t>
  </si>
  <si>
    <t>4.29</t>
  </si>
  <si>
    <t>Отключение отопления по заявлению потребителя, г Архангельск, пл 60-летия Октября, д. 4</t>
  </si>
  <si>
    <t>14.05.2026</t>
  </si>
  <si>
    <t>4.30</t>
  </si>
  <si>
    <t>Отключение отопления по заявлению потребителя, г Архангельск, пл 60-летия Октября, д. 4, корп. 2</t>
  </si>
  <si>
    <t>4.31</t>
  </si>
  <si>
    <t>Отключение отопления по заявлению потребителя, г Архангельск, пл 60-летия Октября, д. 4а</t>
  </si>
  <si>
    <t>4.32</t>
  </si>
  <si>
    <t>Отключение отопления по заявлению потребителя, г Архангельск, пр-кт Дзержинского, д. 10</t>
  </si>
  <si>
    <t>4.33</t>
  </si>
  <si>
    <t>Отключение отопления по заявлению потребителя, г Архангельск, пр-кт Дзержинского, д. 10, корп. 1</t>
  </si>
  <si>
    <t>15.04.2026</t>
  </si>
  <si>
    <t>4.34</t>
  </si>
  <si>
    <t>Отключение отопления, ГВС, вентиляции по заявлению потребителя, г Архангельск, пр-кт Дзержинского, д. 6</t>
  </si>
  <si>
    <t>4.35</t>
  </si>
  <si>
    <t>Отключение отопления по заявлению потребителя, г Архангельск, пр-кт Дзержинского, д. 8</t>
  </si>
  <si>
    <t>4.36</t>
  </si>
  <si>
    <t>Отключение отопления по заявлению потребителя, г Архангельск, пр-кт Дзержинского, д. 9, стр. 1</t>
  </si>
  <si>
    <t>20.04.2026</t>
  </si>
  <si>
    <t>4.37</t>
  </si>
  <si>
    <t>Отключение ГВС по заявлению потребителя, г Архангельск, пр-кт Ленинградский, д. 10</t>
  </si>
  <si>
    <t>22.05.2026</t>
  </si>
  <si>
    <t>4.38</t>
  </si>
  <si>
    <t>Отключение отопления и ГВС по заявлению потребителя, г Архангельск, пр-кт Ленинградский, д. 107, корп. 3</t>
  </si>
  <si>
    <t>4.39</t>
  </si>
  <si>
    <t>Отключение отопления по заявлению потребителя, г Архангельск, пр-кт Ленинградский, д. 269, корп. 3</t>
  </si>
  <si>
    <t>21.04.2026</t>
  </si>
  <si>
    <t>4.40</t>
  </si>
  <si>
    <t>Отключение отопления по заявлению потребителя, г Архангельск, пр-кт Ленинградский, д. 311</t>
  </si>
  <si>
    <t>4.41</t>
  </si>
  <si>
    <t>Отключение ГВС по заявлению потребителя, г Архангельск, пр-кт Ленинградский, д. 324</t>
  </si>
  <si>
    <t>19.05.2026</t>
  </si>
  <si>
    <t>4.42</t>
  </si>
  <si>
    <t>Отключение отопления по заявлению потребителя, г Архангельск, пр-кт Ленинградский, д. 327</t>
  </si>
  <si>
    <t>27.04.2026</t>
  </si>
  <si>
    <t>4.43</t>
  </si>
  <si>
    <t>Отключение отопления по заявлению потребителя, г Архангельск, пр-кт Ленинградский, д. 356, корп. 4</t>
  </si>
  <si>
    <t>4.44</t>
  </si>
  <si>
    <t>Отключение отопления по заявлению потребителя, г Архангельск, пр-кт Ленинградский, д. 40, стр. 3</t>
  </si>
  <si>
    <t>4.45</t>
  </si>
  <si>
    <t>Отключение ГВС по заявлению потребителя, г Архангельск, пр-кт Ленинградский, д. 61</t>
  </si>
  <si>
    <t>09.06.2026</t>
  </si>
  <si>
    <t>4.46</t>
  </si>
  <si>
    <t>Отключение ГВС по заявлению потребителя, г Архангельск, пр-кт Ломоносова, д. 135</t>
  </si>
  <si>
    <t>4.47</t>
  </si>
  <si>
    <t>Отключение отопления и ГВС по заявлению потребителя, г Архангельск, пр-кт Ломоносова, д. 137</t>
  </si>
  <si>
    <t>4.48</t>
  </si>
  <si>
    <t>Отключение отопления и ГВС по заявлению потребителя, г Архангельск, пр-кт Ломоносова, д. 142</t>
  </si>
  <si>
    <t>4.49</t>
  </si>
  <si>
    <t>Отключение отопления по заявлению потребителя, г Архангельск, пр-кт Ломоносова, д. 144</t>
  </si>
  <si>
    <t>4.50</t>
  </si>
  <si>
    <t>Отключение ГВС по заявлению потребителя, г Архангельск, пр-кт Ломоносова, д. 177, корп. 1</t>
  </si>
  <si>
    <t>05.06.2026</t>
  </si>
  <si>
    <t>4.51</t>
  </si>
  <si>
    <t>Отключение ГВС по заявлению потребителя, г Архангельск, пр-кт Ломоносова, д. 2, корп. а</t>
  </si>
  <si>
    <t>22.06.2026</t>
  </si>
  <si>
    <t>4.52</t>
  </si>
  <si>
    <t>Отключение отопления и ГВС по заявлению потребителя, г Архангельск, пр-кт Ломоносова, д. 201</t>
  </si>
  <si>
    <t>4.53</t>
  </si>
  <si>
    <t>Отключение отопления по заявлению потребителя, г Архангельск, пр-кт Ломоносова, д. 201, корп. 1</t>
  </si>
  <si>
    <t>4.54</t>
  </si>
  <si>
    <t>Отключение отопления по заявлению потребителя, г Архангельск, пр-кт Ломоносова, д. 203</t>
  </si>
  <si>
    <t>4.55</t>
  </si>
  <si>
    <t>Отключение ГВС по заявлению потребителя, г Архангельск, пр-кт Ломоносова, д. 206</t>
  </si>
  <si>
    <t>4.56</t>
  </si>
  <si>
    <t>Отключение ГВС по заявлению потребителя, г Архангельск, пр-кт Ломоносова, д. 249</t>
  </si>
  <si>
    <t>11.06.2026</t>
  </si>
  <si>
    <t>4.57</t>
  </si>
  <si>
    <t>Отключение отопления и вентиляции по заявлению потребителя, г Архангельск, пр-кт Ломоносова, д. 252</t>
  </si>
  <si>
    <t>4.58</t>
  </si>
  <si>
    <t>Отключение отопления, ГВС, вентиляции по заявлению потребителя, г Архангельск, пр-кт Ломоносова, д. 252</t>
  </si>
  <si>
    <t>07.05.2026</t>
  </si>
  <si>
    <t>4.59</t>
  </si>
  <si>
    <t>Отключение ГВС по заявлению потребителя, г Архангельск, пр-кт Ломоносова, д. 252</t>
  </si>
  <si>
    <t>4.60</t>
  </si>
  <si>
    <t>Отключение отопления и ГВС по заявлению потребителя, г Архангельск, пр-кт Ломоносова, д. 261</t>
  </si>
  <si>
    <t>4.61</t>
  </si>
  <si>
    <t>Отключение ГВС по заявлению потребителя, г Архангельск, пр-кт Ломоносова, д. 261</t>
  </si>
  <si>
    <t>4.62</t>
  </si>
  <si>
    <t>Отключение ГВС по заявлению потребителя, г Архангельск, пр-кт Ломоносова, д. 30, корп. 1</t>
  </si>
  <si>
    <t>4.63</t>
  </si>
  <si>
    <t>Отключение отопления по заявлению потребителя, г Архангельск, пр-кт Ломоносова, д. 32</t>
  </si>
  <si>
    <t>4.64</t>
  </si>
  <si>
    <t>Отключение ГВС по заявлению потребителя, г Архангельск, пр-кт Ломоносова, д. 4</t>
  </si>
  <si>
    <t>4.65</t>
  </si>
  <si>
    <t>Отключение ГВС по заявлению потребителя, г Архангельск, пр-кт Ломоносова, д. 58</t>
  </si>
  <si>
    <t>4.66</t>
  </si>
  <si>
    <t>Отключение отопления по заявлению потребителя, г Архангельск, пр-кт Ломоносова, д. 79</t>
  </si>
  <si>
    <t>4.67</t>
  </si>
  <si>
    <t>Отключение ГВС по заявлению потребителя, г Архангельск, пр-кт Московский, д. 17</t>
  </si>
  <si>
    <t>4.68</t>
  </si>
  <si>
    <t>Отключение ГВС по заявлению потребителя, г Архангельск, пр-кт Московский, д. 35</t>
  </si>
  <si>
    <t>4.69</t>
  </si>
  <si>
    <t>Отключение отопления и вентиляции по заявлению потребителя, г Архангельск, пр-кт Никольский, д. 17, корп. 1</t>
  </si>
  <si>
    <t>4.70</t>
  </si>
  <si>
    <t>Отключение ГВС по заявлению потребителя, г Архангельск, пр-кт Никольский, д. 25</t>
  </si>
  <si>
    <t>10.06.2026</t>
  </si>
  <si>
    <t>4.71</t>
  </si>
  <si>
    <t>Отключение ГВС по заявлению потребителя, г Архангельск, пр-кт Никольский, д. 27</t>
  </si>
  <si>
    <t>4.72</t>
  </si>
  <si>
    <t>Отключение отопления по заявлению потребителя, г Архангельск, пр-кт Никольский, д. 40</t>
  </si>
  <si>
    <t>4.73</t>
  </si>
  <si>
    <t>Отключение отопления по заявлению потребителя, г Архангельск, пр-кт Никольский, д. 46</t>
  </si>
  <si>
    <t>4.74</t>
  </si>
  <si>
    <t>Отключение отопления по заявлению потребителя, г Архангельск, пр-кт Никольский, д. 56</t>
  </si>
  <si>
    <t>4.75</t>
  </si>
  <si>
    <t>Отключение отопления и ГВС по заявлению потребителя, г Архангельск, пр-кт Никольский, д. 75, корп. 1</t>
  </si>
  <si>
    <t>4.76</t>
  </si>
  <si>
    <t>Отключение отопления и вентиляции по заявлению потребителя, г Архангельск, пр-кт Никольский, д. 77</t>
  </si>
  <si>
    <t>4.77</t>
  </si>
  <si>
    <t>Отключение ГВС по заявлению потребителя, г Архангельск, пр-кт Новгородский, д. 160</t>
  </si>
  <si>
    <t>4.78</t>
  </si>
  <si>
    <t>Отключение отопления по заявлению потребителя, г Архангельск, пр-кт Новгородский, д. 32</t>
  </si>
  <si>
    <t>4.79</t>
  </si>
  <si>
    <t>Отключение отопления по заявлению потребителя, г Архангельск, пр-кт Новгородский, д. 32, корп. D</t>
  </si>
  <si>
    <t>4.80</t>
  </si>
  <si>
    <t>Отключение отопления по заявлению потребителя, г Архангельск, пр-кт Новгородский, д. 35</t>
  </si>
  <si>
    <t>4.81</t>
  </si>
  <si>
    <t>Отключение ГВС по заявлению потребителя, г Архангельск, пр-кт Новгородский, д. 8</t>
  </si>
  <si>
    <t>4.82</t>
  </si>
  <si>
    <t>Отключение отопления по заявлению потребителя, г Архангельск, пр-кт Новгородский, д. 82</t>
  </si>
  <si>
    <t>4.83</t>
  </si>
  <si>
    <t>Отключение отопления и вентиляции по заявлению потребителя, г Архангельск, пр-кт Обводный Канал, д. 10</t>
  </si>
  <si>
    <t>4.84</t>
  </si>
  <si>
    <t>Отключение отопления, ГВС, вентиляции по заявлению потребителя, г Архангельск, пр-кт Обводный Канал, д. 111</t>
  </si>
  <si>
    <t>4.85</t>
  </si>
  <si>
    <t>Отключение ГВС по заявлению потребителя, г Архангельск, пр-кт Обводный Канал, д. 30</t>
  </si>
  <si>
    <t>29.06.2026</t>
  </si>
  <si>
    <t>4.86</t>
  </si>
  <si>
    <t>Отключение отопления по заявлению потребителя, г Архангельск, пр-кт Обводный Канал, д. 5</t>
  </si>
  <si>
    <t>4.87</t>
  </si>
  <si>
    <t>Отключение отопления по заявлению потребителя, г Архангельск, пр-кт Обводный Канал, д. 5, корп. 1</t>
  </si>
  <si>
    <t>4.88</t>
  </si>
  <si>
    <t>Отключение отопления по заявлению потребителя, г Архангельск, пр-кт Обводный Канал, д. 76, корп. 1</t>
  </si>
  <si>
    <t>08.04.2026</t>
  </si>
  <si>
    <t>4.89</t>
  </si>
  <si>
    <t>Отключение отопления по заявлению потребителя, г Архангельск, пр-кт Обводный Канал, д. 96</t>
  </si>
  <si>
    <t>4.90</t>
  </si>
  <si>
    <t>Отключение отопления по заявлению потребителя, г Архангельск, пр-кт Советских Космонавтов, д. 126</t>
  </si>
  <si>
    <t>4.91</t>
  </si>
  <si>
    <t>Отключение ГВС по заявлению потребителя, г Архангельск, пр-кт Советских Космонавтов, д. 179</t>
  </si>
  <si>
    <t>02.06.2026</t>
  </si>
  <si>
    <t>4.92</t>
  </si>
  <si>
    <t>Отключение отопления по заявлению потребителя, г Архангельск, пр-кт Советских Космонавтов, д. 51</t>
  </si>
  <si>
    <t>4.93</t>
  </si>
  <si>
    <t>Отключение ГВС по заявлению потребителя, г Архангельск, пр-кт Советских Космонавтов, д. 69</t>
  </si>
  <si>
    <t>4.94</t>
  </si>
  <si>
    <t>Отключение ГВС по заявлению потребителя, г Архангельск, пр-кт Троицкий, д. 122</t>
  </si>
  <si>
    <t>4.95</t>
  </si>
  <si>
    <t>Отключение ГВС по заявлению потребителя, г Архангельск, пр-кт Троицкий, д. 14</t>
  </si>
  <si>
    <t>4.96</t>
  </si>
  <si>
    <t>Отключение ГВС по заявлению потребителя, г Архангельск, пр-кт Троицкий, д. 145</t>
  </si>
  <si>
    <t>4.97</t>
  </si>
  <si>
    <t>Отключение ГВС по заявлению потребителя, г Архангельск, пр-кт Троицкий, д. 176</t>
  </si>
  <si>
    <t>4.98</t>
  </si>
  <si>
    <t>Отключение ГВС по заявлению потребителя, г Архангельск, пр-кт Троицкий, д. 39</t>
  </si>
  <si>
    <t>21.05.2026</t>
  </si>
  <si>
    <t>4.99</t>
  </si>
  <si>
    <t>Отключение ГВС по заявлению потребителя, г Архангельск, пр-кт Троицкий, д. 45</t>
  </si>
  <si>
    <t>4.100</t>
  </si>
  <si>
    <t>Отключение ГВС по заявлению потребителя, г Архангельск, пр-кт Троицкий, д. 47</t>
  </si>
  <si>
    <t>4.101</t>
  </si>
  <si>
    <t>Отключение ГВС по заявлению потребителя, г Архангельск, пр-кт Троицкий, д. 52</t>
  </si>
  <si>
    <t>4.102</t>
  </si>
  <si>
    <t>Отключение ГВС по заявлению потребителя, г Архангельск, пр-кт Троицкий, д. 52, корп. 1</t>
  </si>
  <si>
    <t>4.103</t>
  </si>
  <si>
    <t>Отключение отопления по заявлению потребителя, г Архангельск, пр-кт Троицкий, д. 54</t>
  </si>
  <si>
    <t>4.104</t>
  </si>
  <si>
    <t>Отключение отопления по заявлению потребителя, г Архангельск, пр-кт Троицкий, д. 57</t>
  </si>
  <si>
    <t>14.04.2026</t>
  </si>
  <si>
    <t>4.105</t>
  </si>
  <si>
    <t>Отключение отопления по заявлению потребителя, г Архангельск, пр-кт Чумбарова-Лучинского, д. 32</t>
  </si>
  <si>
    <t>4.106</t>
  </si>
  <si>
    <t>Отключение ГВС по заявлению потребителя, г Архангельск, пр-кт Чумбарова-Лучинского, д. 39, корп. 1</t>
  </si>
  <si>
    <t>4.107</t>
  </si>
  <si>
    <t>Отключение ГВС по заявлению потребителя, г Архангельск, пр-кт Чумбарова-Лучинского, д. 45</t>
  </si>
  <si>
    <t>26.05.2026</t>
  </si>
  <si>
    <t>4.108</t>
  </si>
  <si>
    <t>Отключение отопления по заявлению потребителя, г Архангельск, пр-кт Чумбарова-Лучинского, д. 7, корп. 1</t>
  </si>
  <si>
    <t>4.109</t>
  </si>
  <si>
    <t>Отключение ГВС по заявлению потребителя, г Архангельск, пр-кт Чумбарова-Лучинского, д. 8</t>
  </si>
  <si>
    <t>25.06.2026</t>
  </si>
  <si>
    <t>4.110</t>
  </si>
  <si>
    <t>Отключение ГВС по заявлению потребителя, г Архангельск, проезд Бадигина, д. 14</t>
  </si>
  <si>
    <t>4.111</t>
  </si>
  <si>
    <t>Отключение отопления по заявлению потребителя, г Архангельск, проезд Бадигина, д. 20</t>
  </si>
  <si>
    <t>4.112</t>
  </si>
  <si>
    <t>Отключение отопления по заявлению потребителя, г Архангельск, проезд Бадигина, д. 3</t>
  </si>
  <si>
    <t>4.113</t>
  </si>
  <si>
    <t>Отключение отопления по заявлению потребителя, г Архангельск, проезд Приорова Н.Н., д. 4</t>
  </si>
  <si>
    <t>4.114</t>
  </si>
  <si>
    <t>Отключение отопления и ГВС по заявлению потребителя, г Архангельск, проезд Приорова Н.Н., д. 4, корп. 1</t>
  </si>
  <si>
    <t>4.115</t>
  </si>
  <si>
    <t>Отключение ГВС по заявлению потребителя, г Архангельск, проезд Сибиряковцев, д. 17</t>
  </si>
  <si>
    <t>4.116</t>
  </si>
  <si>
    <t>Отключение отопления по заявлению потребителя, г Архангельск, проезд 1-й (Кузнечихинский промузел), д. 11</t>
  </si>
  <si>
    <t>4.117</t>
  </si>
  <si>
    <t>Отключение отопления по заявлению потребителя, г Архангельск, проезд 1-й (Кузнечихинский промузел), д. 11а</t>
  </si>
  <si>
    <t>4.118</t>
  </si>
  <si>
    <t>Отключение отопления по заявлению потребителя, г Архангельск, проезд 1-й (Кузнечихинский промузел), д. 3</t>
  </si>
  <si>
    <t>4.119</t>
  </si>
  <si>
    <t>Отключение отопления по заявлению потребителя, г Архангельск, проезд 1-й (Кузнечихинский промузел), д. 3, стр. 1</t>
  </si>
  <si>
    <t>4.120</t>
  </si>
  <si>
    <t>Отключение ГВС по заявлению потребителя, г Архангельск, проезд 4-й (Кузнечихинский промузел), д. 15</t>
  </si>
  <si>
    <t>4.121</t>
  </si>
  <si>
    <t>Отключение отопления по заявлению потребителя, г Архангельск, проезд 4-й (Кузнечихинский промузел), д. 5, корп. 2</t>
  </si>
  <si>
    <t>4.122</t>
  </si>
  <si>
    <t>Отключение ГВС по заявлению потребителя, г Архангельск, проезд 4-й (Кузнечихинский промузел), д. 7</t>
  </si>
  <si>
    <t>4.123</t>
  </si>
  <si>
    <t>Отключение отопления по заявлению потребителя, г Архангельск, тер Аэропорт Архангельск</t>
  </si>
  <si>
    <t>4.124</t>
  </si>
  <si>
    <t>Отключение отопления по заявлению потребителя, г Архангельск, тер Аэропорт Архангельск, д. 10, корп. 1</t>
  </si>
  <si>
    <t>4.125</t>
  </si>
  <si>
    <t>Отключение отопления по заявлению потребителя, г Архангельск, тер Аэропорт Архангельск, д. 3</t>
  </si>
  <si>
    <t>4.126</t>
  </si>
  <si>
    <t>Отключение отопления по заявлению потребителя, г Архангельск, тер Аэропорт Архангельск, д. 3, корп. 2</t>
  </si>
  <si>
    <t>4.127</t>
  </si>
  <si>
    <t>Отключение отопления по заявлению потребителя, г Архангельск, тер Аэропорт Архангельск, д. 3, корп. 3</t>
  </si>
  <si>
    <t>4.128</t>
  </si>
  <si>
    <t>Отключение отопления по заявлению потребителя, г Архангельск, тер Аэропорт Архангельск, д. 3, корп. 4</t>
  </si>
  <si>
    <t>4.129</t>
  </si>
  <si>
    <t>Отключение отопления по заявлению потребителя, г Архангельск, тер Аэропорт Архангельск, д. 3, корп. 4, стр. 1</t>
  </si>
  <si>
    <t>4.130</t>
  </si>
  <si>
    <t>Отключение отопления по заявлению потребителя, г Архангельск, тер Аэропорт Архангельск, д. 4, корп. 1</t>
  </si>
  <si>
    <t>4.131</t>
  </si>
  <si>
    <t>Отключение отопления по заявлению потребителя, г Архангельск, тер Аэропорт Архангельск, д. 4, корп. 2</t>
  </si>
  <si>
    <t>4.132</t>
  </si>
  <si>
    <t>Отключение отопления и ГВС по заявлению потребителя, г Архангельск, тер Аэропорт Архангельск, д. 4, корп. 2, стр. 1</t>
  </si>
  <si>
    <t>4.133</t>
  </si>
  <si>
    <t>Отключение отопления, ГВС, вентиляции по заявлению потребителя, г Архангельск, тер Аэропорт Архангельск, д. 4, корп. 2, стр. 10</t>
  </si>
  <si>
    <t>4.134</t>
  </si>
  <si>
    <t>Отключение отопления и ГВС по заявлению потребителя, г Архангельск, тер Аэропорт Архангельск, д. 4, корп. 2, стр. 2</t>
  </si>
  <si>
    <t>4.135</t>
  </si>
  <si>
    <t>Отключение отопления и ГВС по заявлению потребителя, г Архангельск, тер Аэропорт Архангельск, д. 4, корп. 2, стр. 4</t>
  </si>
  <si>
    <t>4.136</t>
  </si>
  <si>
    <t>Отключение отопления по заявлению потребителя, г Архангельск, тер Аэропорт Архангельск, д. 4, корп. 3, стр. 2</t>
  </si>
  <si>
    <t>4.137</t>
  </si>
  <si>
    <t>Отключение отопления по заявлению потребителя, г Архангельск, тер Аэропорт Архангельск, д. 4, корп. 3, стр. 3</t>
  </si>
  <si>
    <t>4.138</t>
  </si>
  <si>
    <t>Отключение отопления по заявлению потребителя, г Архангельск, тер Аэропорт Архангельск, д. 4, корп. 7</t>
  </si>
  <si>
    <t>4.139</t>
  </si>
  <si>
    <t>Отключение отопления по заявлению потребителя, г Архангельск, тер Аэропорт Архангельск, д. 8</t>
  </si>
  <si>
    <t>4.140</t>
  </si>
  <si>
    <t>Отключение ГВС по заявлению потребителя, г Архангельск, тер Аэропорт Архангельск, д. 8</t>
  </si>
  <si>
    <t>4.141</t>
  </si>
  <si>
    <t>Отключение отопления по заявлению потребителя, г Архангельск, тер Аэропорт Архангельск, д. 8, корп. 3</t>
  </si>
  <si>
    <t>4.142</t>
  </si>
  <si>
    <t>Отключение отопления по заявлению потребителя, г Архангельск, ул Адмирала Кузнецова, д. 15</t>
  </si>
  <si>
    <t>4.143</t>
  </si>
  <si>
    <t>Отключение отопления и ГВС по заявлению потребителя, г Архангельск, ул Беломорской флотилии, д. 1</t>
  </si>
  <si>
    <t>4.144</t>
  </si>
  <si>
    <t>Отключение отопления по заявлению потребителя, г Архангельск, ул Беломорской флотилии, д. 8</t>
  </si>
  <si>
    <t>4.145</t>
  </si>
  <si>
    <t>Отключение отопления по заявлению потребителя, г Архангельск, ул Буденного С.М., д. 13, корп. 1</t>
  </si>
  <si>
    <t>4.146</t>
  </si>
  <si>
    <t>Отключение отопления по заявлению потребителя, г Архангельск, ул Вельская, д. 3</t>
  </si>
  <si>
    <t>4.147</t>
  </si>
  <si>
    <t>Отключение ГВС по заявлению потребителя, г Архангельск, ул Вологодская, д. 17, корп. 1</t>
  </si>
  <si>
    <t>4.148</t>
  </si>
  <si>
    <t>Отключение отопления и ГВС по заявлению потребителя, г Архангельск, ул Вологодская, д. 28, корп. 1</t>
  </si>
  <si>
    <t>4.149</t>
  </si>
  <si>
    <t>Отключение отопления и ГВС по заявлению потребителя, г Архангельск, ул Вологодская, д. 37</t>
  </si>
  <si>
    <t>4.150</t>
  </si>
  <si>
    <t>Отключение ГВС по заявлению потребителя, г Архангельск, ул Вологодская, д. 6</t>
  </si>
  <si>
    <t>4.151</t>
  </si>
  <si>
    <t>Отключение ГВС по заявлению потребителя, г Архангельск, ул Вологодская, д. 61</t>
  </si>
  <si>
    <t>4.152</t>
  </si>
  <si>
    <t>Отключение отопления и ГВС по заявлению потребителя, г Архангельск, ул Вологодская, д. 63</t>
  </si>
  <si>
    <t>4.153</t>
  </si>
  <si>
    <t>Отключение ГВС по заявлению потребителя, г Архангельск, ул Вологодская, д. 7</t>
  </si>
  <si>
    <t>15.06.2026</t>
  </si>
  <si>
    <t>4.154</t>
  </si>
  <si>
    <t>Отключение ГВС по заявлению потребителя, г Архангельск, ул Володарского, д. 12</t>
  </si>
  <si>
    <t>4.155</t>
  </si>
  <si>
    <t>Отключение отопления по заявлению потребителя, г Архангельск, ул Володарского, д. 17</t>
  </si>
  <si>
    <t>4.156</t>
  </si>
  <si>
    <t>Отключение ГВС по заявлению потребителя, г Архангельск, ул Воронина В.И., д. 27, корп. 1</t>
  </si>
  <si>
    <t>4.157</t>
  </si>
  <si>
    <t>Отключение ГВС по заявлению потребителя, г Архангельск, ул Воронина В.И., д. 30</t>
  </si>
  <si>
    <t>4.158</t>
  </si>
  <si>
    <t>Отключение ГВС по заявлению потребителя, г Архангельск, ул Воронина В.И., д. 30, корп. 1</t>
  </si>
  <si>
    <t>4.159</t>
  </si>
  <si>
    <t>Отключение отопления и ГВС по заявлению потребителя, г Архангельск, ул Воронина В.И., д. 32</t>
  </si>
  <si>
    <t>4.160</t>
  </si>
  <si>
    <t>Отключение отопления по заявлению потребителя, г Архангельск, ул Воронина В.И., д. 32, корп. 5</t>
  </si>
  <si>
    <t>4.161</t>
  </si>
  <si>
    <t>Отключение ГВС по заявлению потребителя, г Архангельск, ул Воронина В.И., д. 37, корп. 3</t>
  </si>
  <si>
    <t>4.162</t>
  </si>
  <si>
    <t>Отключение ГВС по заявлению потребителя, г Архангельск, ул Воронина В.И., д. 37, корп. 4</t>
  </si>
  <si>
    <t>4.163</t>
  </si>
  <si>
    <t>Отключение отопления по заявлению потребителя, г Архангельск, ул Воронина В.И., д. 40</t>
  </si>
  <si>
    <t>4.164</t>
  </si>
  <si>
    <t>Отключение отопления по заявлению потребителя, г Архангельск, ул Воронина В.И., д. 40а</t>
  </si>
  <si>
    <t>4.165</t>
  </si>
  <si>
    <t>Отключение отопления по заявлению потребителя, г Архангельск, ул Воскресенская, д. 100</t>
  </si>
  <si>
    <t>4.166</t>
  </si>
  <si>
    <t>Отключение ГВС по заявлению потребителя, г Архангельск, ул Воскресенская, д. 2</t>
  </si>
  <si>
    <t>4.167</t>
  </si>
  <si>
    <t>Отключение отопления и ГВС по заявлению потребителя, г Архангельск, ул Воскресенская, д. 3</t>
  </si>
  <si>
    <t>4.168</t>
  </si>
  <si>
    <t>Отключение ГВС по заявлению потребителя, г Архангельск, ул Воскресенская, д. 7, корп. 1</t>
  </si>
  <si>
    <t>4.169</t>
  </si>
  <si>
    <t>Отключение отопления по заявлению потребителя, г Архангельск, ул Воскресенская, д. 87, корп. 2, стр. 4</t>
  </si>
  <si>
    <t>04.05.2026</t>
  </si>
  <si>
    <t>4.170</t>
  </si>
  <si>
    <t>Отключение отопления по заявлению потребителя, г Архангельск, ул Воскресенская, д. 95</t>
  </si>
  <si>
    <t>4.171</t>
  </si>
  <si>
    <t>Отключение отопления по заявлению потребителя, г Архангельск, ул Выучейского, д. 4</t>
  </si>
  <si>
    <t>4.172</t>
  </si>
  <si>
    <t>Отключение отопления по заявлению потребителя, г Архангельск, ул Гагарина, д. 42</t>
  </si>
  <si>
    <t>4.173</t>
  </si>
  <si>
    <t>Отключение отопления по заявлению потребителя, г Архангельск, ул Гагарина, д. 42, корп. 2</t>
  </si>
  <si>
    <t>4.174</t>
  </si>
  <si>
    <t>Отключение отопления по заявлению потребителя, г Архангельск, ул Гагарина, д. 46</t>
  </si>
  <si>
    <t>4.175</t>
  </si>
  <si>
    <t>Отключение отопления по заявлению потребителя, г Архангельск, ул Гагарина, д. 46, корп. 2</t>
  </si>
  <si>
    <t>4.176</t>
  </si>
  <si>
    <t>Отключение отопления по заявлению потребителя, г Архангельск, ул Гагарина, д. 46а</t>
  </si>
  <si>
    <t>4.177</t>
  </si>
  <si>
    <t>Отключение отопления по заявлению потребителя, г Архангельск, ул Гагарина, д. 46б</t>
  </si>
  <si>
    <t>4.178</t>
  </si>
  <si>
    <t>Отключение отопления по заявлению потребителя, г Архангельск, ул Гагарина, д. 49, корп. 1</t>
  </si>
  <si>
    <t>4.179</t>
  </si>
  <si>
    <t>Отключение отопления по заявлению потребителя, г Архангельск, ул Гагарина, д. 8, корп. 2, стр. 0</t>
  </si>
  <si>
    <t>30.04.2026</t>
  </si>
  <si>
    <t>4.180</t>
  </si>
  <si>
    <t>Отключение отопления по заявлению потребителя, г Архангельск, ул Гайдара, д. 18а</t>
  </si>
  <si>
    <t>4.181</t>
  </si>
  <si>
    <t>Отключение отопления по заявлению потребителя, г Архангельск, ул Гайдара, д. 44, корп. 1</t>
  </si>
  <si>
    <t>4.182</t>
  </si>
  <si>
    <t>Отключение ГВС по заявлению потребителя, г Архангельск, ул Гайдара, д. 50, корп. 1</t>
  </si>
  <si>
    <t>4.183</t>
  </si>
  <si>
    <t>Отключение отопления по заявлению потребителя, г Архангельск, ул Гайдара, д. 55</t>
  </si>
  <si>
    <t>4.184</t>
  </si>
  <si>
    <t>Отключение отопления по заявлению потребителя, г Архангельск, ул Дачная, д. 42, корп. 1</t>
  </si>
  <si>
    <t>4.185</t>
  </si>
  <si>
    <t>Отключение ГВС по заявлению потребителя, г Архангельск, ул Дачная, д. 55</t>
  </si>
  <si>
    <t>4.186</t>
  </si>
  <si>
    <t>Отключение отопления по заявлению потребителя, г Архангельск, ул Дачная, д. 56, корп. 1, стр. 2</t>
  </si>
  <si>
    <t>4.187</t>
  </si>
  <si>
    <t>Отключение отопления по заявлению потребителя, г Архангельск, ул Дачная, д. 59</t>
  </si>
  <si>
    <t>4.188</t>
  </si>
  <si>
    <t>Отключение отопления по заявлению потребителя, г Архангельск, ул Дачная, д. 64, корп. 2</t>
  </si>
  <si>
    <t>4.189</t>
  </si>
  <si>
    <t>Отключение отопления по заявлению потребителя, г Архангельск, ул Дачная, д. 64, корп. 2, стр. 3</t>
  </si>
  <si>
    <t>4.190</t>
  </si>
  <si>
    <t>Отключение отопления по заявлению потребителя, г Архангельск, ул Дежневцев, д. 10</t>
  </si>
  <si>
    <t>4.191</t>
  </si>
  <si>
    <t>Отключение отопления по заявлению потребителя, г Архангельск, ул Дорожников, д. 5</t>
  </si>
  <si>
    <t>4.192</t>
  </si>
  <si>
    <t>Отключение ГВС по заявлению потребителя, г Архангельск, ул Зеньковича, д. 36</t>
  </si>
  <si>
    <t>08.06.2026</t>
  </si>
  <si>
    <t>4.193</t>
  </si>
  <si>
    <t>Отключение отопления по заявлению потребителя, г Архангельск, ул Ильича, д. 2, корп. 3</t>
  </si>
  <si>
    <t>4.194</t>
  </si>
  <si>
    <t>Отключение ГВС по заявлению потребителя, г Архангельск, ул Ильича, д. 41</t>
  </si>
  <si>
    <t>4.195</t>
  </si>
  <si>
    <t>Отключение ГВС по заявлению потребителя, г Архангельск, ул Ильича, д. 41, корп. 1</t>
  </si>
  <si>
    <t>4.196</t>
  </si>
  <si>
    <t>Отключение отопления по заявлению потребителя, г Архангельск, ул Капитана Хромцова, д. 5, корп. 1</t>
  </si>
  <si>
    <t>4.197</t>
  </si>
  <si>
    <t>Отключение отопления по заявлению потребителя, г Архангельск, ул Карельская, д. 13</t>
  </si>
  <si>
    <t>4.198</t>
  </si>
  <si>
    <t>Отключение отопления и ГВС по заявлению потребителя, г Архангельск, ул Карельская, д. 39</t>
  </si>
  <si>
    <t>4.199</t>
  </si>
  <si>
    <t>Отключение ГВС по заявлению потребителя, г Архангельск, ул Карла Либкнехта, д. 15</t>
  </si>
  <si>
    <t>4.200</t>
  </si>
  <si>
    <t>Отключение ГВС по заявлению потребителя, г Архангельск, ул Карла Либкнехта, д. 2</t>
  </si>
  <si>
    <t>4.201</t>
  </si>
  <si>
    <t>Отключение отопления и ГВС по заявлению потребителя, г Архангельск, ул Карла Либкнехта, д. 23, корп. 1</t>
  </si>
  <si>
    <t>4.202</t>
  </si>
  <si>
    <t>Отключение ГВС по заявлению потребителя, г Архангельск, ул Карла Маркса, д. 20</t>
  </si>
  <si>
    <t>4.203</t>
  </si>
  <si>
    <t>Отключение ГВС по заявлению потребителя, г Архангельск, ул Карла Маркса, д. 51</t>
  </si>
  <si>
    <t>4.204</t>
  </si>
  <si>
    <t>Отключение отопления и ГВС по заявлению потребителя, г Архангельск, ул Карпогорская, д. 10</t>
  </si>
  <si>
    <t>4.205</t>
  </si>
  <si>
    <t>Отключение отопления по заявлению потребителя, г Архангельск, ул Касаткиной, д. 13</t>
  </si>
  <si>
    <t>4.206</t>
  </si>
  <si>
    <t>Отключение отопления по заявлению потребителя, г Архангельск, ул Касаткиной, д. 13, стр. 2</t>
  </si>
  <si>
    <t>4.207</t>
  </si>
  <si>
    <t>Отключение отопления по заявлению потребителя, г Архангельск, ул Клепача, д. 12</t>
  </si>
  <si>
    <t>4.208</t>
  </si>
  <si>
    <t>Отключение отопления по заявлению потребителя, г Архангельск, ул Комсомольская, д. 38, корп. 1</t>
  </si>
  <si>
    <t>4.209</t>
  </si>
  <si>
    <t>4.210</t>
  </si>
  <si>
    <t>Отключение отопления по заявлению потребителя, г Архангельск, ул Комсомольская, д. 54</t>
  </si>
  <si>
    <t>4.211</t>
  </si>
  <si>
    <t>Отключение отопления по заявлению потребителя, г Архангельск, ул Комсомольская, д. 6</t>
  </si>
  <si>
    <t>4.212</t>
  </si>
  <si>
    <t>Отключение отопления по заявлению потребителя, г Архангельск, ул Кононова И.Г., д. 9, корп. 1</t>
  </si>
  <si>
    <t>4.213</t>
  </si>
  <si>
    <t>Отключение отопления по заявлению потребителя, г Архангельск, ул Корпусная, д. 12</t>
  </si>
  <si>
    <t>4.214</t>
  </si>
  <si>
    <t>Отключение отопления и ГВС по заявлению потребителя, г Архангельск, ул Космонавта Комарова, д. 12</t>
  </si>
  <si>
    <t>4.215</t>
  </si>
  <si>
    <t>Отключение отопления и ГВС по заявлению потребителя, г Архангельск, ул Космонавта Комарова, д. 14</t>
  </si>
  <si>
    <t>4.216</t>
  </si>
  <si>
    <t>Отключение ГВС по заявлению потребителя, г Архангельск, ул Красноармейская</t>
  </si>
  <si>
    <t>4.217</t>
  </si>
  <si>
    <t>Отключение отопления по заявлению потребителя, г Архангельск, ул Красных маршалов, д. 22</t>
  </si>
  <si>
    <t>4.218</t>
  </si>
  <si>
    <t>Отключение отопления по заявлению потребителя, г Архангельск, ул Красных партизан, д. 12, корп. 1</t>
  </si>
  <si>
    <t>4.219</t>
  </si>
  <si>
    <t>Отключение отопления и ГВС по заявлению потребителя, г Архангельск, ул Красных партизан, д. 41</t>
  </si>
  <si>
    <t>4.220</t>
  </si>
  <si>
    <t>Отключение отопления по заявлению потребителя, г Архангельск, ул Кузнечевский Промузел</t>
  </si>
  <si>
    <t>4.221</t>
  </si>
  <si>
    <t>Отключение ГВС по заявлению потребителя, г Архангельск, ул Кузнечевский Промузел</t>
  </si>
  <si>
    <t>4.222</t>
  </si>
  <si>
    <t>Отключение ГВС по заявлению потребителя, г Архангельск, ул Кутузова М.И., д. 4</t>
  </si>
  <si>
    <t>4.223</t>
  </si>
  <si>
    <t>Отключение отопления и ГВС по заявлению потребителя, г Архангельск, ул Ленина, д. 25</t>
  </si>
  <si>
    <t>4.224</t>
  </si>
  <si>
    <t>Отключение отопления по заявлению потребителя, г Архангельск, ул Лесозаводская, д. 14</t>
  </si>
  <si>
    <t>4.225</t>
  </si>
  <si>
    <t>Отключение ГВС по заявлению потребителя, г Архангельск, ул Логинова, д. 10</t>
  </si>
  <si>
    <t>4.226</t>
  </si>
  <si>
    <t>4.227</t>
  </si>
  <si>
    <t>Отключение отопления и ГВС по заявлению потребителя, г Архангельск, ул Логинова, д. 13, корп. 1</t>
  </si>
  <si>
    <t>4.228</t>
  </si>
  <si>
    <t>Отключение отопления и ГВС по заявлению потребителя, г Архангельск, ул Логинова, д. 14</t>
  </si>
  <si>
    <t>4.229</t>
  </si>
  <si>
    <t>Отключение отопления по заявлению потребителя, г Архангельск, ул Логинова, д. 18</t>
  </si>
  <si>
    <t>4.230</t>
  </si>
  <si>
    <t>Отключение отопления по заявлению потребителя, г Архангельск, ул Логинова, д. 8, корп. 1</t>
  </si>
  <si>
    <t>4.231</t>
  </si>
  <si>
    <t>Отключение отопления по заявлению потребителя, г Архангельск, ул Локомотивная, д. 31, корп. 1</t>
  </si>
  <si>
    <t>4.232</t>
  </si>
  <si>
    <t>Отключение отопления по заявлению потребителя, г Архангельск, ул Магистральная, д. 18, корп. 1</t>
  </si>
  <si>
    <t>4.233</t>
  </si>
  <si>
    <t>Отключение ГВС по заявлению потребителя, г Архангельск, ул Малиновского, д. 4</t>
  </si>
  <si>
    <t>16.06.2026</t>
  </si>
  <si>
    <t>4.234</t>
  </si>
  <si>
    <t>Отключение ГВС по заявлению потребителя, г Архангельск, ул Маяковского, д. 2</t>
  </si>
  <si>
    <t>4.235</t>
  </si>
  <si>
    <t>Отключение отопления по заявлению потребителя, г Архангельск, ул Маяковского, д. 29</t>
  </si>
  <si>
    <t>4.236</t>
  </si>
  <si>
    <t>Отключение ГВС по заявлению потребителя, г Архангельск, ул Мещерского, д. 1</t>
  </si>
  <si>
    <t>4.237</t>
  </si>
  <si>
    <t>Отключение отопления по заявлению потребителя, г Архангельск, ул Нагорная, д. 9</t>
  </si>
  <si>
    <t>4.238</t>
  </si>
  <si>
    <t>Отключение отопления и ГВС по заявлению потребителя, г Архангельск, ул Никитова, д. 1, корп. 2</t>
  </si>
  <si>
    <t>4.239</t>
  </si>
  <si>
    <t>Отключение отопления по заявлению потребителя, г Архангельск, ул Никитова, д. 11</t>
  </si>
  <si>
    <t>4.240</t>
  </si>
  <si>
    <t>Отключение отопления и ГВС по заявлению потребителя, г Архангельск, ул Никитова, д. 3</t>
  </si>
  <si>
    <t>4.241</t>
  </si>
  <si>
    <t>Отключение отопления по заявлению потребителя, г Архангельск, ул Никитова, д. 4</t>
  </si>
  <si>
    <t>4.242</t>
  </si>
  <si>
    <t>Отключение отопления по заявлению потребителя, г Архангельск, ул Октябрят, д. 38</t>
  </si>
  <si>
    <t>24.04.2026</t>
  </si>
  <si>
    <t>4.243</t>
  </si>
  <si>
    <t>Отключение отопления по заявлению потребителя, г Архангельск, ул Орджоникидзе, д. 28, корп. 1</t>
  </si>
  <si>
    <t>4.244</t>
  </si>
  <si>
    <t>Отключение отопления по заявлению потребителя, г Архангельск, ул Павла Усова, д. 10</t>
  </si>
  <si>
    <t>4.245</t>
  </si>
  <si>
    <t>Отключение отопления по заявлению потребителя, г Архангельск, ул Павла Усова, д. 12</t>
  </si>
  <si>
    <t>4.246</t>
  </si>
  <si>
    <t>Отключение отопления по заявлению потребителя, г Архангельск, ул Павла Усова, д. 12, стр. 1</t>
  </si>
  <si>
    <t>4.247</t>
  </si>
  <si>
    <t>Отключение отопления по заявлению потребителя, г Архангельск, ул Павла Усова, д. 45</t>
  </si>
  <si>
    <t>4.248</t>
  </si>
  <si>
    <t>Отключение отопления по заявлению потребителя, г Архангельск, ул Павла Усова, д. 45, корп. 5</t>
  </si>
  <si>
    <t>4.249</t>
  </si>
  <si>
    <t>Отключение отопления по заявлению потребителя, г Архангельск, ул Павла Усова, д. 45, стр. 2</t>
  </si>
  <si>
    <t>4.250</t>
  </si>
  <si>
    <t>Отключение отопления по заявлению потребителя, г Архангельск, ул Павла Усова, д. 45, стр. 3</t>
  </si>
  <si>
    <t>4.251</t>
  </si>
  <si>
    <t>Отключение ГВС по заявлению потребителя, г Архангельск, ул Папанина, д. 19</t>
  </si>
  <si>
    <t>4.252</t>
  </si>
  <si>
    <t>Отключение ГВС по заявлению потребителя, г Архангельск, ул Папанина, д. 21</t>
  </si>
  <si>
    <t>4.253</t>
  </si>
  <si>
    <t>Отключение ГВС по заявлению потребителя, г Архангельск, ул Папанина, д. 23</t>
  </si>
  <si>
    <t>4.254</t>
  </si>
  <si>
    <t>Отключение ГВС по заявлению потребителя, г Архангельск, ул Папанина, д. 25</t>
  </si>
  <si>
    <t>4.255</t>
  </si>
  <si>
    <t>Отключение отопления по заявлению потребителя, г Архангельск, ул Папанина, д. 28, корп. 1</t>
  </si>
  <si>
    <t>4.256</t>
  </si>
  <si>
    <t>Отключение ГВС по заявлению потребителя, г Архангельск, ул Первомайская, д. 27</t>
  </si>
  <si>
    <t>4.257</t>
  </si>
  <si>
    <t>Отключение ГВС по заявлению потребителя, г Архангельск, ул Первомайская, д. 3</t>
  </si>
  <si>
    <t>4.258</t>
  </si>
  <si>
    <t>Отключение отопления по заявлению потребителя, г Архангельск, ул Победы, д. 118, корп. 3</t>
  </si>
  <si>
    <t>4.259</t>
  </si>
  <si>
    <t>Отключение отопления по заявлению потребителя, г Архангельск, ул Победы, д. 35</t>
  </si>
  <si>
    <t>4.260</t>
  </si>
  <si>
    <t>Отключение ГВС по заявлению потребителя, г Архангельск, ул Пограничная, д. 10</t>
  </si>
  <si>
    <t>4.261</t>
  </si>
  <si>
    <t>Отключение ГВС по заявлению потребителя, г Архангельск, ул Полины Осипенко, д. 3, корп. 1</t>
  </si>
  <si>
    <t>4.262</t>
  </si>
  <si>
    <t>Отключение ГВС по заявлению потребителя, г Архангельск, ул Полярная, д. 4</t>
  </si>
  <si>
    <t>4.263</t>
  </si>
  <si>
    <t>Отключение отопления, ГВС, вентиляции по заявлению потребителя, г Архангельск, ул Поморская, д. 2</t>
  </si>
  <si>
    <t>4.264</t>
  </si>
  <si>
    <t>Отключение отопления по заявлению потребителя, г Архангельск, ул Поморская, д. 24</t>
  </si>
  <si>
    <t>4.265</t>
  </si>
  <si>
    <t>Отключение ГВС по заявлению потребителя, г Архангельск, ул Поморская, д. 7</t>
  </si>
  <si>
    <t>4.266</t>
  </si>
  <si>
    <t>Отключение ГВС по заявлению потребителя, г Архангельск, ул Попова, д. 1</t>
  </si>
  <si>
    <t>4.267</t>
  </si>
  <si>
    <t>Отключение ГВС по заявлению потребителя, г Архангельск, ул Попова, д. 17</t>
  </si>
  <si>
    <t>4.268</t>
  </si>
  <si>
    <t>Отключение ГВС по заявлению потребителя, г Архангельск, ул Почтовый тракт, д. 4</t>
  </si>
  <si>
    <t>4.269</t>
  </si>
  <si>
    <t>Отключение ГВС по заявлению потребителя, г Архангельск, ул Привокзальная, д. 19</t>
  </si>
  <si>
    <t>4.270</t>
  </si>
  <si>
    <t>Отключение отопления по заявлению потребителя, г Архангельск, ул Приморская, д. 15, корп. 1</t>
  </si>
  <si>
    <t>01.05.2026</t>
  </si>
  <si>
    <t>4.271</t>
  </si>
  <si>
    <t>Отключение отопления по заявлению потребителя, г Архангельск, ул Прокопия Галушина, д. 19</t>
  </si>
  <si>
    <t>4.272</t>
  </si>
  <si>
    <t>Отключение ГВС по заявлению потребителя, г Архангельск, ул Прокопия Галушина, д. 23</t>
  </si>
  <si>
    <t>4.273</t>
  </si>
  <si>
    <t>Отключение отопления по заявлению потребителя, г Архангельск, ул Родионова, д. 2</t>
  </si>
  <si>
    <t>4.274</t>
  </si>
  <si>
    <t>Отключение ГВС по заявлению потребителя, г Архангельск, ул Розинга, д. 10</t>
  </si>
  <si>
    <t>4.275</t>
  </si>
  <si>
    <t>Отключение ГВС по заявлению потребителя, г Архангельск, ул Розы Люксембург, д. 1</t>
  </si>
  <si>
    <t>4.276</t>
  </si>
  <si>
    <t>Отключение отопления по заявлению потребителя, г Архангельск, ул Романа Куликова, д. 15</t>
  </si>
  <si>
    <t>4.277</t>
  </si>
  <si>
    <t>4.278</t>
  </si>
  <si>
    <t>Отключение ГВС по заявлению потребителя, г Архангельск, ул Романа Куликова, д. 2</t>
  </si>
  <si>
    <t>4.279</t>
  </si>
  <si>
    <t>Отключение отопления по заявлению потребителя, г Архангельск, ул Русанова</t>
  </si>
  <si>
    <t>4.280</t>
  </si>
  <si>
    <t>Отключение отопления по заявлению потребителя, г Архангельск, ул Садовая, д. 25, корп. 1</t>
  </si>
  <si>
    <t>4.281</t>
  </si>
  <si>
    <t>Отключение ГВС по заявлению потребителя, г Архангельск, ул Садовая, д. 3</t>
  </si>
  <si>
    <t>4.282</t>
  </si>
  <si>
    <t>Отключение ГВС по заявлению потребителя, г Архангельск, ул Свободы, д. 23</t>
  </si>
  <si>
    <t>4.283</t>
  </si>
  <si>
    <t>Отключение отопления по заявлению потребителя, г Архангельск, ул Свободы, д. 29, стр. 1</t>
  </si>
  <si>
    <t>4.284</t>
  </si>
  <si>
    <t>Отключение ГВС по заявлению потребителя, г Архангельск, ул Северодвинская, д. 13, корп. 1</t>
  </si>
  <si>
    <t>4.285</t>
  </si>
  <si>
    <t>Отключение ГВС по заявлению потребителя, г Архангельск, ул Серафимовича, д. 34</t>
  </si>
  <si>
    <t>4.286</t>
  </si>
  <si>
    <t>Отключение отопления и ГВС по заявлению потребителя, г Архангельск, ул Серафимовича, д. 38</t>
  </si>
  <si>
    <t>4.287</t>
  </si>
  <si>
    <t>Отключение отопления по заявлению потребителя, г Архангельск, ул Силикатчиков, д. 2, корп. 1</t>
  </si>
  <si>
    <t>4.288</t>
  </si>
  <si>
    <t>Отключение отопления по заявлению потребителя, г Архангельск, ул Смольный Буян</t>
  </si>
  <si>
    <t>4.289</t>
  </si>
  <si>
    <t>Отключение ГВС по заявлению потребителя, г Архангельск, ул Смольный Буян, д. 18, корп. 2</t>
  </si>
  <si>
    <t>4.290</t>
  </si>
  <si>
    <t>Отключение отопления по заявлению потребителя, г Архангельск, ул Смольный Буян, д. 20, корп. 2</t>
  </si>
  <si>
    <t>4.291</t>
  </si>
  <si>
    <t>Отключение отопления по заявлению потребителя, г Архангельск, ул Смольный Буян, д. 20, корп. 3</t>
  </si>
  <si>
    <t>4.292</t>
  </si>
  <si>
    <t>Отключение отопления по заявлению потребителя, г Архангельск, ул Смольный Буян, д. 20, корп. 4</t>
  </si>
  <si>
    <t>4.293</t>
  </si>
  <si>
    <t>Отключение отопления по заявлению потребителя, г Архангельск, ул Советская, д. 17, стр. 1</t>
  </si>
  <si>
    <t>4.294</t>
  </si>
  <si>
    <t>Отключение ГВС по заявлению потребителя, г Архангельск, ул Советская, д. 25</t>
  </si>
  <si>
    <t>4.295</t>
  </si>
  <si>
    <t>Отключение отопления по заявлению потребителя, г Архангельск, ул Советская, д. 44</t>
  </si>
  <si>
    <t>4.296</t>
  </si>
  <si>
    <t>Отключение ГВС по заявлению потребителя, г Архангельск, ул Стрелковая, д. 12, корп. 3</t>
  </si>
  <si>
    <t>4.297</t>
  </si>
  <si>
    <t>Отключение отопления по заявлению потребителя, г Архангельск, ул Стрелковая, д. 15</t>
  </si>
  <si>
    <t>4.298</t>
  </si>
  <si>
    <t>Отключение ГВС по заявлению потребителя, г Архангельск, ул Стрелковая, д. 21</t>
  </si>
  <si>
    <t>4.299</t>
  </si>
  <si>
    <t>Отключение отопления по заявлению потребителя, г Архангельск, ул Стрелковая, д. 4, корп. 3</t>
  </si>
  <si>
    <t>4.300</t>
  </si>
  <si>
    <t>Отключение ГВС по заявлению потребителя, г Архангельск, ул Суворова, д. 1</t>
  </si>
  <si>
    <t>4.301</t>
  </si>
  <si>
    <t>Отключение отопления по заявлению потребителя, г Архангельск, ул Суворова, д. 17</t>
  </si>
  <si>
    <t>4.302</t>
  </si>
  <si>
    <t>Отключение отопления, ГВС, вентиляции по заявлению потребителя, г Архангельск, ул Суворова, д. 17, стр. 2</t>
  </si>
  <si>
    <t>4.303</t>
  </si>
  <si>
    <t>Отключение отопления по заявлению потребителя, г Архангельск, ул Суворова, д. 35, корп. 1</t>
  </si>
  <si>
    <t>4.304</t>
  </si>
  <si>
    <t>Отключение отопления по заявлению потребителя, г Архангельск, ул Суворова, д. 9, корп. 3</t>
  </si>
  <si>
    <t>4.305</t>
  </si>
  <si>
    <t>Отключение отопления по заявлению потребителя, г Архангельск, ул Суфтина, д. 16</t>
  </si>
  <si>
    <t>4.306</t>
  </si>
  <si>
    <t>Отключение ГВС по заявлению потребителя, г Архангельск, ул Суфтина, д. 20</t>
  </si>
  <si>
    <t>4.307</t>
  </si>
  <si>
    <t>Отключение отопления и ГВС по заявлению потребителя, г Архангельск, ул Терехина, д. 1</t>
  </si>
  <si>
    <t>4.308</t>
  </si>
  <si>
    <t>Отключение ГВС по заявлению потребителя, г Архангельск, ул Терехина, д. 5</t>
  </si>
  <si>
    <t>4.309</t>
  </si>
  <si>
    <t>Отключение отопления по заявлению потребителя, г Архангельск, ул Тимме Я., д. 1, корп. 3</t>
  </si>
  <si>
    <t>4.310</t>
  </si>
  <si>
    <t>Отключение ГВС по заявлению потребителя, г Архангельск, ул Тимме Я., д. 21, корп. 3</t>
  </si>
  <si>
    <t>4.311</t>
  </si>
  <si>
    <t>Отключение отопления и ГВС по заявлению потребителя, г Архангельск, ул Тимме Я., д. 23, корп. 2</t>
  </si>
  <si>
    <t>4.312</t>
  </si>
  <si>
    <t>Отключение отопления и ГВС по заявлению потребителя, г Архангельск, ул Тимме Я., д. 23, корп. 2, стр. 1</t>
  </si>
  <si>
    <t>4.313</t>
  </si>
  <si>
    <t>Отключение отопления по заявлению потребителя, г Архангельск, ул Тимме Я., д. 26</t>
  </si>
  <si>
    <t>4.314</t>
  </si>
  <si>
    <t>Отключение отопления по заявлению потребителя, г Архангельск, ул Тимме Я., д. 28, стр. 1</t>
  </si>
  <si>
    <t>4.315</t>
  </si>
  <si>
    <t>Отключение ГВС по заявлению потребителя, г Архангельск, ул Тимме Я., д. 4, корп. 3</t>
  </si>
  <si>
    <t>4.316</t>
  </si>
  <si>
    <t>Отключение отопления по заявлению потребителя, г Архангельск, ул Урицкого, д. 10, корп. 2</t>
  </si>
  <si>
    <t>4.317</t>
  </si>
  <si>
    <t>Отключение ГВС по заявлению потребителя, г Архангельск, ул Урицкого, д. 17</t>
  </si>
  <si>
    <t>4.318</t>
  </si>
  <si>
    <t>Отключение отопления по заявлению потребителя, г Архангельск, ул Урицкого, д. 30</t>
  </si>
  <si>
    <t>4.319</t>
  </si>
  <si>
    <t>Отключение отопления по заявлению потребителя, г Архангельск, ул Урицкого, д. 43</t>
  </si>
  <si>
    <t>4.320</t>
  </si>
  <si>
    <t>4.321</t>
  </si>
  <si>
    <t>Отключение отопления по заявлению потребителя, г Архангельск, ул Урицкого, д. 47, корп. 1</t>
  </si>
  <si>
    <t>4.322</t>
  </si>
  <si>
    <t>Отключение ГВС по заявлению потребителя, г Архангельск, ул Урицкого, д. 9</t>
  </si>
  <si>
    <t>4.323</t>
  </si>
  <si>
    <t>Отключение отопления по заявлению потребителя, г Архангельск, ул Федора Абрамова, д. 15, корп. 1</t>
  </si>
  <si>
    <t>4.324</t>
  </si>
  <si>
    <t>Отключение отопления по заявлению потребителя, г Архангельск, ул Федора Абрамова, д. 9</t>
  </si>
  <si>
    <t>4.325</t>
  </si>
  <si>
    <t>Отключение ГВС по заявлению потребителя, г Архангельск, ул Федота Шубина, д. 3</t>
  </si>
  <si>
    <t>4.326</t>
  </si>
  <si>
    <t>Отключение отопления по заявлению потребителя, г Архангельск, ул Химиков, д. 13, корп. 1</t>
  </si>
  <si>
    <t>4.327</t>
  </si>
  <si>
    <t>Отключение ГВС по заявлению потребителя, г Архангельск, ул Химиков, д. 4</t>
  </si>
  <si>
    <t>4.328</t>
  </si>
  <si>
    <t>Отключение ГВС по заявлению потребителя, г Архангельск, ул Химиков, д. 5, корп. 1</t>
  </si>
  <si>
    <t>4.329</t>
  </si>
  <si>
    <t>Отключение отопления по заявлению потребителя, г Архангельск, ул Целлюлозная, д. 21</t>
  </si>
  <si>
    <t>4.330</t>
  </si>
  <si>
    <t>Отключение отопления по заявлению потребителя, г Архангельск, ул Чкалова, д. 27</t>
  </si>
  <si>
    <t>4.331</t>
  </si>
  <si>
    <t>Отключение отопления и ГВС по заявлению потребителя, г Архангельск, ул Чкалова, д. 3</t>
  </si>
  <si>
    <t>4.332</t>
  </si>
  <si>
    <t>Отключение ГВС по заявлению потребителя, г Архангельск, ул Шабалина А.О., д. 28, корп. 1</t>
  </si>
  <si>
    <t>4.333</t>
  </si>
  <si>
    <t>Отключение отопления по заявлению потребителя, г Архангельск, ул Шабалина А.О., д. 6</t>
  </si>
  <si>
    <t>4.334</t>
  </si>
  <si>
    <t>Отключение отопления по заявлению потребителя, г Архангельск, ул 23-й Гвардейской Дивизии, д. 17, корп. 1</t>
  </si>
  <si>
    <t>4.335</t>
  </si>
  <si>
    <t>Отключение отопления по заявлению потребителя, г Архангельск, ш Маймаксанское, д. 7</t>
  </si>
  <si>
    <t>4.336</t>
  </si>
  <si>
    <t>Отключение отопления и ГВС по заявлению потребителя, г Архангельск, ш Окружное, д. 1</t>
  </si>
  <si>
    <t>4.337</t>
  </si>
  <si>
    <t>Отключение отопления по заявлению потребителя, г Архангельск, ш Окружное, д. 12</t>
  </si>
  <si>
    <t>4.338</t>
  </si>
  <si>
    <t>Отключение ГВС по заявлению потребителя, г Архангельск, ш Окружное, д. 13</t>
  </si>
  <si>
    <t>4.339</t>
  </si>
  <si>
    <t>Отключение отопления по заявлению потребителя, г Архангельск, ш Окружное, д. 8, стр. 5</t>
  </si>
  <si>
    <t>4.340</t>
  </si>
  <si>
    <t>Отключение отопления и вентиляции по заявлению потребителя, г Архангельск, ш Окружное, д. 9</t>
  </si>
  <si>
    <t>4.341</t>
  </si>
  <si>
    <t>Отключение ГВС по заявлению потребителя, г Архангельск, ш Окружное, д. 9, корп. 1</t>
  </si>
  <si>
    <t>4.342</t>
  </si>
  <si>
    <t>Отключение отопления по заявлению потребителя, г Архангельск, ш Талажское, д. 17</t>
  </si>
  <si>
    <t>4.343</t>
  </si>
  <si>
    <t>Отключение отопления по заявлению потребителя, г Архангельск, ш Талажское, д. 17, стр. 2</t>
  </si>
  <si>
    <t>4.344</t>
  </si>
  <si>
    <t>Отключение отопления по заявлению потребителя, г Архангельск, ш Талажское, д. 22, корп. 1</t>
  </si>
  <si>
    <t>4.345</t>
  </si>
  <si>
    <t>Отключение отопления по заявлению потребителя, г Архангельск, ш Талажское, д. 22, корп. 2</t>
  </si>
  <si>
    <t>4.346</t>
  </si>
  <si>
    <t>Дефект на участке теплосети Dy800. (Акт № 1 расследования причин инцидента на ОПО)/ Коррозионный, эрозионный износ</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</si>
  <si>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</si>
  <si>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</si>
  <si>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</si>
  <si>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</si>
  <si>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</si>
  <si>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</si>
  <si>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</si>
  <si>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</si>
  <si>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</si>
  <si>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</si>
  <si>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</si>
  <si>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</si>
  <si>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</si>
  <si>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</si>
  <si>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</si>
  <si>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</si>
  <si>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</si>
  <si>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</si>
  <si>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</si>
  <si>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</si>
  <si>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</si>
  <si>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</si>
  <si>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</si>
  <si>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</si>
  <si>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</si>
  <si>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</si>
  <si>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</si>
  <si>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</si>
  <si>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</si>
  <si>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</si>
  <si>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</si>
  <si>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</si>
  <si>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</si>
  <si>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</si>
  <si>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</si>
  <si>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</si>
  <si>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</si>
  <si>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</si>
  <si>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</si>
  <si>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</si>
  <si>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</si>
  <si>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</si>
  <si>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</si>
  <si>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</si>
  <si>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</si>
  <si>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</si>
  <si>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</si>
  <si>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</si>
  <si>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</si>
  <si>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</si>
  <si>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</si>
  <si>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</si>
  <si>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</si>
  <si>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</si>
  <si>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</si>
  <si>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</si>
  <si>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</si>
  <si>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</si>
  <si>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</si>
  <si>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</si>
  <si>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</si>
  <si>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</si>
  <si>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</si>
  <si>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</si>
  <si>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</si>
  <si>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</si>
  <si>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</si>
  <si>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</si>
  <si>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</si>
  <si>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</si>
  <si>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</si>
  <si>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</si>
  <si>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</si>
  <si>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</si>
  <si>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</si>
  <si>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</si>
  <si>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</si>
  <si>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</si>
  <si>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</si>
  <si>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</si>
  <si>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</si>
  <si>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</si>
  <si>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</si>
  <si>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</si>
  <si>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</si>
  <si>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</si>
  <si>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</si>
  <si>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</si>
  <si>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</si>
  <si>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</si>
  <si>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</si>
  <si>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</si>
  <si>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</si>
  <si>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</si>
  <si>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</si>
  <si>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</si>
  <si>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</si>
  <si>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</si>
  <si>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</si>
  <si>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</si>
  <si>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</si>
  <si>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</si>
  <si>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</si>
  <si>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</si>
  <si>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</si>
  <si>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</si>
  <si>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</si>
  <si>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</si>
  <si>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</si>
  <si>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</si>
  <si>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</si>
  <si>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</si>
  <si>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</si>
  <si>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</si>
  <si>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</si>
  <si>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</si>
  <si>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</si>
  <si>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</si>
  <si>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</si>
  <si>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</si>
  <si>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</si>
  <si>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</si>
  <si>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</si>
  <si>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</si>
  <si>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</si>
  <si>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</si>
  <si>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</si>
  <si>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</si>
  <si>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</si>
  <si>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</si>
  <si>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</si>
  <si>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</si>
  <si>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</si>
  <si>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</si>
  <si>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</si>
  <si>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</si>
  <si>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</si>
  <si>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</si>
  <si>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</si>
  <si>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</si>
  <si>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</si>
  <si>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</si>
  <si>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</si>
  <si>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</si>
  <si>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</si>
  <si>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</si>
  <si>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</si>
  <si>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</si>
  <si>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</si>
  <si>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</si>
  <si>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</si>
  <si>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</si>
  <si>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</si>
  <si>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1 - объект не в радиусе теплоснабжения, 2- в связи с невозвратом доогвора</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</si>
  <si>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</si>
  <si>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</si>
  <si>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</si>
  <si>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</si>
  <si>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</si>
  <si>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</si>
  <si>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</si>
  <si>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</si>
  <si>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</si>
  <si>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</si>
  <si>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</si>
  <si>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</si>
  <si>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</si>
  <si>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</si>
  <si>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</si>
  <si>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</si>
  <si>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</si>
  <si>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</si>
  <si>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</si>
  <si>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</si>
  <si>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</si>
  <si>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</si>
  <si>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</si>
  <si>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</si>
  <si>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</si>
  <si>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</si>
  <si>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</si>
  <si>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</si>
  <si>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</si>
  <si>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</si>
  <si>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</si>
  <si>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</si>
  <si>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</si>
  <si>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</si>
  <si>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</si>
  <si>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</si>
  <si>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</si>
  <si>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</si>
  <si>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</si>
  <si>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</si>
  <si>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</si>
  <si>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</si>
  <si>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</si>
  <si>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</si>
  <si>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</si>
  <si>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</si>
  <si>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</si>
  <si>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</si>
  <si>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</si>
  <si>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</si>
  <si>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</si>
  <si>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</si>
  <si>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</si>
  <si>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</si>
  <si>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</si>
  <si>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</si>
  <si>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</si>
  <si>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</si>
  <si>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</si>
  <si>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</si>
  <si>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</si>
  <si>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</si>
  <si>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</si>
  <si>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</si>
  <si>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</si>
  <si>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</si>
  <si>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</si>
  <si>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</si>
  <si>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</si>
  <si>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</si>
  <si>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</si>
  <si>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</si>
  <si>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</si>
  <si>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</si>
  <si>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</si>
  <si>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</si>
  <si>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</si>
  <si>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</si>
  <si>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</si>
  <si>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</si>
  <si>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</si>
  <si>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</si>
  <si>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</si>
  <si>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</si>
  <si>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</si>
  <si>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</si>
  <si>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</si>
  <si>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</si>
  <si>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</si>
  <si>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</si>
  <si>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</si>
  <si>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</si>
  <si>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</si>
  <si>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</si>
  <si>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</si>
  <si>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</si>
  <si>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</si>
  <si>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</si>
  <si>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</si>
  <si>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</si>
  <si>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</si>
  <si>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</si>
  <si>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</si>
  <si>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</si>
  <si>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</si>
  <si>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</si>
  <si>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</si>
  <si>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</si>
  <si>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</si>
  <si>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</si>
  <si>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</si>
  <si>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</si>
  <si>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</si>
  <si>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</si>
  <si>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</si>
  <si>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</si>
  <si>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</si>
  <si>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</si>
  <si>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</si>
  <si>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</si>
  <si>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</si>
  <si>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</si>
  <si>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</si>
  <si>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</si>
  <si>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</si>
  <si>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</si>
  <si>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</si>
  <si>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</si>
  <si>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</si>
  <si>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</si>
  <si>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</si>
  <si>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</si>
  <si>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</si>
  <si>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</si>
  <si>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</si>
  <si>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</si>
  <si>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</si>
  <si>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</si>
  <si>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</si>
  <si>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</si>
  <si>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</si>
  <si>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</si>
  <si>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</si>
  <si>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</si>
  <si>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</si>
  <si>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</si>
  <si>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</si>
  <si>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</si>
  <si>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</si>
  <si>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</si>
  <si>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</si>
  <si>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</si>
  <si>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</si>
  <si>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</si>
  <si>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</si>
  <si>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</si>
  <si>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</si>
  <si>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</si>
  <si>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</si>
  <si>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</si>
  <si>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</si>
  <si>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</si>
  <si>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</si>
  <si>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</si>
  <si>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</si>
  <si>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</si>
  <si>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</si>
  <si>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</si>
  <si>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</si>
  <si>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</si>
  <si>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</si>
  <si>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</si>
  <si>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</si>
  <si>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</si>
  <si>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</si>
  <si>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</si>
  <si>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</si>
  <si>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</si>
  <si>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</si>
  <si>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</si>
  <si>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</si>
  <si>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</si>
  <si>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</si>
  <si>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</si>
  <si>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</si>
  <si>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</si>
  <si>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</si>
  <si>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</si>
  <si>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</si>
  <si>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</si>
  <si>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</si>
  <si>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</si>
  <si>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</si>
  <si>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</si>
  <si>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</si>
  <si>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</si>
  <si>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</si>
  <si>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</si>
  <si>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</si>
  <si>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</si>
  <si>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</si>
  <si>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</si>
  <si>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</si>
  <si>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</si>
  <si>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</si>
  <si>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</si>
  <si>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</si>
  <si>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</si>
  <si>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</si>
  <si>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</si>
  <si>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</si>
  <si>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</si>
  <si>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</si>
  <si>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</si>
  <si>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</si>
  <si>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</si>
  <si>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</si>
  <si>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</si>
  <si>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</si>
  <si>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</si>
  <si>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</si>
  <si>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</si>
  <si>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</si>
  <si>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</si>
  <si>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</si>
  <si>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</si>
  <si>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</si>
  <si>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</si>
  <si>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</si>
  <si>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</si>
  <si>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</si>
  <si>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</si>
  <si>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</si>
  <si>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</si>
  <si>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</si>
  <si>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</si>
  <si>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</si>
  <si>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</si>
  <si>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</si>
  <si>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</si>
  <si>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</si>
  <si>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</si>
  <si>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</si>
  <si>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</si>
  <si>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</si>
  <si>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</si>
  <si>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</si>
  <si>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</si>
  <si>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</si>
  <si>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</si>
  <si>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</si>
  <si>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</si>
  <si>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</si>
  <si>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</si>
  <si>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</si>
  <si>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</si>
  <si>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</si>
  <si>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</si>
  <si>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</si>
  <si>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</si>
  <si>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</si>
  <si>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</si>
  <si>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</si>
  <si>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</si>
  <si>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</si>
  <si>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</si>
  <si>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</si>
  <si>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</si>
  <si>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</si>
  <si>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</si>
  <si>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</si>
  <si>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</si>
  <si>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</si>
  <si>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</si>
  <si>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</si>
  <si>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</si>
  <si>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</si>
  <si>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</si>
  <si>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</si>
  <si>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</si>
  <si>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</si>
  <si>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</si>
  <si>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</si>
  <si>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</si>
  <si>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</si>
  <si>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</si>
  <si>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</si>
  <si>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</si>
  <si>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</si>
  <si>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</si>
  <si>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</si>
  <si>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</si>
  <si>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</si>
  <si>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</si>
  <si>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</si>
  <si>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</si>
  <si>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</si>
  <si>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</si>
  <si>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</si>
  <si>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</si>
  <si>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</si>
  <si>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</si>
  <si>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</si>
  <si>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</si>
  <si>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</si>
  <si>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</si>
  <si>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</si>
  <si>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</si>
  <si>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</si>
  <si>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</si>
  <si>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</si>
  <si>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</si>
  <si>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</si>
  <si>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</si>
  <si>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</si>
  <si>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</si>
  <si>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</si>
  <si>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</si>
  <si>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</si>
  <si>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</si>
  <si>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</si>
  <si>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</si>
  <si>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</si>
  <si>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</si>
  <si>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</si>
  <si>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</si>
  <si>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</si>
  <si>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</si>
  <si>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</si>
  <si>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</si>
  <si>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</si>
  <si>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</si>
  <si>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</si>
  <si>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</si>
  <si>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</si>
  <si>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</si>
  <si>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</si>
  <si>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</si>
  <si>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</si>
  <si>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</si>
  <si>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</si>
  <si>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</si>
  <si>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</si>
  <si>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</si>
  <si>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</si>
  <si>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</si>
  <si>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</si>
  <si>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</si>
  <si>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</si>
  <si>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</si>
  <si>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</si>
  <si>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</si>
  <si>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</si>
  <si>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</si>
  <si>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</si>
  <si>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</si>
  <si>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</si>
  <si>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</si>
  <si>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</si>
  <si>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</si>
  <si>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</si>
  <si>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</si>
  <si>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</si>
  <si>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</si>
  <si>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</si>
  <si>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</si>
  <si>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</si>
  <si>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</si>
  <si>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</si>
  <si>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</si>
  <si>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</si>
  <si>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</si>
  <si>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</si>
  <si>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</si>
  <si>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</si>
  <si>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</si>
  <si>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</si>
  <si>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</si>
  <si>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</si>
  <si>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</si>
  <si>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</si>
  <si>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</si>
  <si>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</si>
  <si>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</si>
  <si>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</si>
  <si>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</si>
  <si>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</si>
  <si>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</si>
  <si>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</si>
  <si>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</si>
  <si>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</si>
  <si>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</si>
  <si>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</si>
  <si>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</si>
  <si>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</si>
  <si>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</si>
  <si>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</si>
  <si>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</si>
  <si>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</si>
  <si>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</si>
  <si>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</si>
  <si>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</si>
  <si>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</si>
  <si>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</si>
  <si>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</si>
  <si>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</si>
  <si>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</si>
  <si>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</si>
  <si>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</si>
  <si>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</si>
  <si>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</si>
  <si>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</si>
  <si>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</si>
  <si>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</si>
  <si>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</si>
  <si>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</si>
  <si>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</si>
  <si>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</si>
  <si>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</si>
  <si>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</si>
  <si>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</si>
  <si>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</si>
  <si>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</si>
  <si>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</si>
  <si>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</si>
  <si>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</si>
  <si>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</si>
  <si>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</si>
  <si>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</si>
  <si>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</si>
  <si>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</si>
  <si>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</si>
  <si>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</si>
  <si>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</si>
  <si>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</si>
  <si>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</si>
  <si>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</si>
  <si>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</si>
  <si>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</si>
  <si>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</si>
  <si>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</si>
  <si>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</si>
  <si>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</si>
  <si>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</si>
  <si>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</si>
  <si>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</si>
  <si>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</si>
  <si>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</si>
  <si>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</si>
  <si>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</si>
  <si>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</si>
  <si>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</si>
  <si>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</si>
  <si>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</si>
  <si>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</si>
  <si>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</si>
  <si>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</si>
  <si>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</si>
  <si>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</si>
  <si>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</si>
  <si>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</si>
  <si>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</si>
  <si>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</si>
  <si>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</si>
  <si>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</si>
  <si>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</si>
  <si>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</si>
  <si>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</si>
  <si>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</si>
  <si>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</si>
  <si>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</si>
  <si>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</si>
  <si>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</si>
  <si>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</si>
  <si>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</si>
  <si>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</si>
  <si>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</si>
  <si>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</si>
  <si>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</si>
  <si>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</si>
  <si>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</si>
  <si>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</si>
  <si>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</si>
  <si>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</si>
  <si>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</si>
  <si>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</si>
  <si>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</si>
  <si>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</si>
  <si>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</si>
  <si>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</si>
  <si>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</si>
  <si>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</si>
  <si>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</si>
  <si>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</si>
  <si>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</si>
  <si>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</si>
  <si>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</si>
  <si>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</si>
  <si>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</si>
  <si>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</si>
  <si>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</si>
  <si>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</si>
  <si>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</si>
  <si>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</si>
  <si>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</si>
  <si>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</si>
  <si>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</si>
  <si>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</si>
  <si>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</si>
  <si>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</si>
  <si>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</si>
  <si>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</si>
  <si>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</si>
  <si>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</si>
  <si>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</si>
  <si>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</si>
  <si>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</si>
  <si>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</si>
  <si>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</si>
  <si>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</si>
  <si>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</si>
  <si>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</si>
  <si>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</si>
  <si>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</si>
  <si>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</si>
  <si>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</si>
  <si>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</si>
  <si>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</si>
  <si>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</si>
  <si>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</si>
  <si>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</si>
  <si>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</si>
  <si>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</si>
  <si>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</si>
  <si>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</si>
  <si>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</si>
  <si>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</si>
  <si>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</si>
  <si>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</si>
  <si>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</si>
  <si>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</si>
  <si>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</si>
  <si>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</si>
  <si>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</si>
  <si>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</si>
  <si>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</si>
  <si>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</si>
  <si>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</si>
  <si>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</si>
  <si>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</si>
  <si>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</si>
  <si>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</si>
  <si>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</si>
  <si>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</si>
  <si>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</si>
  <si>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</si>
  <si>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</si>
  <si>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</si>
  <si>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</si>
  <si>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</si>
  <si>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</si>
  <si>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</si>
  <si>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</si>
  <si>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</si>
  <si>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</si>
  <si>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</si>
  <si>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</si>
  <si>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</si>
  <si>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</si>
  <si>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</si>
  <si>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</si>
  <si>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</si>
  <si>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</si>
  <si>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</si>
  <si>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</si>
  <si>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</si>
  <si>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</si>
  <si>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</si>
  <si>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</si>
  <si>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</si>
  <si>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</si>
  <si>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</si>
  <si>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</si>
  <si>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</si>
  <si>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</si>
  <si>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</si>
  <si>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</si>
  <si>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</si>
  <si>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</si>
  <si>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</si>
  <si>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</si>
  <si>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</si>
  <si>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</si>
  <si>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</si>
  <si>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</si>
  <si>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</si>
  <si>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</si>
  <si>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</si>
  <si>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</si>
  <si>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</si>
  <si>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</si>
  <si>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</si>
  <si>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</si>
  <si>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</si>
  <si>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</si>
  <si>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</si>
  <si>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</si>
  <si>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</si>
  <si>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</si>
  <si>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</si>
  <si>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</si>
  <si>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</si>
  <si>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</si>
  <si>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</si>
  <si>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</si>
  <si>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</si>
  <si>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</si>
  <si>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</si>
  <si>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</si>
  <si>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</si>
  <si>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</si>
  <si>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</si>
  <si>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</si>
  <si>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</si>
  <si>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</si>
  <si>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</si>
  <si>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</si>
  <si>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</si>
  <si>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</si>
  <si>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</si>
  <si>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</si>
  <si>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</si>
  <si>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</si>
  <si>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</si>
  <si>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</si>
  <si>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</si>
  <si>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</si>
  <si>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</si>
  <si>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</si>
  <si>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</si>
  <si>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</si>
  <si>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</si>
  <si>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</si>
  <si>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</si>
  <si>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</si>
  <si>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</si>
  <si>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</si>
  <si>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</si>
  <si>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</si>
  <si>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</si>
  <si>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</si>
  <si>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</si>
  <si>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</si>
  <si>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</si>
  <si>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</si>
  <si>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</si>
  <si>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</si>
  <si>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</si>
  <si>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</si>
  <si>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</si>
  <si>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</si>
  <si>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</si>
  <si>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</si>
  <si>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</si>
  <si>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</si>
  <si>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</si>
  <si>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</si>
  <si>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</si>
  <si>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</si>
  <si>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</si>
  <si>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</si>
  <si>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</si>
  <si>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</si>
  <si>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</si>
  <si>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</si>
  <si>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</si>
  <si>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</si>
  <si>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</si>
  <si>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</si>
  <si>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</si>
  <si>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</si>
  <si>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</si>
  <si>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</si>
  <si>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</si>
  <si>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</si>
  <si>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</si>
  <si>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</si>
  <si>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</si>
  <si>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</si>
  <si>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</si>
  <si>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</si>
  <si>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</si>
  <si>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</si>
  <si>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</si>
  <si>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</si>
  <si>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</si>
  <si>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</si>
  <si>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</si>
  <si>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</si>
  <si>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</si>
  <si>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</si>
  <si>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</si>
  <si>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</si>
  <si>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</si>
  <si>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</si>
  <si>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</si>
  <si>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</si>
  <si>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</si>
  <si>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</si>
  <si>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</si>
  <si>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</si>
  <si>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</si>
  <si>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</si>
  <si>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</si>
  <si>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</si>
  <si>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</si>
  <si>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</si>
  <si>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</si>
  <si>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</si>
  <si>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</si>
  <si>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</si>
  <si>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</si>
  <si>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</si>
  <si>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</si>
  <si>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</si>
  <si>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</si>
  <si>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</si>
  <si>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</si>
  <si>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</si>
  <si>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</si>
  <si>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</si>
  <si>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</si>
  <si>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</si>
  <si>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</si>
  <si>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</si>
  <si>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</si>
  <si>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</si>
  <si>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</si>
  <si>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</si>
  <si>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</si>
  <si>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</si>
  <si>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</si>
  <si>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</si>
  <si>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</si>
  <si>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</si>
  <si>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</si>
  <si>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</si>
  <si>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</si>
  <si>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</si>
  <si>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</si>
  <si>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</si>
  <si>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</si>
  <si>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</si>
  <si>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</si>
  <si>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</si>
  <si>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</si>
  <si>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</si>
  <si>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</si>
  <si>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</si>
  <si>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</si>
  <si>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</si>
  <si>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</si>
  <si>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</si>
  <si>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</si>
  <si>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</si>
  <si>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</si>
  <si>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</si>
  <si>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</si>
  <si>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</si>
  <si>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</si>
  <si>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</si>
  <si>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</si>
  <si>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</si>
  <si>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</si>
  <si>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</si>
  <si>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</si>
  <si>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</si>
  <si>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</si>
  <si>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</si>
  <si>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</si>
  <si>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</si>
  <si>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</si>
  <si>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</si>
  <si>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</si>
  <si>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</si>
  <si>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</si>
  <si>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</si>
  <si>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</si>
  <si>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</si>
  <si>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</si>
  <si>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</si>
  <si>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</si>
  <si>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</si>
  <si>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</si>
  <si>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</si>
  <si>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</si>
  <si>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</si>
  <si>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</si>
  <si>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</si>
  <si>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</si>
  <si>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</si>
  <si>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</si>
  <si>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</si>
  <si>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</si>
  <si>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</si>
  <si>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</si>
  <si>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</si>
  <si>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</si>
  <si>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</si>
  <si>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</si>
  <si>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</si>
  <si>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</si>
  <si>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</si>
  <si>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</si>
  <si>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</si>
  <si>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</si>
  <si>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</si>
  <si>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</si>
  <si>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</si>
  <si>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</si>
  <si>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</si>
  <si>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</si>
  <si>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</si>
  <si>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</si>
  <si>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</si>
  <si>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</si>
  <si>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</si>
  <si>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</si>
  <si>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</si>
  <si>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</si>
  <si>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</si>
  <si>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</si>
  <si>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</si>
  <si>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</si>
  <si>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</si>
  <si>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</si>
  <si>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</si>
  <si>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</si>
  <si>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</si>
  <si>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</si>
  <si>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</si>
  <si>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</si>
  <si>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</si>
  <si>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</si>
  <si>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</si>
  <si>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</si>
  <si>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</si>
  <si>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</si>
  <si>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</si>
  <si>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</si>
  <si>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</si>
  <si>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</si>
  <si>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</si>
  <si>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</si>
  <si>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</si>
  <si>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</si>
  <si>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</si>
  <si>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</si>
  <si>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</si>
  <si>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</si>
  <si>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</si>
  <si>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</si>
  <si>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</si>
  <si>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</si>
  <si>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</si>
  <si>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</si>
  <si>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</si>
  <si>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</si>
  <si>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</si>
  <si>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</si>
  <si>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</si>
  <si>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</si>
  <si>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</si>
  <si>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</si>
  <si>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</si>
  <si>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</si>
  <si>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</si>
  <si>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</si>
  <si>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</si>
  <si>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</si>
  <si>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</si>
  <si>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</si>
  <si>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</si>
  <si>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</si>
  <si>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</si>
  <si>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</si>
  <si>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</si>
  <si>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</si>
  <si>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</si>
  <si>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</si>
  <si>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</si>
  <si>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</si>
  <si>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</si>
  <si>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</si>
  <si>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</si>
  <si>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</si>
  <si>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</si>
  <si>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</si>
  <si>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</si>
  <si>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</si>
  <si>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</si>
  <si>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</si>
  <si>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</si>
  <si>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</si>
  <si>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</si>
  <si>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</si>
  <si>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</si>
  <si>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</si>
  <si>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</si>
  <si>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</si>
  <si>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</si>
  <si>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</si>
  <si>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</si>
  <si>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</si>
  <si>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</si>
  <si>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</si>
  <si>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</si>
  <si>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</si>
  <si>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</si>
  <si>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</si>
  <si>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</si>
  <si>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</si>
  <si>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</si>
  <si>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</si>
  <si>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</si>
  <si>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</si>
  <si>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</si>
  <si>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</si>
  <si>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</si>
  <si>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</si>
  <si>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</si>
  <si>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</si>
  <si>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</si>
  <si>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</si>
  <si>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</si>
  <si>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</si>
  <si>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</si>
  <si>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</si>
  <si>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</si>
  <si>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</si>
  <si>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</si>
  <si>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</si>
  <si>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</si>
  <si>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</si>
  <si>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</si>
  <si>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</si>
  <si>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</si>
  <si>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</si>
  <si>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</si>
  <si>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</si>
  <si>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</si>
  <si>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</si>
  <si>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</si>
  <si>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</si>
  <si>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</si>
  <si>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</si>
  <si>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</si>
  <si>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</si>
  <si>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</si>
  <si>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</si>
  <si>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</si>
  <si>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</si>
  <si>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</si>
  <si>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</si>
  <si>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</si>
  <si>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</si>
  <si>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</si>
  <si>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</si>
  <si>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</si>
  <si>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</si>
  <si>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</si>
  <si>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</si>
  <si>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</si>
  <si>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</si>
  <si>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</si>
  <si>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</si>
  <si>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</si>
  <si>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</si>
  <si>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</si>
  <si>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</si>
  <si>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</si>
  <si>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</si>
  <si>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</si>
  <si>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</si>
  <si>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</si>
  <si>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</si>
  <si>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</si>
  <si>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</si>
  <si>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</si>
  <si>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</si>
  <si>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</si>
  <si>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</si>
  <si>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</si>
  <si>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</si>
  <si>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</si>
  <si>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</si>
  <si>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</si>
  <si>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</si>
  <si>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</si>
  <si>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</si>
  <si>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</si>
  <si>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</si>
  <si>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</si>
  <si>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</si>
  <si>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</si>
  <si>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</si>
  <si>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</si>
  <si>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</si>
  <si>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</si>
  <si>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</si>
  <si>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</si>
  <si>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</si>
  <si>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</si>
  <si>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</si>
  <si>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</si>
  <si>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</si>
  <si>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</si>
  <si>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</si>
  <si>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</si>
  <si>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</si>
  <si>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</si>
  <si>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</si>
  <si>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</si>
  <si>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</si>
  <si>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</si>
  <si>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</si>
  <si>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</si>
  <si>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</si>
  <si>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</si>
  <si>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</si>
  <si>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</si>
  <si>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</si>
  <si>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</si>
  <si>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</si>
  <si>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</si>
  <si>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</si>
  <si>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</si>
  <si>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</si>
  <si>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</si>
  <si>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</si>
  <si>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</si>
  <si>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</si>
  <si>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</si>
  <si>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</si>
  <si>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</si>
  <si>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</si>
  <si>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</si>
  <si>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</si>
  <si>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</si>
  <si>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</si>
  <si>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</si>
  <si>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</si>
  <si>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</si>
  <si>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</si>
  <si>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</si>
  <si>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</si>
  <si>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</si>
  <si>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</si>
  <si>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</si>
  <si>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</si>
  <si>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</si>
  <si>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</si>
  <si>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</si>
  <si>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</si>
  <si>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</si>
  <si>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</si>
  <si>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</si>
  <si>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</si>
  <si>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</si>
  <si>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</si>
  <si>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</si>
  <si>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</si>
  <si>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</si>
  <si>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</si>
  <si>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</si>
  <si>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</si>
  <si>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</si>
  <si>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</si>
  <si>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</si>
  <si>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</si>
  <si>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</si>
  <si>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</si>
  <si>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</si>
  <si>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</si>
  <si>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</si>
  <si>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</si>
  <si>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</si>
  <si>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</si>
  <si>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</si>
  <si>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</si>
  <si>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</si>
  <si>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</si>
  <si>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</si>
  <si>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</si>
  <si>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</si>
  <si>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</si>
  <si>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</si>
  <si>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</si>
  <si>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</si>
  <si>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</si>
  <si>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</si>
  <si>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</si>
  <si>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</si>
  <si>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</si>
  <si>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</si>
  <si>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</si>
  <si>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</si>
  <si>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</si>
  <si>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</si>
  <si>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</si>
  <si>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</si>
  <si>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</si>
  <si>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</si>
  <si>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</si>
  <si>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</si>
  <si>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</si>
  <si>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</si>
  <si>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</si>
  <si>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</si>
  <si>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</si>
  <si>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</si>
  <si>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</si>
  <si>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</si>
  <si>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</si>
  <si>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</si>
  <si>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</si>
  <si>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</si>
  <si>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</si>
  <si>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</si>
  <si>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</si>
  <si>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</si>
  <si>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</si>
  <si>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</si>
  <si>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</si>
  <si>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</si>
  <si>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</si>
  <si>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</si>
  <si>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</si>
  <si>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</si>
  <si>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</si>
  <si>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</si>
  <si>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</si>
  <si>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</si>
  <si>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</si>
  <si>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</si>
  <si>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</si>
  <si>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</si>
  <si>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</si>
  <si>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</si>
  <si>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</si>
  <si>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</si>
  <si>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</si>
  <si>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</si>
  <si>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</si>
  <si>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</si>
  <si>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</si>
  <si>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</si>
  <si>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</si>
  <si>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</si>
  <si>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</si>
  <si>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</si>
  <si>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</si>
  <si>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</si>
  <si>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</si>
  <si>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</si>
  <si>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</si>
  <si>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</si>
  <si>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</si>
  <si>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</si>
  <si>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</si>
  <si>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</si>
  <si>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</si>
  <si>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</si>
  <si>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</si>
  <si>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</si>
  <si>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</si>
  <si>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</si>
  <si>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</si>
  <si>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</si>
  <si>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</si>
  <si>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</si>
  <si>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</si>
  <si>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</si>
  <si>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</si>
  <si>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</si>
  <si>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</si>
  <si>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</si>
  <si>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</si>
  <si>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</si>
  <si>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</si>
  <si>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</si>
  <si>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</si>
  <si>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</si>
  <si>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</si>
  <si>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</si>
  <si>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</si>
  <si>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</si>
  <si>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</si>
  <si>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</si>
  <si>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</si>
  <si>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</si>
  <si>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</si>
  <si>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</si>
  <si>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</si>
  <si>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</si>
  <si>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</si>
  <si>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</si>
  <si>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</si>
  <si>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</si>
  <si>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</si>
  <si>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</si>
  <si>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</si>
  <si>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</si>
  <si>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</si>
  <si>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</si>
  <si>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</si>
  <si>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</si>
  <si>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</si>
  <si>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</si>
  <si>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</si>
  <si>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</si>
  <si>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</si>
  <si>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</si>
  <si>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</si>
  <si>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</si>
  <si>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</si>
  <si>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</si>
  <si>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</si>
  <si>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</si>
  <si>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</si>
  <si>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</si>
  <si>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</si>
  <si>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</si>
  <si>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</si>
  <si>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</si>
  <si>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</si>
  <si>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</si>
  <si>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</si>
  <si>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</si>
  <si>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</si>
  <si>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</si>
  <si>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</si>
  <si>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</si>
  <si>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</si>
  <si>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</si>
  <si>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</si>
  <si>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</si>
  <si>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</si>
  <si>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</si>
  <si>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</si>
  <si>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</si>
  <si>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</si>
  <si>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</si>
  <si>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</si>
  <si>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</si>
  <si>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</si>
  <si>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</si>
  <si>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</si>
  <si>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</si>
  <si>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</si>
  <si>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</si>
  <si>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</si>
  <si>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</si>
  <si>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</si>
  <si>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</si>
  <si>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</si>
  <si>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</si>
  <si>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</si>
  <si>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</si>
  <si>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</si>
  <si>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</si>
  <si>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</si>
  <si>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</si>
  <si>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</si>
  <si>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</si>
  <si>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</si>
  <si>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</si>
  <si>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</si>
  <si>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</si>
  <si>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</si>
  <si>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</si>
  <si>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</si>
  <si>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</si>
  <si>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</si>
  <si>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</si>
  <si>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</si>
  <si>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</si>
  <si>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</si>
  <si>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</si>
  <si>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</si>
  <si>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</si>
  <si>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</si>
  <si>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</si>
  <si>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</si>
  <si>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</si>
  <si>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</si>
  <si>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</si>
  <si>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</si>
  <si>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</si>
  <si>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</si>
  <si>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</si>
  <si>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</si>
  <si>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</si>
  <si>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</si>
  <si>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</si>
  <si>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</si>
  <si>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</si>
  <si>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</si>
  <si>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</si>
  <si>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</si>
  <si>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</si>
  <si>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</si>
  <si>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</si>
  <si>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</si>
  <si>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</si>
  <si>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</si>
  <si>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</si>
  <si>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</si>
  <si>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</si>
  <si>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</si>
  <si>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</si>
  <si>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</si>
  <si>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</si>
  <si>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</si>
  <si>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</si>
  <si>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</si>
  <si>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</si>
  <si>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</si>
  <si>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</si>
  <si>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</si>
  <si>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</si>
  <si>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</si>
  <si>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</si>
  <si>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</si>
  <si>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</si>
  <si>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</si>
  <si>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</si>
  <si>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</si>
  <si>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</si>
  <si>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</si>
  <si>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</si>
  <si>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</si>
  <si>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</si>
  <si>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</si>
  <si>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</si>
  <si>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</si>
  <si>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</si>
  <si>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</si>
  <si>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</si>
  <si>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</si>
  <si>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</si>
  <si>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</si>
  <si>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</si>
  <si>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</si>
  <si>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</si>
  <si>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</si>
  <si>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</si>
  <si>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</si>
  <si>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</si>
  <si>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</si>
  <si>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</si>
  <si>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</si>
  <si>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</si>
  <si>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</si>
  <si>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</si>
  <si>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</si>
  <si>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</si>
  <si>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</si>
  <si>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</si>
  <si>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</si>
  <si>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</si>
  <si>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</si>
  <si>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</si>
  <si>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</si>
  <si>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</si>
  <si>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</si>
  <si>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</si>
  <si>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</si>
  <si>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</si>
  <si>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</si>
  <si>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</si>
  <si>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</si>
  <si>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</si>
  <si>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</si>
  <si>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</si>
  <si>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</si>
  <si>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</si>
  <si>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26458610</t>
  </si>
  <si>
    <t>МУП Каргопольского муниципального округа "Архангело"</t>
  </si>
  <si>
    <t>2911004420</t>
  </si>
  <si>
    <t>02-02-2004 00:00:00</t>
  </si>
  <si>
    <t>20-03-2026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</si>
  <si>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</si>
  <si>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</si>
  <si>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</si>
  <si>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</si>
  <si>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</si>
  <si>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</si>
  <si>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</si>
  <si>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</si>
  <si>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02-04-2026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</si>
  <si>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</si>
  <si>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</si>
  <si>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</si>
  <si>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</si>
  <si>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</si>
  <si>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</si>
  <si>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</si>
  <si>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</si>
  <si>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</si>
  <si>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</si>
  <si>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</si>
  <si>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</si>
  <si>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</si>
  <si>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</si>
  <si>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</si>
  <si>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</si>
  <si>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</si>
  <si>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</si>
  <si>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</si>
  <si>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</si>
  <si>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</si>
  <si>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</si>
  <si>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</si>
  <si>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</si>
  <si>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</si>
  <si>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</si>
  <si>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</si>
  <si>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</si>
  <si>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</si>
  <si>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</si>
  <si>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</si>
  <si>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</si>
  <si>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</si>
  <si>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</si>
  <si>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</si>
  <si>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</si>
  <si>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</si>
  <si>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</si>
  <si>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</si>
  <si>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</si>
  <si>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</si>
  <si>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</si>
  <si>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</si>
  <si>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</si>
  <si>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</si>
  <si>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</si>
  <si>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</si>
  <si>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</si>
  <si>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</si>
  <si>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</si>
  <si>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</si>
  <si>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</si>
  <si>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</si>
  <si>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</si>
  <si>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</si>
  <si>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</si>
  <si>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</si>
  <si>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</si>
  <si>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</si>
  <si>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</si>
  <si>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</si>
  <si>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</si>
  <si>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</si>
  <si>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</si>
  <si>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</si>
  <si>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</si>
  <si>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</si>
  <si>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</si>
  <si>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</si>
  <si>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</si>
  <si>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</si>
  <si>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</si>
  <si>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</si>
  <si>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</si>
  <si>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</si>
  <si>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</si>
  <si>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</si>
  <si>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</si>
  <si>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</si>
  <si>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</si>
  <si>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</si>
  <si>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</si>
  <si>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</si>
  <si>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</si>
  <si>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</si>
  <si>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</si>
  <si>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</si>
  <si>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</si>
  <si>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</si>
  <si>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</si>
  <si>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</si>
  <si>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</si>
  <si>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</si>
  <si>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</si>
  <si>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</si>
  <si>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</si>
  <si>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</si>
  <si>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</si>
  <si>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</si>
  <si>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</si>
  <si>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</si>
  <si>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</si>
  <si>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</si>
  <si>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</si>
  <si>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</si>
  <si>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</si>
  <si>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</si>
  <si>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</si>
  <si>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</si>
  <si>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</si>
  <si>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</si>
  <si>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</si>
  <si>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292301001</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</si>
  <si>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</si>
  <si>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</si>
  <si>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</si>
  <si>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</si>
  <si>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</si>
  <si>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</si>
  <si>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</si>
  <si>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</si>
  <si>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</si>
  <si>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</si>
  <si>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</si>
  <si>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</si>
  <si>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</si>
  <si>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</si>
  <si>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</si>
  <si>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</si>
  <si>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</si>
  <si>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</si>
  <si>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</si>
  <si>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</si>
  <si>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</si>
  <si>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</si>
  <si>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</si>
  <si>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</si>
  <si>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</si>
  <si>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</si>
  <si>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</si>
  <si>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</si>
  <si>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</si>
  <si>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</si>
  <si>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</si>
  <si>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</si>
  <si>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</si>
  <si>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</si>
  <si>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</si>
  <si>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</si>
  <si>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</si>
  <si>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</si>
  <si>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</si>
  <si>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</si>
  <si>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</si>
  <si>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</si>
  <si>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</si>
  <si>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</si>
  <si>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</si>
  <si>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</si>
  <si>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</si>
  <si>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</si>
  <si>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</si>
  <si>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</si>
  <si>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</si>
  <si>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</si>
  <si>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</si>
  <si>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</si>
  <si>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</si>
  <si>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</si>
  <si>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</si>
  <si>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</si>
  <si>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</si>
  <si>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</si>
  <si>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</si>
  <si>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</si>
  <si>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</si>
  <si>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</si>
  <si>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</si>
  <si>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</si>
  <si>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</si>
  <si>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</si>
  <si>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</si>
  <si>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</si>
  <si>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</si>
  <si>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</si>
  <si>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</si>
  <si>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</si>
  <si>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</si>
  <si>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</si>
  <si>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</si>
  <si>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</si>
  <si>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</si>
  <si>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</si>
  <si>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</si>
  <si>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</si>
  <si>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</si>
  <si>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</si>
  <si>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</si>
  <si>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</si>
  <si>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</si>
  <si>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</si>
  <si>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</si>
  <si>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</si>
  <si>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</si>
  <si>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</si>
  <si>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</si>
  <si>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</si>
  <si>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</si>
  <si>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</si>
  <si>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</si>
  <si>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</si>
  <si>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</si>
  <si>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</si>
  <si>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</si>
  <si>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</si>
  <si>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</si>
  <si>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</si>
  <si>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</si>
  <si>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</si>
  <si>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</si>
  <si>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</si>
  <si>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</si>
  <si>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</si>
  <si>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</si>
  <si>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</si>
  <si>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</si>
  <si>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</si>
  <si>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</si>
  <si>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</si>
  <si>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</si>
  <si>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</si>
  <si>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</si>
  <si>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</si>
  <si>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</si>
  <si>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</si>
  <si>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</si>
  <si>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</si>
  <si>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</si>
  <si>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</si>
  <si>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</si>
  <si>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</si>
  <si>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</si>
  <si>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</si>
  <si>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</si>
  <si>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</si>
  <si>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</si>
  <si>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</si>
  <si>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</si>
  <si>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</si>
  <si>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</si>
  <si>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</si>
  <si>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</si>
  <si>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</si>
  <si>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</si>
  <si>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</si>
  <si>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</si>
  <si>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</si>
  <si>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</si>
  <si>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</si>
  <si>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</si>
  <si>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</si>
  <si>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</si>
  <si>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</si>
  <si>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</si>
  <si>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</si>
  <si>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</si>
  <si>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</si>
  <si>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</si>
  <si>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</si>
  <si>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</si>
  <si>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</si>
  <si>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</si>
  <si>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</si>
  <si>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</si>
  <si>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</si>
  <si>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</si>
  <si>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</si>
  <si>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</si>
  <si>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</si>
  <si>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</si>
  <si>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</si>
  <si>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</si>
  <si>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</si>
  <si>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</si>
  <si>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</si>
  <si>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</si>
  <si>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</si>
  <si>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</si>
  <si>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</si>
  <si>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</si>
  <si>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</si>
  <si>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</si>
  <si>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</si>
  <si>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</si>
  <si>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</si>
  <si>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</si>
  <si>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</si>
  <si>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</si>
  <si>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</si>
  <si>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</si>
  <si>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</si>
  <si>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</si>
  <si>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</si>
  <si>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</si>
  <si>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</si>
  <si>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</si>
  <si>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</si>
  <si>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</si>
  <si>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</si>
  <si>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</si>
  <si>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</si>
  <si>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</si>
  <si>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</si>
  <si>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</si>
  <si>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</si>
  <si>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</si>
  <si>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</si>
  <si>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</si>
  <si>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</si>
  <si>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</si>
  <si>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</si>
  <si>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</si>
  <si>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</si>
  <si>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</si>
  <si>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</si>
  <si>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</si>
  <si>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</si>
  <si>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</si>
  <si>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</si>
  <si>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</si>
  <si>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</si>
  <si>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</si>
  <si>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</si>
  <si>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</si>
  <si>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</si>
  <si>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</si>
  <si>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</si>
  <si>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</si>
  <si>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</si>
  <si>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</si>
  <si>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</si>
  <si>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</si>
  <si>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</si>
  <si>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</si>
  <si>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</si>
  <si>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</si>
  <si>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</si>
  <si>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</si>
  <si>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</si>
  <si>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</si>
  <si>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</si>
  <si>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</si>
  <si>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</si>
  <si>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</si>
  <si>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</si>
  <si>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</si>
  <si>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</si>
  <si>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</si>
  <si>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</si>
  <si>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</si>
  <si>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</si>
  <si>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</si>
  <si>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</si>
  <si>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</si>
  <si>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</si>
  <si>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</si>
  <si>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</si>
  <si>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</si>
  <si>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</si>
  <si>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</si>
  <si>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</si>
  <si>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</si>
  <si>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</si>
  <si>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</si>
  <si>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</si>
  <si>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</si>
  <si>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</si>
  <si>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</si>
  <si>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</si>
  <si>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</si>
  <si>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</si>
  <si>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</si>
  <si>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</si>
  <si>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</si>
  <si>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</si>
  <si>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</si>
  <si>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</si>
  <si>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</si>
  <si>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</si>
  <si>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</si>
  <si>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</si>
  <si>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</si>
  <si>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</si>
  <si>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</si>
  <si>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</si>
  <si>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</si>
  <si>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</si>
  <si>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</si>
  <si>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</si>
  <si>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</si>
  <si>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</si>
  <si>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</si>
  <si>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</si>
  <si>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</si>
  <si>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</si>
  <si>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</si>
  <si>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</si>
  <si>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</si>
  <si>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</si>
  <si>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</si>
  <si>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</si>
  <si>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</si>
  <si>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</si>
  <si>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</si>
  <si>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</si>
  <si>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</si>
  <si>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</si>
  <si>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</si>
  <si>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</si>
  <si>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</si>
  <si>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</si>
  <si>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</si>
  <si>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</si>
  <si>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</si>
  <si>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</si>
  <si>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</si>
  <si>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</si>
  <si>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</si>
  <si>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</si>
  <si>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</si>
  <si>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</si>
  <si>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</si>
  <si>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</si>
  <si>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</si>
  <si>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</si>
  <si>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</si>
  <si>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</si>
  <si>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</si>
  <si>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</si>
  <si>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</si>
  <si>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</si>
  <si>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</si>
  <si>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</si>
  <si>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</si>
  <si>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</si>
  <si>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</si>
  <si>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</si>
  <si>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</si>
  <si>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</si>
  <si>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</si>
  <si>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</si>
  <si>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</si>
  <si>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</si>
  <si>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</si>
  <si>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</si>
  <si>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</si>
  <si>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</si>
  <si>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</si>
  <si>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</si>
  <si>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</si>
  <si>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</si>
  <si>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</si>
  <si>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</si>
  <si>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</si>
  <si>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</si>
  <si>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</si>
  <si>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</si>
  <si>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</si>
  <si>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</si>
  <si>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</si>
  <si>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</si>
  <si>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</si>
  <si>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</si>
  <si>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</si>
  <si>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</si>
  <si>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</si>
  <si>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</si>
  <si>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</si>
  <si>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</si>
  <si>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</si>
  <si>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</si>
  <si>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</si>
  <si>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</si>
  <si>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</si>
  <si>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</si>
  <si>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</si>
  <si>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</si>
  <si>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</si>
  <si>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</si>
  <si>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</si>
  <si>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</si>
  <si>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</si>
  <si>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10-03-2026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</si>
  <si>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</si>
  <si>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</si>
  <si>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</si>
  <si>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</si>
  <si>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</si>
  <si>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</si>
  <si>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</si>
  <si>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</si>
  <si>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</si>
  <si>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</si>
  <si>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</si>
  <si>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</si>
  <si>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</si>
  <si>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</si>
  <si>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</si>
  <si>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</si>
  <si>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</si>
  <si>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</si>
  <si>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</si>
  <si>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</si>
  <si>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</si>
  <si>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</si>
  <si>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</si>
  <si>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</si>
  <si>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</si>
  <si>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</si>
  <si>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</si>
  <si>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</si>
  <si>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</si>
  <si>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</si>
  <si>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</si>
  <si>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</si>
  <si>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</si>
  <si>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</si>
  <si>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</si>
  <si>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</si>
  <si>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</si>
  <si>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</si>
  <si>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</si>
  <si>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</si>
  <si>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</si>
  <si>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</si>
  <si>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</si>
  <si>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</si>
  <si>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</si>
  <si>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</si>
  <si>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</si>
  <si>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</si>
  <si>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</si>
  <si>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</si>
  <si>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</si>
  <si>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</si>
  <si>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</si>
  <si>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</si>
  <si>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</si>
  <si>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</si>
  <si>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</si>
  <si>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</si>
  <si>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</si>
  <si>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</si>
  <si>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</si>
  <si>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</si>
  <si>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</si>
  <si>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</si>
  <si>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</si>
  <si>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</si>
  <si>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</si>
  <si>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</si>
  <si>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</si>
  <si>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</si>
  <si>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</si>
  <si>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</si>
  <si>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</si>
  <si>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</si>
  <si>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</si>
  <si>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</si>
  <si>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</si>
  <si>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</si>
  <si>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</si>
  <si>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</si>
  <si>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</si>
  <si>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</si>
  <si>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</si>
  <si>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</si>
  <si>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</si>
  <si>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</si>
  <si>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</si>
  <si>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</si>
  <si>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</si>
  <si>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</si>
  <si>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</si>
  <si>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</si>
  <si>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</si>
  <si>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</si>
  <si>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</si>
  <si>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</si>
  <si>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</si>
  <si>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</si>
  <si>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</si>
  <si>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</si>
  <si>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</si>
  <si>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</si>
  <si>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</si>
  <si>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</si>
  <si>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</si>
  <si>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</si>
  <si>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</si>
  <si>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</si>
  <si>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</si>
  <si>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</si>
  <si>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</si>
  <si>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</si>
  <si>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</si>
  <si>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</si>
  <si>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</si>
  <si>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</si>
  <si>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</si>
  <si>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</si>
  <si>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</si>
  <si>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</si>
  <si>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</si>
  <si>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</si>
  <si>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</si>
  <si>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</si>
  <si>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</si>
  <si>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</si>
  <si>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</si>
  <si>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</si>
  <si>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</si>
  <si>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</si>
  <si>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</si>
  <si>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</si>
  <si>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</si>
  <si>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</si>
  <si>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</si>
  <si>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</si>
  <si>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</si>
  <si>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</si>
  <si>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</si>
  <si>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</si>
  <si>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</si>
  <si>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</si>
  <si>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</si>
  <si>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</si>
  <si>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</si>
  <si>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</si>
  <si>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</si>
  <si>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</si>
  <si>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</si>
  <si>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</si>
  <si>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</si>
  <si>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</si>
  <si>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</si>
  <si>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</si>
  <si>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</si>
  <si>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</si>
  <si>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</si>
  <si>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</si>
  <si>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</si>
  <si>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</si>
  <si>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</si>
  <si>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</si>
  <si>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</si>
  <si>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</si>
  <si>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</si>
  <si>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</si>
  <si>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</si>
  <si>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</si>
  <si>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</si>
  <si>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</si>
  <si>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</si>
  <si>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</si>
  <si>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</si>
  <si>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</si>
  <si>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</si>
  <si>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</si>
  <si>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</si>
  <si>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</si>
  <si>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</si>
  <si>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</si>
  <si>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</si>
  <si>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</si>
  <si>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</si>
  <si>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</si>
  <si>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</si>
  <si>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</si>
  <si>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</si>
  <si>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</si>
  <si>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</si>
  <si>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</si>
  <si>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</si>
  <si>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</si>
  <si>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</si>
  <si>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</si>
  <si>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</si>
  <si>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</si>
  <si>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</si>
  <si>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</si>
  <si>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</si>
  <si>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</si>
  <si>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</si>
  <si>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</si>
  <si>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</si>
  <si>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</si>
  <si>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</si>
  <si>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</si>
  <si>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</si>
  <si>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</si>
  <si>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</si>
  <si>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</si>
  <si>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</si>
  <si>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</si>
  <si>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</si>
  <si>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</si>
  <si>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</si>
  <si>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</si>
  <si>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</si>
  <si>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</si>
  <si>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</si>
  <si>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</si>
  <si>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</si>
  <si>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</si>
  <si>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</si>
  <si>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</si>
  <si>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</si>
  <si>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</si>
  <si>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</si>
  <si>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</si>
  <si>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</si>
  <si>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</si>
  <si>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</si>
  <si>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</si>
  <si>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</si>
  <si>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</si>
  <si>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</si>
  <si>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</si>
  <si>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</si>
  <si>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</si>
  <si>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</si>
  <si>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</si>
  <si>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</si>
  <si>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</si>
  <si>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</si>
  <si>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</si>
  <si>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</si>
  <si>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</si>
  <si>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</si>
  <si>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</si>
  <si>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</si>
  <si>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</si>
  <si>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</si>
  <si>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</si>
  <si>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</si>
  <si>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</si>
  <si>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</si>
  <si>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</si>
  <si>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</si>
  <si>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</si>
  <si>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</si>
  <si>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</si>
  <si>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</si>
  <si>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</si>
  <si>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</si>
  <si>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</si>
  <si>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</si>
  <si>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</si>
  <si>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</si>
  <si>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</si>
  <si>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</si>
  <si>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</si>
  <si>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</si>
  <si>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</si>
  <si>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</si>
  <si>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</si>
  <si>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</si>
  <si>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</si>
  <si>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</si>
  <si>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</si>
  <si>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</si>
  <si>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</si>
  <si>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</si>
  <si>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</si>
  <si>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</si>
  <si>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</si>
  <si>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</si>
  <si>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</si>
  <si>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</si>
  <si>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</si>
  <si>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</si>
  <si>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</si>
  <si>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</si>
  <si>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</si>
  <si>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</si>
  <si>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</si>
  <si>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</si>
  <si>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</si>
  <si>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</si>
  <si>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</si>
  <si>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</si>
  <si>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</si>
  <si>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</si>
  <si>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</si>
  <si>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</si>
  <si>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</si>
  <si>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</si>
  <si>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</si>
  <si>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</si>
  <si>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</si>
  <si>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</si>
  <si>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</si>
  <si>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</si>
  <si>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</si>
  <si>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</si>
  <si>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</si>
  <si>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</si>
  <si>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</si>
  <si>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</si>
  <si>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</si>
  <si>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</si>
  <si>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</si>
  <si>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</si>
  <si>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</si>
  <si>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</si>
  <si>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</si>
  <si>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</si>
  <si>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</si>
  <si>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</si>
  <si>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</si>
  <si>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</si>
  <si>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</si>
  <si>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</si>
  <si>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</si>
  <si>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</si>
  <si>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</si>
  <si>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</si>
  <si>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</si>
  <si>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</si>
  <si>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</si>
  <si>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</si>
  <si>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</si>
  <si>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</si>
  <si>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</si>
  <si>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</si>
  <si>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</si>
  <si>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</si>
  <si>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</si>
  <si>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</si>
  <si>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</si>
  <si>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</si>
  <si>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</si>
  <si>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</si>
  <si>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</si>
  <si>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</si>
  <si>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</si>
  <si>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</si>
  <si>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</si>
  <si>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</si>
  <si>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</si>
  <si>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</si>
  <si>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</si>
  <si>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</si>
  <si>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</si>
  <si>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</si>
  <si>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</si>
  <si>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</si>
  <si>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</si>
  <si>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</si>
  <si>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</si>
  <si>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</si>
  <si>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</si>
  <si>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</si>
  <si>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</si>
  <si>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</si>
  <si>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</si>
  <si>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</si>
  <si>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</si>
  <si>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</si>
  <si>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</si>
  <si>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</si>
  <si>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</si>
  <si>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</si>
  <si>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</si>
  <si>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</si>
  <si>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</si>
  <si>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</si>
  <si>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</si>
  <si>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</si>
  <si>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</si>
  <si>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</si>
  <si>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</si>
  <si>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</si>
  <si>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</si>
  <si>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</si>
  <si>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</si>
  <si>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</si>
  <si>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</si>
  <si>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</si>
  <si>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</si>
  <si>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</si>
  <si>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</si>
  <si>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</si>
  <si>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</si>
  <si>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</si>
  <si>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</si>
  <si>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</si>
  <si>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</si>
  <si>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</si>
  <si>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</si>
  <si>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</si>
  <si>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</si>
  <si>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</si>
  <si>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</si>
  <si>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</si>
  <si>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</si>
  <si>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</si>
  <si>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</si>
  <si>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</si>
  <si>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</si>
  <si>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</si>
  <si>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</si>
  <si>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</si>
  <si>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</si>
  <si>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</si>
  <si>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</si>
  <si>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</si>
  <si>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</si>
  <si>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</si>
  <si>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</si>
  <si>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</si>
  <si>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</si>
  <si>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</si>
  <si>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</si>
  <si>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</si>
  <si>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</si>
  <si>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</si>
  <si>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</si>
  <si>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</si>
  <si>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</si>
  <si>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</si>
  <si>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</si>
  <si>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</si>
  <si>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</si>
  <si>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</si>
  <si>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</si>
  <si>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</si>
  <si>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</si>
  <si>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</si>
  <si>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</si>
  <si>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</si>
  <si>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</si>
  <si>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</si>
  <si>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</si>
  <si>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</si>
  <si>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</si>
  <si>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</si>
  <si>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</si>
  <si>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</si>
  <si>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</si>
  <si>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</si>
  <si>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</si>
  <si>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</si>
  <si>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</si>
  <si>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</si>
  <si>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</si>
  <si>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</si>
  <si>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</si>
  <si>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</si>
  <si>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</si>
  <si>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</si>
  <si>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</si>
  <si>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</si>
  <si>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</si>
  <si>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</si>
  <si>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</si>
  <si>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</si>
  <si>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</si>
  <si>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</si>
  <si>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</si>
  <si>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</si>
  <si>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</si>
  <si>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</si>
  <si>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</si>
  <si>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</si>
  <si>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</si>
  <si>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</si>
  <si>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</si>
  <si>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</si>
  <si>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</si>
  <si>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</si>
  <si>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</si>
  <si>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</si>
  <si>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</si>
  <si>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</si>
  <si>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</si>
  <si>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</si>
  <si>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</si>
  <si>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</si>
  <si>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</si>
  <si>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</si>
  <si>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</si>
  <si>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</si>
  <si>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</si>
  <si>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</si>
  <si>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</si>
  <si>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</si>
  <si>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</si>
  <si>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</si>
  <si>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</si>
  <si>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</si>
  <si>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</si>
  <si>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</si>
  <si>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</si>
  <si>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</si>
  <si>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</si>
  <si>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</si>
  <si>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</si>
  <si>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</si>
  <si>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</si>
  <si>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</si>
  <si>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</si>
  <si>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</si>
  <si>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</si>
  <si>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</si>
  <si>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</si>
  <si>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</si>
  <si>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</si>
  <si>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</si>
  <si>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</si>
  <si>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</si>
  <si>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</si>
  <si>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</si>
  <si>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</si>
  <si>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</si>
  <si>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</si>
  <si>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</si>
  <si>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</si>
  <si>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</si>
  <si>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</si>
  <si>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</si>
  <si>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</si>
  <si>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</si>
  <si>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</si>
  <si>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</si>
  <si>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</si>
  <si>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</si>
  <si>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</si>
  <si>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</si>
  <si>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</si>
  <si>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</si>
  <si>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</si>
  <si>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</si>
  <si>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</si>
  <si>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</si>
  <si>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</si>
  <si>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</si>
  <si>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</si>
  <si>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</si>
  <si>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</si>
  <si>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</si>
  <si>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</si>
  <si>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</si>
  <si>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</si>
  <si>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</si>
  <si>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</si>
  <si>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</si>
  <si>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</si>
  <si>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</si>
  <si>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</si>
  <si>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</si>
  <si>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</si>
  <si>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</si>
  <si>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</si>
  <si>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</si>
  <si>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</si>
  <si>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</si>
  <si>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</si>
  <si>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</si>
  <si>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</si>
  <si>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</si>
  <si>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</si>
  <si>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</si>
  <si>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</si>
  <si>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</si>
  <si>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</si>
  <si>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</si>
  <si>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</si>
  <si>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</si>
  <si>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</si>
  <si>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</si>
  <si>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</si>
  <si>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</si>
  <si>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</si>
  <si>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</si>
  <si>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</si>
  <si>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</si>
  <si>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</si>
  <si>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</si>
  <si>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</si>
  <si>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</si>
  <si>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</si>
  <si>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</si>
  <si>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</si>
  <si>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</si>
  <si>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</si>
  <si>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</si>
  <si>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</si>
  <si>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</si>
  <si>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</si>
  <si>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</si>
  <si>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</si>
  <si>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</si>
  <si>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</si>
  <si>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</si>
  <si>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</si>
  <si>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</si>
  <si>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</si>
  <si>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</si>
  <si>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</si>
  <si>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</si>
  <si>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</si>
  <si>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</si>
  <si>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</si>
  <si>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</si>
  <si>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</si>
  <si>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</si>
  <si>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</si>
  <si>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</si>
  <si>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</si>
  <si>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</si>
  <si>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</si>
  <si>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</si>
  <si>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</si>
  <si>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</si>
  <si>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</si>
  <si>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</si>
  <si>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</si>
  <si>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</si>
  <si>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</si>
  <si>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</si>
  <si>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</si>
  <si>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</si>
  <si>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</si>
  <si>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</si>
  <si>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</si>
  <si>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</si>
  <si>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</si>
  <si>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</si>
  <si>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</si>
  <si>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</si>
  <si>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</si>
  <si>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</si>
  <si>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</si>
  <si>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</si>
  <si>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</si>
  <si>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</si>
  <si>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</si>
  <si>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</si>
  <si>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</si>
  <si>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</si>
  <si>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</si>
  <si>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</si>
  <si>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</si>
  <si>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</si>
  <si>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</si>
  <si>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</si>
  <si>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</si>
  <si>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</si>
  <si>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</si>
  <si>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</si>
  <si>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</si>
  <si>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</si>
  <si>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</si>
  <si>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</si>
  <si>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</si>
  <si>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</si>
  <si>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</si>
  <si>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</si>
  <si>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</si>
  <si>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</si>
  <si>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</si>
  <si>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</si>
  <si>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</si>
  <si>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</si>
  <si>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</si>
  <si>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</si>
  <si>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</si>
  <si>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</si>
  <si>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</si>
  <si>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</si>
  <si>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</si>
  <si>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</si>
  <si>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</si>
  <si>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</si>
  <si>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</si>
  <si>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</si>
  <si>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</si>
  <si>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</si>
  <si>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</si>
  <si>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</si>
  <si>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</si>
  <si>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</si>
  <si>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</si>
  <si>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</si>
  <si>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</si>
  <si>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</si>
  <si>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</si>
  <si>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</si>
  <si>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</si>
  <si>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</si>
  <si>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</si>
  <si>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</si>
  <si>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</si>
  <si>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</si>
  <si>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</si>
  <si>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</si>
  <si>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</si>
  <si>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</si>
  <si>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</si>
  <si>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</si>
  <si>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</si>
  <si>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</si>
  <si>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</si>
  <si>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</si>
  <si>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</si>
  <si>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</si>
  <si>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</si>
  <si>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</si>
  <si>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</si>
  <si>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</si>
  <si>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</si>
  <si>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</si>
  <si>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</si>
  <si>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</si>
  <si>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</si>
  <si>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</si>
  <si>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</si>
  <si>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</si>
  <si>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</si>
  <si>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</si>
  <si>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</si>
  <si>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</si>
  <si>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</si>
  <si>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</si>
  <si>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</si>
  <si>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</si>
  <si>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</si>
  <si>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</si>
  <si>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</si>
  <si>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</si>
  <si>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</si>
  <si>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</si>
  <si>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</si>
  <si>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</si>
  <si>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</si>
  <si>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</si>
  <si>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</si>
  <si>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</si>
  <si>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</si>
  <si>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</si>
  <si>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</si>
  <si>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</si>
  <si>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</si>
  <si>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</si>
  <si>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</si>
  <si>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</si>
  <si>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</si>
  <si>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</si>
  <si>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</si>
  <si>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</si>
  <si>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</si>
  <si>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</si>
  <si>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</si>
  <si>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</si>
  <si>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</si>
  <si>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</si>
  <si>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</si>
  <si>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</si>
  <si>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</si>
  <si>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</si>
  <si>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</si>
  <si>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</si>
  <si>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</si>
  <si>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</si>
  <si>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</si>
  <si>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</si>
  <si>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</si>
  <si>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</si>
  <si>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</si>
  <si>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</si>
  <si>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</si>
  <si>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</si>
  <si>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</si>
  <si>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</si>
  <si>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</si>
  <si>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</si>
  <si>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</si>
  <si>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</si>
  <si>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</si>
  <si>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</si>
  <si>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</si>
  <si>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</si>
  <si>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</si>
  <si>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</si>
  <si>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</si>
  <si>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</si>
  <si>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</si>
  <si>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</si>
  <si>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</si>
  <si>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</si>
  <si>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</si>
  <si>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</si>
  <si>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</si>
  <si>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</si>
  <si>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</si>
  <si>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</si>
  <si>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</si>
  <si>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</si>
  <si>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</si>
  <si>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</si>
  <si>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</si>
  <si>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</si>
  <si>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</si>
  <si>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</si>
  <si>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</si>
  <si>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</si>
  <si>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</si>
  <si>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</si>
  <si>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</si>
  <si>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</si>
  <si>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</si>
  <si>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</si>
  <si>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</si>
  <si>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</si>
  <si>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</si>
  <si>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</si>
  <si>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</si>
  <si>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</si>
  <si>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</si>
  <si>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</si>
  <si>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</si>
  <si>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</si>
  <si>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</si>
  <si>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</si>
  <si>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</si>
  <si>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</si>
  <si>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</si>
  <si>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</si>
  <si>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</si>
  <si>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</si>
  <si>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</si>
  <si>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</si>
  <si>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</si>
  <si>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</si>
  <si>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</si>
  <si>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</si>
  <si>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</si>
  <si>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</si>
  <si>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</si>
  <si>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</si>
  <si>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</si>
  <si>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</si>
  <si>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</si>
  <si>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</si>
  <si>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</si>
  <si>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</si>
  <si>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</si>
  <si>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</si>
  <si>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</si>
  <si>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</si>
  <si>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</si>
  <si>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</si>
  <si>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</si>
  <si>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</si>
  <si>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</si>
  <si>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</si>
  <si>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</si>
  <si>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</si>
  <si>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</si>
  <si>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</si>
  <si>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</si>
  <si>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</si>
  <si>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</si>
  <si>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</si>
  <si>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</si>
  <si>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</si>
  <si>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</si>
  <si>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</si>
  <si>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</si>
  <si>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</si>
  <si>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</si>
  <si>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</si>
  <si>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</si>
  <si>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</si>
  <si>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</si>
  <si>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</si>
  <si>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</si>
  <si>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</si>
  <si>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</si>
  <si>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</si>
  <si>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</si>
  <si>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</si>
  <si>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</si>
  <si>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</si>
  <si>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</si>
  <si>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</si>
  <si>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</si>
  <si>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</si>
  <si>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</si>
  <si>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</si>
  <si>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</si>
  <si>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</si>
  <si>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</si>
  <si>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</si>
  <si>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</si>
  <si>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</si>
  <si>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</si>
  <si>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</si>
  <si>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</si>
  <si>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</si>
  <si>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</si>
  <si>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</si>
  <si>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</si>
  <si>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</si>
  <si>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</si>
  <si>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</si>
  <si>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</si>
  <si>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</si>
  <si>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</si>
  <si>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</si>
  <si>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</si>
  <si>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</si>
  <si>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</si>
  <si>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</si>
  <si>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</si>
  <si>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</si>
  <si>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</si>
  <si>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</si>
  <si>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136 от 17.09.2021 АО "ГТ ЭНЕРГО" в сфере теплоснабжения по строительству, реконструкции и модернизации котельных и тепловых сетей, на территории муниципального округа Вельский на 2021-2036 годы</t>
  </si>
  <si>
    <t>18.09.2021</t>
  </si>
  <si>
    <t>31.12.2036</t>
  </si>
  <si>
    <t>Инвестиционная программа № 139-п от 30.10.2020 ООО "АРХБИОЭНЕРГО" в сфере теплоснабжения по реконструкции тепловых сетей, на территории муниципального округа Приморский на 2021-2027 годы</t>
  </si>
  <si>
    <t>31.12.2027</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</si>
  <si>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</si>
  <si>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</si>
  <si>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</si>
  <si>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</si>
  <si>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</si>
  <si>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</si>
  <si>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</si>
  <si>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</si>
  <si>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</si>
  <si>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</si>
  <si>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</si>
  <si>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</si>
  <si>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</si>
  <si>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</si>
  <si>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</si>
  <si>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</si>
  <si>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</si>
  <si>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</si>
  <si>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</si>
  <si>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</si>
  <si>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</si>
  <si>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</si>
  <si>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150-п от 28.11.2023 ООО "АГТС" в сфере теплоснабжения по реконструкции объектов тепловых сетей, на территории городского округа Архангельск на 2023-2025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</si>
  <si>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</si>
  <si>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</si>
  <si>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</si>
  <si>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</si>
  <si>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155-п от 30.10.2024 АО "ГТ ЭНЕРГО" в сфере теплоснабжения по реконструкции объектов тепловых сетей и сетей ГВС, на территории муниципального района Вельский на 2025-2026 годы</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</si>
  <si>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</si>
  <si>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</si>
  <si>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</si>
  <si>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</si>
  <si>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187-п от 05.11.2025 ООО "КМ ТЭР" в сфере теплоснабжения по техническому перевооружению водогрейной (биотопливной) котельной, на территории муниципального округа Холмогорский на 2026-2037 годы</t>
  </si>
  <si>
    <t>01.01.2026</t>
  </si>
  <si>
    <t>31.12.2037</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</si>
  <si>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</si>
  <si>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</si>
  <si>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</si>
  <si>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</si>
  <si>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</si>
  <si>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</si>
  <si>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</si>
  <si>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</si>
  <si>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</si>
  <si>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</si>
  <si>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</si>
  <si>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</si>
  <si>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</si>
  <si>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</si>
  <si>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</si>
  <si>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</si>
  <si>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</si>
  <si>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</si>
  <si>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219-п от 18.12.2025 ООО "ВТСК" в сфере теплоснабжения по строительству, реконструкции и модернизации систем коммунальной инфраструктуры, на территории городского поселения Вельское, Вельский муниципальный район на 2026-2032 годы</t>
  </si>
  <si>
    <t>Инвестиционная программа № 221-п от 20.12.2024 ООО "ТСП ХОЛМОГОРЫ" в сфере теплоснабжения по строительству блочно-модульной газовой котельной, на территории муниципального округа Холмогорский на 2024-2034 годы</t>
  </si>
  <si>
    <t>20.12.2024</t>
  </si>
  <si>
    <t>Инвестиционная программа № 221-п от 20.12.2024 ООО "ТСП ХОЛМОГОРЫ" в сфере теплоснабжения по строительству газовых котельных, на территории муниципального округа Холмогорский на 2025-2034 годы</t>
  </si>
  <si>
    <t>Инвестиционная программа № 227-п от 19.12.2025 ООО "МТК" в сфере теплоснабжения по строительству котельной, на территории г Мезень, Мезенский муниципальный округ, Мезенский муниципальный округ на 2026-2030 годы</t>
  </si>
  <si>
    <t>Инвестиционная программа № 229-п от 19.12.2025 АО "ГТ ЭНЕРГО" в сфере теплоснабжения по строительству, реконструкции и модернизации котельных и тепловых сетей, на территории муниципального района Вельский на 2025-2039 годы</t>
  </si>
  <si>
    <t>19.12.2025</t>
  </si>
  <si>
    <t>31.12.2039</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</si>
  <si>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</si>
  <si>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</si>
  <si>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</si>
  <si>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</si>
  <si>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</si>
  <si>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</si>
  <si>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</si>
  <si>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</si>
  <si>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</si>
  <si>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</si>
  <si>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реконструкции и модернизации котельных и тепловых сетей, на территории муниципального округа Плесецкий на 2024-2034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</si>
  <si>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</si>
  <si>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</si>
  <si>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</si>
  <si>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</si>
  <si>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</si>
  <si>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</si>
  <si>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</si>
  <si>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</si>
  <si>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</si>
  <si>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</si>
  <si>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</si>
  <si>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</si>
  <si>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</si>
  <si>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</si>
  <si>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</si>
  <si>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</si>
  <si>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</si>
  <si>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</si>
  <si>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</si>
  <si>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</si>
  <si>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</si>
  <si>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</si>
  <si>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</si>
  <si>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</si>
  <si>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</si>
  <si>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</si>
  <si>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</si>
  <si>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</si>
  <si>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</si>
  <si>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</si>
  <si>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</si>
  <si>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АО "АТГК" в сфере теплоснабжения по строительству, реконструкции и модернизации котельных, на территории городского округа Архангельск на 2023-2028 годы</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</si>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</sst>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8EFFD-223F-9A1B-1C97-0.FB9494D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9" width="5.421875" customWidth="1"/>
    <col min="2" max="2" style="2659" width="9.140625" customWidth="1"/>
    <col min="3" max="3" style="2659" width="16.421875" customWidth="1"/>
    <col min="4" max="25" style="2659" width="6.28125" customWidth="1"/>
    <col min="26" max="28" style="2659"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377C1-2BC1-F983-5302-0.5DF211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400</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312</v>
      </c>
      <c r="F7" s="2212"/>
      <c r="G7" s="2213"/>
      <c r="H7" s="2213"/>
      <c r="I7" s="2213"/>
      <c r="J7" s="2213"/>
      <c r="K7" s="2213"/>
      <c r="L7" s="2227" t="s">
        <v>313</v>
      </c>
      <c r="W7" s="451">
        <v>14</v>
      </c>
    </row>
    <row customHeight="1" ht="48.29999999999999">
      <c r="D8" s="454"/>
      <c r="E8" s="477" t="s">
        <v>88</v>
      </c>
      <c r="F8" s="827"/>
      <c r="G8" s="469" t="s">
        <v>86</v>
      </c>
      <c r="H8" s="469" t="s">
        <v>87</v>
      </c>
      <c r="I8" s="418" t="s">
        <v>85</v>
      </c>
      <c r="J8" s="418" t="s">
        <v>401</v>
      </c>
      <c r="K8" s="418" t="s">
        <v>402</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403</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404</v>
      </c>
      <c r="Q12" s="520" t="s">
        <v>405</v>
      </c>
      <c r="R12" s="521" t="s">
        <v>406</v>
      </c>
      <c r="S12" s="515" t="s">
        <v>407</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92BA6-EACF-A1B4-E406-0.999B31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415</v>
      </c>
      <c r="M6" s="541"/>
      <c r="P6" s="2261">
        <v>1</v>
      </c>
      <c r="Q6" s="1309"/>
      <c r="R6" s="360"/>
      <c r="S6" s="1313">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13">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425</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614" t="s">
        <v>446</v>
      </c>
      <c r="X40" s="2266" t="s">
        <v>447</v>
      </c>
      <c r="Y40" s="2267"/>
      <c r="Z40" s="2266" t="s">
        <v>448</v>
      </c>
      <c r="AA40" s="2273"/>
      <c r="AB40" s="2267"/>
      <c r="AC40" s="2282"/>
      <c r="AD40" s="2264" t="s">
        <v>445</v>
      </c>
      <c r="AE40" s="2287" t="s">
        <v>446</v>
      </c>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225" t="s">
        <v>458</v>
      </c>
      <c r="AA41" s="2274" t="s">
        <v>459</v>
      </c>
      <c r="AB41" s="2275"/>
      <c r="AC41" s="2283"/>
      <c r="AD41" s="2265"/>
      <c r="AE41" s="2288"/>
      <c r="AF41" s="1226" t="s">
        <v>456</v>
      </c>
      <c r="AG41" s="1226" t="s">
        <v>457</v>
      </c>
      <c r="AH41" s="1317"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170</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170</v>
      </c>
      <c r="B44" s="1367" t="s">
        <v>171</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23</v>
      </c>
    </row>
    <row customHeight="1" ht="24">
      <c r="A45" s="1367" t="s">
        <v>170</v>
      </c>
      <c r="B45" s="1367" t="s">
        <v>171</v>
      </c>
      <c r="C45" s="1367" t="s">
        <v>172</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4">
      <c r="A46" s="1367" t="s">
        <v>170</v>
      </c>
      <c r="B46" s="1367" t="s">
        <v>171</v>
      </c>
      <c r="C46" s="1367" t="s">
        <v>172</v>
      </c>
      <c r="D46" s="1367" t="s">
        <v>173</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23</v>
      </c>
    </row>
    <row customHeight="1" ht="49.5">
      <c r="A47" s="1367" t="s">
        <v>170</v>
      </c>
      <c r="B47" s="1367" t="s">
        <v>171</v>
      </c>
      <c r="C47" s="1367" t="s">
        <v>172</v>
      </c>
      <c r="D47" s="1367" t="s">
        <v>173</v>
      </c>
      <c r="E47" s="2263"/>
      <c r="F47" s="2263"/>
      <c r="G47" s="2263"/>
      <c r="H47" s="2263"/>
      <c r="I47" s="2260" t="str">
        <f>S46&amp;".1"</f>
        <v>....1</v>
      </c>
      <c r="J47" s="1367"/>
      <c r="K47" s="1367"/>
      <c r="L47" s="1368" t="s">
        <v>415</v>
      </c>
      <c r="P47" s="2261">
        <v>1</v>
      </c>
      <c r="Q47" s="1224"/>
      <c r="R47" s="360"/>
      <c r="S47" s="1228"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170</v>
      </c>
      <c r="B48" s="1367" t="s">
        <v>171</v>
      </c>
      <c r="C48" s="1367" t="s">
        <v>172</v>
      </c>
      <c r="D48" s="1367" t="s">
        <v>173</v>
      </c>
      <c r="E48" s="2263"/>
      <c r="F48" s="2263"/>
      <c r="G48" s="2263"/>
      <c r="H48" s="2263"/>
      <c r="I48" s="2290"/>
      <c r="J48" s="2260" t="str">
        <f>I47&amp;".1"</f>
        <v>....1.1</v>
      </c>
      <c r="K48" s="1367"/>
      <c r="L48" s="1368" t="s">
        <v>418</v>
      </c>
      <c r="P48" s="2261"/>
      <c r="Q48" s="2261">
        <v>1</v>
      </c>
      <c r="R48" s="361"/>
      <c r="S48" s="1228"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23</v>
      </c>
    </row>
    <row customHeight="1" ht="24">
      <c r="A49" s="1367" t="s">
        <v>170</v>
      </c>
      <c r="B49" s="1367" t="s">
        <v>171</v>
      </c>
      <c r="C49" s="1367" t="s">
        <v>172</v>
      </c>
      <c r="D49" s="1367" t="s">
        <v>173</v>
      </c>
      <c r="E49" s="2263"/>
      <c r="F49" s="2263"/>
      <c r="G49" s="2263"/>
      <c r="H49" s="2263"/>
      <c r="I49" s="2290"/>
      <c r="J49" s="2290"/>
      <c r="K49" s="2260" t="str">
        <f>J48&amp;".1"</f>
        <v>....1.1.1</v>
      </c>
      <c r="L49" s="1368" t="s">
        <v>421</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515">
        <f>STRCHECKDATE(V50:AL50)</f>
      </c>
      <c r="AO49" s="504"/>
      <c r="AP49" s="504" t="str">
        <f>IF(T49="","",T49)</f>
        <v/>
      </c>
      <c r="AQ49" s="504"/>
      <c r="AR49" s="504"/>
      <c r="AS49" s="1159">
        <v>23</v>
      </c>
    </row>
    <row customHeight="1" ht="1.05">
      <c r="A50" s="1367" t="s">
        <v>170</v>
      </c>
      <c r="B50" s="1367" t="s">
        <v>171</v>
      </c>
      <c r="C50" s="1367" t="s">
        <v>172</v>
      </c>
      <c r="D50" s="1367" t="s">
        <v>173</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170</v>
      </c>
      <c r="B51" s="1367" t="s">
        <v>171</v>
      </c>
      <c r="C51" s="1367" t="s">
        <v>172</v>
      </c>
      <c r="D51" s="1367" t="s">
        <v>173</v>
      </c>
      <c r="E51" s="2263"/>
      <c r="F51" s="2263"/>
      <c r="G51" s="2263"/>
      <c r="H51" s="2263"/>
      <c r="I51" s="2290"/>
      <c r="J51" s="2260"/>
      <c r="K51" s="1367"/>
      <c r="L51" s="1368"/>
      <c r="P51" s="2261"/>
      <c r="Q51" s="2261"/>
      <c r="R51" s="360"/>
      <c r="S51" s="1282"/>
      <c r="T51" s="292"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170</v>
      </c>
      <c r="B52" s="1367" t="s">
        <v>171</v>
      </c>
      <c r="C52" s="1367" t="s">
        <v>172</v>
      </c>
      <c r="D52" s="1367" t="s">
        <v>173</v>
      </c>
      <c r="E52" s="2263"/>
      <c r="F52" s="2263"/>
      <c r="G52" s="2263"/>
      <c r="H52" s="2263"/>
      <c r="I52" s="2260"/>
      <c r="J52" s="1367"/>
      <c r="K52" s="1367"/>
      <c r="L52" s="1368"/>
      <c r="P52" s="2261"/>
      <c r="Q52" s="1224"/>
      <c r="R52" s="360"/>
      <c r="S52" s="1282"/>
      <c r="T52" s="291"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170</v>
      </c>
      <c r="B53" s="1367" t="s">
        <v>171</v>
      </c>
      <c r="C53" s="1367" t="s">
        <v>172</v>
      </c>
      <c r="D53" s="1367" t="s">
        <v>173</v>
      </c>
      <c r="E53" s="2263"/>
      <c r="F53" s="2263"/>
      <c r="G53" s="2263"/>
      <c r="H53" s="2262"/>
      <c r="I53" s="1367"/>
      <c r="J53" s="1367"/>
      <c r="K53" s="1367"/>
      <c r="L53" s="1368"/>
      <c r="M53" s="1369"/>
      <c r="N53" s="1369"/>
      <c r="O53" s="541"/>
      <c r="P53" s="364"/>
      <c r="Q53" s="379"/>
      <c r="R53" s="359"/>
      <c r="S53" s="1282"/>
      <c r="T53" s="369" t="s">
        <v>425</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170</v>
      </c>
      <c r="B54" s="1347" t="s">
        <v>171</v>
      </c>
      <c r="C54" s="1347" t="s">
        <v>172</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170</v>
      </c>
      <c r="B55" s="1347" t="s">
        <v>171</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170</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91585-0E6D-4926-5084-0.F04B862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415</v>
      </c>
      <c r="M6" s="541"/>
      <c r="P6" s="2261">
        <v>1</v>
      </c>
      <c r="Q6" s="1335"/>
      <c r="R6" s="360"/>
      <c r="S6" s="1340">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425</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t="s">
        <v>446</v>
      </c>
      <c r="X40" s="2266" t="s">
        <v>447</v>
      </c>
      <c r="Y40" s="2267"/>
      <c r="Z40" s="2266" t="s">
        <v>461</v>
      </c>
      <c r="AA40" s="2273"/>
      <c r="AB40" s="2267"/>
      <c r="AC40" s="2282"/>
      <c r="AD40" s="2264" t="s">
        <v>445</v>
      </c>
      <c r="AE40" s="2287" t="s">
        <v>446</v>
      </c>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175</v>
      </c>
      <c r="B44" s="1367" t="s">
        <v>176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175</v>
      </c>
      <c r="B45" s="1367" t="s">
        <v>176</v>
      </c>
      <c r="C45" s="1367" t="s">
        <v>177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175</v>
      </c>
      <c r="B46" s="1367" t="s">
        <v>176</v>
      </c>
      <c r="C46" s="1367" t="s">
        <v>177</v>
      </c>
      <c r="D46" s="1367" t="s">
        <v>178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customHeight="1" ht="49.5">
      <c r="A47" s="1367" t="s">
        <v>175</v>
      </c>
      <c r="B47" s="1367" t="s">
        <v>176</v>
      </c>
      <c r="C47" s="1367" t="s">
        <v>177</v>
      </c>
      <c r="D47" s="1367" t="s">
        <v>178</v>
      </c>
      <c r="E47" s="2263"/>
      <c r="F47" s="2263"/>
      <c r="G47" s="2263"/>
      <c r="H47" s="2263"/>
      <c r="I47" s="2260" t="str">
        <f>S46&amp;".1"</f>
        <v>....1</v>
      </c>
      <c r="J47" s="1367"/>
      <c r="K47" s="1367"/>
      <c r="L47" s="1368" t="s">
        <v>415</v>
      </c>
      <c r="P47" s="2261">
        <v>1</v>
      </c>
      <c r="Q47" s="1335"/>
      <c r="R47" s="360"/>
      <c r="S47" s="1340"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175</v>
      </c>
      <c r="B48" s="1367" t="s">
        <v>176</v>
      </c>
      <c r="C48" s="1367" t="s">
        <v>177</v>
      </c>
      <c r="D48" s="1367" t="s">
        <v>178</v>
      </c>
      <c r="E48" s="2263"/>
      <c r="F48" s="2263"/>
      <c r="G48" s="2263"/>
      <c r="H48" s="2263"/>
      <c r="I48" s="2290"/>
      <c r="J48" s="2260" t="str">
        <f>I47&amp;".1"</f>
        <v>....1.1</v>
      </c>
      <c r="K48" s="1367"/>
      <c r="L48" s="1368" t="s">
        <v>418</v>
      </c>
      <c r="P48" s="2261"/>
      <c r="Q48" s="2261">
        <v>1</v>
      </c>
      <c r="R48" s="361"/>
      <c r="S48" s="1340"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175</v>
      </c>
      <c r="B49" s="1367" t="s">
        <v>176</v>
      </c>
      <c r="C49" s="1367" t="s">
        <v>177</v>
      </c>
      <c r="D49" s="1367" t="s">
        <v>178</v>
      </c>
      <c r="E49" s="2263"/>
      <c r="F49" s="2263"/>
      <c r="G49" s="2263"/>
      <c r="H49" s="2263"/>
      <c r="I49" s="2290"/>
      <c r="J49" s="2290"/>
      <c r="K49" s="2260" t="str">
        <f>J48&amp;".1"</f>
        <v>....1.1.1</v>
      </c>
      <c r="L49" s="1368" t="s">
        <v>421</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515">
        <f>STRCHECKDATE(V50:AL50)</f>
      </c>
      <c r="AO49" s="504"/>
      <c r="AP49" s="504" t="str">
        <f>IF(T49="","",T49)</f>
        <v/>
      </c>
      <c r="AQ49" s="504"/>
      <c r="AR49" s="504"/>
      <c r="AS49" s="1159">
        <v>21</v>
      </c>
    </row>
    <row customHeight="1" ht="1.05">
      <c r="A50" s="1367" t="s">
        <v>175</v>
      </c>
      <c r="B50" s="1367" t="s">
        <v>176</v>
      </c>
      <c r="C50" s="1367" t="s">
        <v>177</v>
      </c>
      <c r="D50" s="1367" t="s">
        <v>178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175</v>
      </c>
      <c r="B51" s="1367" t="s">
        <v>176</v>
      </c>
      <c r="C51" s="1367" t="s">
        <v>177</v>
      </c>
      <c r="D51" s="1367" t="s">
        <v>178</v>
      </c>
      <c r="E51" s="2263"/>
      <c r="F51" s="2263"/>
      <c r="G51" s="2263"/>
      <c r="H51" s="2263"/>
      <c r="I51" s="2290"/>
      <c r="J51" s="2260"/>
      <c r="K51" s="1367"/>
      <c r="L51" s="1368"/>
      <c r="P51" s="2261"/>
      <c r="Q51" s="2261"/>
      <c r="R51" s="360"/>
      <c r="S51" s="1282"/>
      <c r="T51" s="292"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175</v>
      </c>
      <c r="B52" s="1367" t="s">
        <v>176</v>
      </c>
      <c r="C52" s="1367" t="s">
        <v>177</v>
      </c>
      <c r="D52" s="1367" t="s">
        <v>178</v>
      </c>
      <c r="E52" s="2263"/>
      <c r="F52" s="2263"/>
      <c r="G52" s="2263"/>
      <c r="H52" s="2263"/>
      <c r="I52" s="2260"/>
      <c r="J52" s="1367"/>
      <c r="K52" s="1367"/>
      <c r="L52" s="1368"/>
      <c r="P52" s="2261"/>
      <c r="Q52" s="1335"/>
      <c r="R52" s="360"/>
      <c r="S52" s="1282"/>
      <c r="T52" s="291"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175</v>
      </c>
      <c r="B53" s="1367" t="s">
        <v>176</v>
      </c>
      <c r="C53" s="1367" t="s">
        <v>177</v>
      </c>
      <c r="D53" s="1367" t="s">
        <v>178</v>
      </c>
      <c r="E53" s="2263"/>
      <c r="F53" s="2263"/>
      <c r="G53" s="2263"/>
      <c r="H53" s="2262"/>
      <c r="I53" s="1367"/>
      <c r="J53" s="1367"/>
      <c r="K53" s="1367"/>
      <c r="L53" s="1368"/>
      <c r="M53" s="1369"/>
      <c r="N53" s="1369"/>
      <c r="O53" s="541"/>
      <c r="P53" s="364"/>
      <c r="Q53" s="379"/>
      <c r="R53" s="359"/>
      <c r="S53" s="1282"/>
      <c r="T53" s="369" t="s">
        <v>425</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175</v>
      </c>
      <c r="B54" s="1347" t="s">
        <v>176</v>
      </c>
      <c r="C54" s="1347" t="s">
        <v>177</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175</v>
      </c>
      <c r="B55" s="1347" t="s">
        <v>176</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175</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04DE7-CA3B-5616-64F3-0.02785B0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415</v>
      </c>
      <c r="M6" s="1639"/>
      <c r="P6" s="2261">
        <v>1</v>
      </c>
      <c r="Q6" s="1958"/>
      <c r="R6" s="360"/>
      <c r="S6" s="1962">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418</v>
      </c>
      <c r="M7" s="1639"/>
      <c r="N7" s="1635"/>
      <c r="P7" s="2261"/>
      <c r="Q7" s="2261">
        <v>1</v>
      </c>
      <c r="R7" s="361"/>
      <c r="S7" s="1962">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421</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423</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424</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425</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429</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430</v>
      </c>
      <c r="P22" s="1366"/>
      <c r="Q22" s="1375"/>
      <c r="R22" s="1375"/>
      <c r="S22" s="733"/>
      <c r="T22" s="1370" t="s">
        <v>431</v>
      </c>
      <c r="AA22" s="599" t="s">
        <v>432</v>
      </c>
      <c r="AC22" s="599" t="s">
        <v>433</v>
      </c>
      <c r="AD22" s="1370" t="s">
        <v>431</v>
      </c>
      <c r="AI22" s="599" t="s">
        <v>434</v>
      </c>
      <c r="AK22" s="599" t="s">
        <v>433</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435</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436</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437</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438</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439</v>
      </c>
      <c r="AD36" s="1639"/>
      <c r="AE36" s="1639"/>
      <c r="AF36" s="1639"/>
      <c r="AG36" s="1639"/>
      <c r="AH36" s="1639"/>
      <c r="AI36" s="1639"/>
      <c r="AJ36" s="1639"/>
      <c r="AK36" s="1646" t="s">
        <v>439</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635">
        <v>14</v>
      </c>
    </row>
    <row customHeight="1" ht="14.699999999999998">
      <c r="Q39" s="380"/>
      <c r="R39" s="380"/>
      <c r="S39" s="2277" t="s">
        <v>88</v>
      </c>
      <c r="T39" s="2213" t="s">
        <v>440</v>
      </c>
      <c r="U39" s="341"/>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635">
        <v>14</v>
      </c>
    </row>
    <row customHeight="1" ht="35.699999999999996">
      <c r="Q40" s="380"/>
      <c r="R40" s="380"/>
      <c r="S40" s="2277"/>
      <c r="T40" s="2213"/>
      <c r="U40" s="1035"/>
      <c r="V40" s="2264" t="s">
        <v>445</v>
      </c>
      <c r="W40" s="2287" t="s">
        <v>446</v>
      </c>
      <c r="X40" s="2266" t="s">
        <v>447</v>
      </c>
      <c r="Y40" s="2267"/>
      <c r="Z40" s="2266" t="s">
        <v>461</v>
      </c>
      <c r="AA40" s="2273"/>
      <c r="AB40" s="2267"/>
      <c r="AC40" s="2282"/>
      <c r="AD40" s="2264" t="s">
        <v>445</v>
      </c>
      <c r="AE40" s="2287" t="s">
        <v>446</v>
      </c>
      <c r="AF40" s="2266" t="s">
        <v>447</v>
      </c>
      <c r="AG40" s="2267"/>
      <c r="AH40" s="2266" t="s">
        <v>448</v>
      </c>
      <c r="AI40" s="2273"/>
      <c r="AJ40" s="2267"/>
      <c r="AK40" s="2282"/>
      <c r="AL40" s="2285"/>
      <c r="AM40" s="2131"/>
      <c r="AS40" s="1635">
        <v>34</v>
      </c>
    </row>
    <row customHeight="1" ht="35.699999999999996">
      <c r="A41" s="1270"/>
      <c r="B41" s="1270" t="s">
        <v>149</v>
      </c>
      <c r="C41" s="1270" t="s">
        <v>150</v>
      </c>
      <c r="D41" s="1270" t="s">
        <v>151</v>
      </c>
      <c r="E41" s="1314" t="s">
        <v>449</v>
      </c>
      <c r="F41" s="1314" t="s">
        <v>450</v>
      </c>
      <c r="G41" s="1314" t="s">
        <v>451</v>
      </c>
      <c r="H41" s="1314" t="s">
        <v>452</v>
      </c>
      <c r="I41" s="1314" t="s">
        <v>453</v>
      </c>
      <c r="J41" s="1314" t="s">
        <v>454</v>
      </c>
      <c r="K41" s="1314" t="s">
        <v>455</v>
      </c>
      <c r="L41" s="1314" t="s">
        <v>430</v>
      </c>
      <c r="Q41" s="380"/>
      <c r="R41" s="380"/>
      <c r="S41" s="2277"/>
      <c r="T41" s="2213"/>
      <c r="U41" s="306"/>
      <c r="V41" s="2265"/>
      <c r="W41" s="2288"/>
      <c r="X41" s="1942" t="s">
        <v>456</v>
      </c>
      <c r="Y41" s="1942" t="s">
        <v>457</v>
      </c>
      <c r="Z41" s="1942" t="s">
        <v>458</v>
      </c>
      <c r="AA41" s="2274" t="s">
        <v>459</v>
      </c>
      <c r="AB41" s="2275"/>
      <c r="AC41" s="2283"/>
      <c r="AD41" s="2265"/>
      <c r="AE41" s="2288"/>
      <c r="AF41" s="1942" t="s">
        <v>456</v>
      </c>
      <c r="AG41" s="1942" t="s">
        <v>457</v>
      </c>
      <c r="AH41" s="1942" t="s">
        <v>458</v>
      </c>
      <c r="AI41" s="2274" t="s">
        <v>459</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224</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224</v>
      </c>
      <c r="B44" s="1271" t="s">
        <v>225</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1628"/>
      <c r="AP44" s="1628" t="str">
        <f>IF(T44="","",T44)</f>
        <v>Территория действия тарифа</v>
      </c>
      <c r="AQ44" s="1628"/>
      <c r="AR44" s="1628"/>
      <c r="AS44" s="1635">
        <v>21</v>
      </c>
    </row>
    <row customHeight="1" ht="24">
      <c r="A45" s="1271" t="s">
        <v>224</v>
      </c>
      <c r="B45" s="1271" t="s">
        <v>225</v>
      </c>
      <c r="C45" s="1271" t="s">
        <v>226</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1628"/>
      <c r="AP45" s="1628" t="str">
        <f>IF(T45="","",T45)</f>
        <v>Наименование системы теплоснабжения </v>
      </c>
      <c r="AQ45" s="1628"/>
      <c r="AR45" s="1628"/>
      <c r="AS45" s="1635">
        <v>23</v>
      </c>
    </row>
    <row customHeight="1" ht="22.049999999999997">
      <c r="A46" s="1271" t="s">
        <v>224</v>
      </c>
      <c r="B46" s="1271" t="s">
        <v>225</v>
      </c>
      <c r="C46" s="1271" t="s">
        <v>226</v>
      </c>
      <c r="D46" s="1271" t="s">
        <v>227</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1628"/>
      <c r="AP46" s="1628" t="str">
        <f>IF(T46="","",T46)</f>
        <v>Источник тепловой энергии  </v>
      </c>
      <c r="AQ46" s="1628"/>
      <c r="AR46" s="1628"/>
      <c r="AS46" s="1635">
        <v>21</v>
      </c>
    </row>
    <row customHeight="1" ht="49.5">
      <c r="A47" s="1271" t="s">
        <v>224</v>
      </c>
      <c r="B47" s="1271" t="s">
        <v>225</v>
      </c>
      <c r="C47" s="1271" t="s">
        <v>226</v>
      </c>
      <c r="D47" s="1271" t="s">
        <v>227</v>
      </c>
      <c r="E47" s="2294"/>
      <c r="F47" s="2294"/>
      <c r="G47" s="2294"/>
      <c r="H47" s="2294"/>
      <c r="I47" s="2131" t="str">
        <f>S46&amp;".1"</f>
        <v>....1</v>
      </c>
      <c r="J47" s="1271"/>
      <c r="K47" s="1271"/>
      <c r="L47" s="1314" t="s">
        <v>415</v>
      </c>
      <c r="P47" s="2261">
        <v>1</v>
      </c>
      <c r="Q47" s="1958"/>
      <c r="R47" s="360"/>
      <c r="S47" s="1962"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224</v>
      </c>
      <c r="B48" s="1271" t="s">
        <v>225</v>
      </c>
      <c r="C48" s="1271" t="s">
        <v>226</v>
      </c>
      <c r="D48" s="1271" t="s">
        <v>227</v>
      </c>
      <c r="E48" s="2294"/>
      <c r="F48" s="2294"/>
      <c r="G48" s="2294"/>
      <c r="H48" s="2294"/>
      <c r="I48" s="2105"/>
      <c r="J48" s="2131" t="str">
        <f>I47&amp;".1"</f>
        <v>....1.1</v>
      </c>
      <c r="K48" s="1271"/>
      <c r="L48" s="1314" t="s">
        <v>418</v>
      </c>
      <c r="P48" s="2261"/>
      <c r="Q48" s="2261">
        <v>1</v>
      </c>
      <c r="R48" s="361"/>
      <c r="S48" s="1962"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1628"/>
      <c r="AP48" s="1628" t="str">
        <f>IF(T48="","",T48)</f>
        <v>Группа потребителей</v>
      </c>
      <c r="AQ48" s="1628"/>
      <c r="AR48" s="1628"/>
      <c r="AS48" s="1635">
        <v>21</v>
      </c>
    </row>
    <row customHeight="1" ht="22.049999999999997">
      <c r="A49" s="1271" t="s">
        <v>224</v>
      </c>
      <c r="B49" s="1271" t="s">
        <v>225</v>
      </c>
      <c r="C49" s="1271" t="s">
        <v>226</v>
      </c>
      <c r="D49" s="1271" t="s">
        <v>227</v>
      </c>
      <c r="E49" s="2294"/>
      <c r="F49" s="2294"/>
      <c r="G49" s="2294"/>
      <c r="H49" s="2294"/>
      <c r="I49" s="2105"/>
      <c r="J49" s="2105"/>
      <c r="K49" s="2131" t="str">
        <f>J48&amp;".1"</f>
        <v>....1.1.1</v>
      </c>
      <c r="L49" s="1314" t="s">
        <v>421</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1640">
        <f>STRCHECKDATE(V50:AL50)</f>
      </c>
      <c r="AO49" s="1628"/>
      <c r="AP49" s="1628" t="str">
        <f>IF(T49="","",T49)</f>
        <v/>
      </c>
      <c r="AQ49" s="1628"/>
      <c r="AR49" s="1628"/>
      <c r="AS49" s="1635">
        <v>21</v>
      </c>
    </row>
    <row customHeight="1" ht="1.05">
      <c r="A50" s="1271" t="s">
        <v>224</v>
      </c>
      <c r="B50" s="1271" t="s">
        <v>225</v>
      </c>
      <c r="C50" s="1271" t="s">
        <v>226</v>
      </c>
      <c r="D50" s="1271" t="s">
        <v>227</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224</v>
      </c>
      <c r="B51" s="1271" t="s">
        <v>225</v>
      </c>
      <c r="C51" s="1271" t="s">
        <v>226</v>
      </c>
      <c r="D51" s="1271" t="s">
        <v>227</v>
      </c>
      <c r="E51" s="2294"/>
      <c r="F51" s="2294"/>
      <c r="G51" s="2294"/>
      <c r="H51" s="2294"/>
      <c r="I51" s="2105"/>
      <c r="J51" s="2131"/>
      <c r="K51" s="1271"/>
      <c r="L51" s="1314"/>
      <c r="P51" s="2261"/>
      <c r="Q51" s="2261"/>
      <c r="R51" s="360"/>
      <c r="S51" s="1282"/>
      <c r="T51" s="292" t="s">
        <v>423</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224</v>
      </c>
      <c r="B52" s="1271" t="s">
        <v>225</v>
      </c>
      <c r="C52" s="1271" t="s">
        <v>226</v>
      </c>
      <c r="D52" s="1271" t="s">
        <v>227</v>
      </c>
      <c r="E52" s="2294"/>
      <c r="F52" s="2294"/>
      <c r="G52" s="2294"/>
      <c r="H52" s="2294"/>
      <c r="I52" s="2131"/>
      <c r="J52" s="1271"/>
      <c r="K52" s="1271"/>
      <c r="L52" s="1314"/>
      <c r="P52" s="2261"/>
      <c r="Q52" s="1958"/>
      <c r="R52" s="360"/>
      <c r="S52" s="1282"/>
      <c r="T52" s="291" t="s">
        <v>424</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224</v>
      </c>
      <c r="B53" s="1271" t="s">
        <v>225</v>
      </c>
      <c r="C53" s="1271" t="s">
        <v>226</v>
      </c>
      <c r="D53" s="1271" t="s">
        <v>227</v>
      </c>
      <c r="E53" s="2294"/>
      <c r="F53" s="2294"/>
      <c r="G53" s="2294"/>
      <c r="H53" s="2293"/>
      <c r="I53" s="1271"/>
      <c r="J53" s="1271"/>
      <c r="K53" s="1271"/>
      <c r="L53" s="1314"/>
      <c r="M53" s="1614"/>
      <c r="N53" s="1614"/>
      <c r="O53" s="1639"/>
      <c r="P53" s="364"/>
      <c r="Q53" s="379"/>
      <c r="R53" s="359"/>
      <c r="S53" s="1282"/>
      <c r="T53" s="369" t="s">
        <v>425</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224</v>
      </c>
      <c r="B54" s="1379" t="s">
        <v>225</v>
      </c>
      <c r="C54" s="1379" t="s">
        <v>226</v>
      </c>
      <c r="D54" s="1378"/>
      <c r="E54" s="2294"/>
      <c r="F54" s="2294"/>
      <c r="G54" s="2293"/>
      <c r="H54" s="1378"/>
      <c r="I54" s="1378"/>
      <c r="J54" s="1378"/>
      <c r="K54" s="1378"/>
      <c r="L54" s="1381"/>
      <c r="M54" s="1382"/>
      <c r="N54" s="1382"/>
      <c r="O54" s="355"/>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224</v>
      </c>
      <c r="B55" s="1379" t="s">
        <v>225</v>
      </c>
      <c r="C55" s="1378"/>
      <c r="D55" s="1378"/>
      <c r="E55" s="2294"/>
      <c r="F55" s="2293"/>
      <c r="G55" s="1378"/>
      <c r="H55" s="1378"/>
      <c r="I55" s="1378"/>
      <c r="J55" s="1378"/>
      <c r="K55" s="1378"/>
      <c r="L55" s="1381"/>
      <c r="M55" s="1383"/>
      <c r="N55" s="1383"/>
      <c r="O55" s="35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224</v>
      </c>
      <c r="B56" s="1379"/>
      <c r="C56" s="1379"/>
      <c r="D56" s="1379"/>
      <c r="E56" s="2293"/>
      <c r="F56" s="1379"/>
      <c r="G56" s="1379"/>
      <c r="H56" s="1379"/>
      <c r="I56" s="1379"/>
      <c r="J56" s="1379"/>
      <c r="K56" s="1379"/>
      <c r="L56" s="1385"/>
      <c r="M56" s="1383"/>
      <c r="N56" s="1383"/>
      <c r="O56" s="355"/>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0ED337-9306-2F01-02E7-0.A7FEB9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415</v>
      </c>
      <c r="M6" s="1639"/>
      <c r="P6" s="2261">
        <v>1</v>
      </c>
      <c r="Q6" s="1958"/>
      <c r="R6" s="360"/>
      <c r="S6" s="1962">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418</v>
      </c>
      <c r="M7" s="1639"/>
      <c r="N7" s="1635"/>
      <c r="P7" s="2261"/>
      <c r="Q7" s="2261">
        <v>1</v>
      </c>
      <c r="R7" s="361"/>
      <c r="S7" s="1962">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421</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423</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424</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425</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429</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430</v>
      </c>
      <c r="P22" s="1366"/>
      <c r="Q22" s="1375"/>
      <c r="R22" s="1375"/>
      <c r="S22" s="733"/>
      <c r="T22" s="1370" t="s">
        <v>431</v>
      </c>
      <c r="AA22" s="599" t="s">
        <v>432</v>
      </c>
      <c r="AC22" s="599" t="s">
        <v>433</v>
      </c>
      <c r="AD22" s="1370" t="s">
        <v>431</v>
      </c>
      <c r="AI22" s="599" t="s">
        <v>434</v>
      </c>
      <c r="AK22" s="599" t="s">
        <v>433</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435</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436</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437</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438</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439</v>
      </c>
      <c r="AD36" s="1639"/>
      <c r="AE36" s="1639"/>
      <c r="AF36" s="1639"/>
      <c r="AG36" s="1639"/>
      <c r="AH36" s="1639"/>
      <c r="AI36" s="1639"/>
      <c r="AJ36" s="1639"/>
      <c r="AK36" s="1646" t="s">
        <v>439</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635">
        <v>14</v>
      </c>
    </row>
    <row customHeight="1" ht="14.699999999999998">
      <c r="Q39" s="380"/>
      <c r="R39" s="380"/>
      <c r="S39" s="2277" t="s">
        <v>88</v>
      </c>
      <c r="T39" s="2213" t="s">
        <v>440</v>
      </c>
      <c r="U39" s="341"/>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635">
        <v>14</v>
      </c>
    </row>
    <row customHeight="1" ht="35.699999999999996">
      <c r="Q40" s="380"/>
      <c r="R40" s="380"/>
      <c r="S40" s="2277"/>
      <c r="T40" s="2213"/>
      <c r="U40" s="1035"/>
      <c r="V40" s="2264" t="s">
        <v>445</v>
      </c>
      <c r="W40" s="2287" t="s">
        <v>446</v>
      </c>
      <c r="X40" s="2266" t="s">
        <v>447</v>
      </c>
      <c r="Y40" s="2267"/>
      <c r="Z40" s="2266" t="s">
        <v>461</v>
      </c>
      <c r="AA40" s="2273"/>
      <c r="AB40" s="2267"/>
      <c r="AC40" s="2282"/>
      <c r="AD40" s="2264" t="s">
        <v>445</v>
      </c>
      <c r="AE40" s="2287" t="s">
        <v>446</v>
      </c>
      <c r="AF40" s="2266" t="s">
        <v>447</v>
      </c>
      <c r="AG40" s="2267"/>
      <c r="AH40" s="2266" t="s">
        <v>448</v>
      </c>
      <c r="AI40" s="2273"/>
      <c r="AJ40" s="2267"/>
      <c r="AK40" s="2282"/>
      <c r="AL40" s="2285"/>
      <c r="AM40" s="2131"/>
      <c r="AS40" s="1635">
        <v>34</v>
      </c>
    </row>
    <row customHeight="1" ht="35.699999999999996">
      <c r="A41" s="1270"/>
      <c r="B41" s="1270" t="s">
        <v>149</v>
      </c>
      <c r="C41" s="1270" t="s">
        <v>150</v>
      </c>
      <c r="D41" s="1270" t="s">
        <v>151</v>
      </c>
      <c r="E41" s="1314" t="s">
        <v>449</v>
      </c>
      <c r="F41" s="1314" t="s">
        <v>450</v>
      </c>
      <c r="G41" s="1314" t="s">
        <v>451</v>
      </c>
      <c r="H41" s="1314" t="s">
        <v>452</v>
      </c>
      <c r="I41" s="1314" t="s">
        <v>453</v>
      </c>
      <c r="J41" s="1314" t="s">
        <v>454</v>
      </c>
      <c r="K41" s="1314" t="s">
        <v>455</v>
      </c>
      <c r="L41" s="1314" t="s">
        <v>430</v>
      </c>
      <c r="Q41" s="380"/>
      <c r="R41" s="380"/>
      <c r="S41" s="2277"/>
      <c r="T41" s="2213"/>
      <c r="U41" s="306"/>
      <c r="V41" s="2265"/>
      <c r="W41" s="2288"/>
      <c r="X41" s="1942" t="s">
        <v>456</v>
      </c>
      <c r="Y41" s="1942" t="s">
        <v>457</v>
      </c>
      <c r="Z41" s="1942" t="s">
        <v>458</v>
      </c>
      <c r="AA41" s="2274" t="s">
        <v>459</v>
      </c>
      <c r="AB41" s="2275"/>
      <c r="AC41" s="2283"/>
      <c r="AD41" s="2265"/>
      <c r="AE41" s="2288"/>
      <c r="AF41" s="1942" t="s">
        <v>456</v>
      </c>
      <c r="AG41" s="1942" t="s">
        <v>457</v>
      </c>
      <c r="AH41" s="1942" t="s">
        <v>458</v>
      </c>
      <c r="AI41" s="2274" t="s">
        <v>459</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224</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224</v>
      </c>
      <c r="B44" s="1271" t="s">
        <v>225</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1628"/>
      <c r="AP44" s="1628" t="str">
        <f>IF(T44="","",T44)</f>
        <v>Территория действия тарифа</v>
      </c>
      <c r="AQ44" s="1628"/>
      <c r="AR44" s="1628"/>
      <c r="AS44" s="1635">
        <v>21</v>
      </c>
    </row>
    <row customHeight="1" ht="24">
      <c r="A45" s="1271" t="s">
        <v>224</v>
      </c>
      <c r="B45" s="1271" t="s">
        <v>225</v>
      </c>
      <c r="C45" s="1271" t="s">
        <v>226</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1628"/>
      <c r="AP45" s="1628" t="str">
        <f>IF(T45="","",T45)</f>
        <v>Наименование системы теплоснабжения </v>
      </c>
      <c r="AQ45" s="1628"/>
      <c r="AR45" s="1628"/>
      <c r="AS45" s="1635">
        <v>23</v>
      </c>
    </row>
    <row customHeight="1" ht="22.049999999999997">
      <c r="A46" s="1271" t="s">
        <v>224</v>
      </c>
      <c r="B46" s="1271" t="s">
        <v>225</v>
      </c>
      <c r="C46" s="1271" t="s">
        <v>226</v>
      </c>
      <c r="D46" s="1271" t="s">
        <v>227</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1628"/>
      <c r="AP46" s="1628" t="str">
        <f>IF(T46="","",T46)</f>
        <v>Источник тепловой энергии  </v>
      </c>
      <c r="AQ46" s="1628"/>
      <c r="AR46" s="1628"/>
      <c r="AS46" s="1635">
        <v>21</v>
      </c>
    </row>
    <row customHeight="1" ht="49.5">
      <c r="A47" s="1271" t="s">
        <v>224</v>
      </c>
      <c r="B47" s="1271" t="s">
        <v>225</v>
      </c>
      <c r="C47" s="1271" t="s">
        <v>226</v>
      </c>
      <c r="D47" s="1271" t="s">
        <v>227</v>
      </c>
      <c r="E47" s="2294"/>
      <c r="F47" s="2294"/>
      <c r="G47" s="2294"/>
      <c r="H47" s="2294"/>
      <c r="I47" s="2131" t="str">
        <f>S46&amp;".1"</f>
        <v>....1</v>
      </c>
      <c r="J47" s="1271"/>
      <c r="K47" s="1271"/>
      <c r="L47" s="1314" t="s">
        <v>415</v>
      </c>
      <c r="P47" s="2261">
        <v>1</v>
      </c>
      <c r="Q47" s="1958"/>
      <c r="R47" s="360"/>
      <c r="S47" s="1962"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224</v>
      </c>
      <c r="B48" s="1271" t="s">
        <v>225</v>
      </c>
      <c r="C48" s="1271" t="s">
        <v>226</v>
      </c>
      <c r="D48" s="1271" t="s">
        <v>227</v>
      </c>
      <c r="E48" s="2294"/>
      <c r="F48" s="2294"/>
      <c r="G48" s="2294"/>
      <c r="H48" s="2294"/>
      <c r="I48" s="2105"/>
      <c r="J48" s="2131" t="str">
        <f>I47&amp;".1"</f>
        <v>....1.1</v>
      </c>
      <c r="K48" s="1271"/>
      <c r="L48" s="1314" t="s">
        <v>418</v>
      </c>
      <c r="P48" s="2261"/>
      <c r="Q48" s="2261">
        <v>1</v>
      </c>
      <c r="R48" s="361"/>
      <c r="S48" s="1962"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1628"/>
      <c r="AP48" s="1628" t="str">
        <f>IF(T48="","",T48)</f>
        <v>Группа потребителей</v>
      </c>
      <c r="AQ48" s="1628"/>
      <c r="AR48" s="1628"/>
      <c r="AS48" s="1635">
        <v>21</v>
      </c>
    </row>
    <row customHeight="1" ht="22.049999999999997">
      <c r="A49" s="1271" t="s">
        <v>224</v>
      </c>
      <c r="B49" s="1271" t="s">
        <v>225</v>
      </c>
      <c r="C49" s="1271" t="s">
        <v>226</v>
      </c>
      <c r="D49" s="1271" t="s">
        <v>227</v>
      </c>
      <c r="E49" s="2294"/>
      <c r="F49" s="2294"/>
      <c r="G49" s="2294"/>
      <c r="H49" s="2294"/>
      <c r="I49" s="2105"/>
      <c r="J49" s="2105"/>
      <c r="K49" s="2131" t="str">
        <f>J48&amp;".1"</f>
        <v>....1.1.1</v>
      </c>
      <c r="L49" s="1314" t="s">
        <v>421</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1640">
        <f>STRCHECKDATE(V50:AL50)</f>
      </c>
      <c r="AO49" s="1628"/>
      <c r="AP49" s="1628" t="str">
        <f>IF(T49="","",T49)</f>
        <v/>
      </c>
      <c r="AQ49" s="1628"/>
      <c r="AR49" s="1628"/>
      <c r="AS49" s="1635">
        <v>21</v>
      </c>
    </row>
    <row customHeight="1" ht="1.05">
      <c r="A50" s="1271" t="s">
        <v>224</v>
      </c>
      <c r="B50" s="1271" t="s">
        <v>225</v>
      </c>
      <c r="C50" s="1271" t="s">
        <v>226</v>
      </c>
      <c r="D50" s="1271" t="s">
        <v>227</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224</v>
      </c>
      <c r="B51" s="1271" t="s">
        <v>225</v>
      </c>
      <c r="C51" s="1271" t="s">
        <v>226</v>
      </c>
      <c r="D51" s="1271" t="s">
        <v>227</v>
      </c>
      <c r="E51" s="2294"/>
      <c r="F51" s="2294"/>
      <c r="G51" s="2294"/>
      <c r="H51" s="2294"/>
      <c r="I51" s="2105"/>
      <c r="J51" s="2131"/>
      <c r="K51" s="1271"/>
      <c r="L51" s="1314"/>
      <c r="P51" s="2261"/>
      <c r="Q51" s="2261"/>
      <c r="R51" s="360"/>
      <c r="S51" s="1282"/>
      <c r="T51" s="292" t="s">
        <v>423</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224</v>
      </c>
      <c r="B52" s="1271" t="s">
        <v>225</v>
      </c>
      <c r="C52" s="1271" t="s">
        <v>226</v>
      </c>
      <c r="D52" s="1271" t="s">
        <v>227</v>
      </c>
      <c r="E52" s="2294"/>
      <c r="F52" s="2294"/>
      <c r="G52" s="2294"/>
      <c r="H52" s="2294"/>
      <c r="I52" s="2131"/>
      <c r="J52" s="1271"/>
      <c r="K52" s="1271"/>
      <c r="L52" s="1314"/>
      <c r="P52" s="2261"/>
      <c r="Q52" s="1958"/>
      <c r="R52" s="360"/>
      <c r="S52" s="1282"/>
      <c r="T52" s="291" t="s">
        <v>424</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224</v>
      </c>
      <c r="B53" s="1271" t="s">
        <v>225</v>
      </c>
      <c r="C53" s="1271" t="s">
        <v>226</v>
      </c>
      <c r="D53" s="1271" t="s">
        <v>227</v>
      </c>
      <c r="E53" s="2294"/>
      <c r="F53" s="2294"/>
      <c r="G53" s="2294"/>
      <c r="H53" s="2293"/>
      <c r="I53" s="1271"/>
      <c r="J53" s="1271"/>
      <c r="K53" s="1271"/>
      <c r="L53" s="1314"/>
      <c r="M53" s="1614"/>
      <c r="N53" s="1614"/>
      <c r="O53" s="1639"/>
      <c r="P53" s="364"/>
      <c r="Q53" s="379"/>
      <c r="R53" s="359"/>
      <c r="S53" s="1282"/>
      <c r="T53" s="369" t="s">
        <v>425</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224</v>
      </c>
      <c r="B54" s="1271" t="s">
        <v>225</v>
      </c>
      <c r="C54" s="1271" t="s">
        <v>226</v>
      </c>
      <c r="D54" s="1978"/>
      <c r="E54" s="2294"/>
      <c r="F54" s="2294"/>
      <c r="G54" s="2293"/>
      <c r="H54" s="1978"/>
      <c r="I54" s="1978"/>
      <c r="J54" s="1978"/>
      <c r="K54" s="1978"/>
      <c r="L54" s="1384"/>
      <c r="M54" s="1614"/>
      <c r="N54" s="1614"/>
      <c r="O54" s="163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224</v>
      </c>
      <c r="B55" s="1271" t="s">
        <v>225</v>
      </c>
      <c r="C55" s="1978"/>
      <c r="D55" s="1978"/>
      <c r="E55" s="2294"/>
      <c r="F55" s="2293"/>
      <c r="G55" s="1978"/>
      <c r="H55" s="1978"/>
      <c r="I55" s="1978"/>
      <c r="J55" s="1978"/>
      <c r="K55" s="1978"/>
      <c r="L55" s="1384"/>
      <c r="M55" s="1979"/>
      <c r="N55" s="1979"/>
      <c r="O55" s="1639"/>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224</v>
      </c>
      <c r="B56" s="1271"/>
      <c r="C56" s="1271"/>
      <c r="D56" s="1271"/>
      <c r="E56" s="2293"/>
      <c r="F56" s="1271"/>
      <c r="G56" s="1271"/>
      <c r="H56" s="1271"/>
      <c r="I56" s="1271"/>
      <c r="J56" s="1271"/>
      <c r="K56" s="1271"/>
      <c r="L56" s="1314"/>
      <c r="M56" s="1979"/>
      <c r="N56" s="1979"/>
      <c r="O56" s="1639"/>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0CEA2-7619-C9FB-0737-0.AF4E268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415</v>
      </c>
      <c r="M6" s="541"/>
      <c r="P6" s="2261">
        <v>1</v>
      </c>
      <c r="Q6" s="1335"/>
      <c r="R6" s="360"/>
      <c r="S6" s="1340">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425</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95"/>
      <c r="Y39" s="2295"/>
      <c r="Z39" s="2279"/>
      <c r="AA39" s="2279"/>
      <c r="AB39" s="2280"/>
      <c r="AC39" s="2281" t="s">
        <v>442</v>
      </c>
      <c r="AD39" s="2278" t="s">
        <v>441</v>
      </c>
      <c r="AE39" s="2279"/>
      <c r="AF39" s="2295"/>
      <c r="AG39" s="2295"/>
      <c r="AH39" s="2279"/>
      <c r="AI39" s="2279"/>
      <c r="AJ39" s="2280"/>
      <c r="AK39" s="2281" t="s">
        <v>443</v>
      </c>
      <c r="AL39" s="2284" t="s">
        <v>444</v>
      </c>
      <c r="AM39" s="2131"/>
      <c r="AS39" s="1159">
        <v>14</v>
      </c>
    </row>
    <row customHeight="1" ht="24">
      <c r="Q40" s="380"/>
      <c r="R40" s="380"/>
      <c r="S40" s="2277"/>
      <c r="T40" s="2213"/>
      <c r="U40" s="1035"/>
      <c r="V40" s="2296" t="s">
        <v>445</v>
      </c>
      <c r="W40" s="2298" t="s">
        <v>446</v>
      </c>
      <c r="X40" s="1380" t="s">
        <v>447</v>
      </c>
      <c r="Y40" s="1380"/>
      <c r="Z40" s="2273" t="s">
        <v>448</v>
      </c>
      <c r="AA40" s="2273"/>
      <c r="AB40" s="2267"/>
      <c r="AC40" s="2282"/>
      <c r="AD40" s="2296" t="s">
        <v>445</v>
      </c>
      <c r="AE40" s="2298" t="s">
        <v>446</v>
      </c>
      <c r="AF40" s="1380" t="s">
        <v>447</v>
      </c>
      <c r="AG40" s="1380"/>
      <c r="AH40" s="2273" t="s">
        <v>448</v>
      </c>
      <c r="AI40" s="2273"/>
      <c r="AJ40" s="2267"/>
      <c r="AK40" s="2282"/>
      <c r="AL40" s="2285"/>
      <c r="AM40" s="2131"/>
      <c r="AS40" s="1159">
        <v>23</v>
      </c>
    </row>
    <row s="1270" customFormat="1" customHeight="1" ht="24">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M41" s="1366"/>
      <c r="N41" s="1366"/>
      <c r="O41" s="1366"/>
      <c r="P41" s="1332"/>
      <c r="Q41" s="380"/>
      <c r="R41" s="380"/>
      <c r="S41" s="2277"/>
      <c r="T41" s="2213"/>
      <c r="U41" s="306"/>
      <c r="V41" s="2297"/>
      <c r="W41" s="2299"/>
      <c r="X41" s="1377" t="s">
        <v>456</v>
      </c>
      <c r="Y41" s="1377" t="s">
        <v>457</v>
      </c>
      <c r="Z41" s="1338" t="s">
        <v>458</v>
      </c>
      <c r="AA41" s="2274" t="s">
        <v>459</v>
      </c>
      <c r="AB41" s="2275"/>
      <c r="AC41" s="2283"/>
      <c r="AD41" s="2297"/>
      <c r="AE41" s="2299"/>
      <c r="AF41" s="1377" t="s">
        <v>456</v>
      </c>
      <c r="AG41" s="1377" t="s">
        <v>457</v>
      </c>
      <c r="AH41" s="1338" t="s">
        <v>458</v>
      </c>
      <c r="AI41" s="2274" t="s">
        <v>459</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206</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206</v>
      </c>
      <c r="B44" s="1367" t="s">
        <v>207</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206</v>
      </c>
      <c r="B45" s="1367" t="s">
        <v>207</v>
      </c>
      <c r="C45" s="1367" t="s">
        <v>208</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206</v>
      </c>
      <c r="B46" s="1367" t="s">
        <v>207</v>
      </c>
      <c r="C46" s="1367" t="s">
        <v>208</v>
      </c>
      <c r="D46" s="1367" t="s">
        <v>209</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customHeight="1" ht="49.5">
      <c r="A47" s="1367" t="s">
        <v>206</v>
      </c>
      <c r="B47" s="1367" t="s">
        <v>207</v>
      </c>
      <c r="C47" s="1367" t="s">
        <v>208</v>
      </c>
      <c r="D47" s="1367" t="s">
        <v>209</v>
      </c>
      <c r="E47" s="2263"/>
      <c r="F47" s="2263"/>
      <c r="G47" s="2263"/>
      <c r="H47" s="2263"/>
      <c r="I47" s="2260" t="str">
        <f>S46&amp;".1"</f>
        <v>....1</v>
      </c>
      <c r="J47" s="1367"/>
      <c r="K47" s="1367"/>
      <c r="L47" s="1368" t="s">
        <v>415</v>
      </c>
      <c r="P47" s="2261">
        <v>1</v>
      </c>
      <c r="Q47" s="1335"/>
      <c r="R47" s="360"/>
      <c r="S47" s="1340"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206</v>
      </c>
      <c r="B48" s="1367" t="s">
        <v>207</v>
      </c>
      <c r="C48" s="1367" t="s">
        <v>208</v>
      </c>
      <c r="D48" s="1367" t="s">
        <v>209</v>
      </c>
      <c r="E48" s="2263"/>
      <c r="F48" s="2263"/>
      <c r="G48" s="2263"/>
      <c r="H48" s="2263"/>
      <c r="I48" s="2290"/>
      <c r="J48" s="2260" t="str">
        <f>I47&amp;".1"</f>
        <v>....1.1</v>
      </c>
      <c r="K48" s="1367"/>
      <c r="L48" s="1368" t="s">
        <v>418</v>
      </c>
      <c r="P48" s="2261"/>
      <c r="Q48" s="2261">
        <v>1</v>
      </c>
      <c r="R48" s="361"/>
      <c r="S48" s="1340"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206</v>
      </c>
      <c r="B49" s="1367" t="s">
        <v>207</v>
      </c>
      <c r="C49" s="1367" t="s">
        <v>208</v>
      </c>
      <c r="D49" s="1367" t="s">
        <v>209</v>
      </c>
      <c r="E49" s="2263"/>
      <c r="F49" s="2263"/>
      <c r="G49" s="2263"/>
      <c r="H49" s="2263"/>
      <c r="I49" s="2290"/>
      <c r="J49" s="2290"/>
      <c r="K49" s="2260" t="str">
        <f>J48&amp;".1"</f>
        <v>....1.1.1</v>
      </c>
      <c r="L49" s="1368" t="s">
        <v>421</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422</v>
      </c>
      <c r="AN49" s="515">
        <f>STRCHECKDATE(V50:AL50)</f>
      </c>
      <c r="AO49" s="504"/>
      <c r="AP49" s="504" t="str">
        <f>IF(T49="","",T49)</f>
        <v/>
      </c>
      <c r="AQ49" s="504"/>
      <c r="AR49" s="504"/>
      <c r="AS49" s="1159">
        <v>21</v>
      </c>
    </row>
    <row customHeight="1" ht="1.05">
      <c r="A50" s="1367" t="s">
        <v>206</v>
      </c>
      <c r="B50" s="1367" t="s">
        <v>207</v>
      </c>
      <c r="C50" s="1367" t="s">
        <v>208</v>
      </c>
      <c r="D50" s="1367" t="s">
        <v>209</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206</v>
      </c>
      <c r="B51" s="1367" t="s">
        <v>207</v>
      </c>
      <c r="C51" s="1367" t="s">
        <v>208</v>
      </c>
      <c r="D51" s="1367" t="s">
        <v>209</v>
      </c>
      <c r="E51" s="2263"/>
      <c r="F51" s="2263"/>
      <c r="G51" s="2263"/>
      <c r="H51" s="2263"/>
      <c r="I51" s="2290"/>
      <c r="J51" s="2260"/>
      <c r="K51" s="1367"/>
      <c r="L51" s="1368"/>
      <c r="P51" s="2261"/>
      <c r="Q51" s="2261"/>
      <c r="R51" s="360"/>
      <c r="S51" s="1282"/>
      <c r="T51" s="292"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206</v>
      </c>
      <c r="B52" s="1367" t="s">
        <v>207</v>
      </c>
      <c r="C52" s="1367" t="s">
        <v>208</v>
      </c>
      <c r="D52" s="1367" t="s">
        <v>209</v>
      </c>
      <c r="E52" s="2263"/>
      <c r="F52" s="2263"/>
      <c r="G52" s="2263"/>
      <c r="H52" s="2263"/>
      <c r="I52" s="2260"/>
      <c r="J52" s="1367"/>
      <c r="K52" s="1367"/>
      <c r="L52" s="1368"/>
      <c r="P52" s="2261"/>
      <c r="Q52" s="1335"/>
      <c r="R52" s="360"/>
      <c r="S52" s="1282"/>
      <c r="T52" s="291"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206</v>
      </c>
      <c r="B53" s="1367" t="s">
        <v>207</v>
      </c>
      <c r="C53" s="1367" t="s">
        <v>208</v>
      </c>
      <c r="D53" s="1367" t="s">
        <v>209</v>
      </c>
      <c r="E53" s="2263"/>
      <c r="F53" s="2263"/>
      <c r="G53" s="2263"/>
      <c r="H53" s="2262"/>
      <c r="I53" s="1367"/>
      <c r="J53" s="1367"/>
      <c r="K53" s="1367"/>
      <c r="L53" s="1368"/>
      <c r="M53" s="1369"/>
      <c r="N53" s="1369"/>
      <c r="O53" s="541"/>
      <c r="P53" s="364"/>
      <c r="Q53" s="379"/>
      <c r="R53" s="359"/>
      <c r="S53" s="1282"/>
      <c r="T53" s="369" t="s">
        <v>425</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206</v>
      </c>
      <c r="B54" s="1347" t="s">
        <v>207</v>
      </c>
      <c r="C54" s="1347" t="s">
        <v>208</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206</v>
      </c>
      <c r="B55" s="1347" t="s">
        <v>207</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206</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0B2AF-2D55-461A-D6CA-0.3CEFC77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415</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c r="X40" s="2266" t="s">
        <v>447</v>
      </c>
      <c r="Y40" s="2267"/>
      <c r="Z40" s="2266" t="s">
        <v>448</v>
      </c>
      <c r="AA40" s="2273"/>
      <c r="AB40" s="2267"/>
      <c r="AC40" s="2282"/>
      <c r="AD40" s="2264" t="s">
        <v>462</v>
      </c>
      <c r="AE40" s="2287"/>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182</v>
      </c>
      <c r="B44" s="1367" t="s">
        <v>183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182</v>
      </c>
      <c r="B45" s="1367" t="s">
        <v>183</v>
      </c>
      <c r="C45" s="1367" t="s">
        <v>184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182</v>
      </c>
      <c r="B46" s="1367" t="s">
        <v>183</v>
      </c>
      <c r="C46" s="1367" t="s">
        <v>184</v>
      </c>
      <c r="D46" s="1367" t="s">
        <v>185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s="1646" customFormat="1" customHeight="1" ht="0">
      <c r="A47" s="1347" t="s">
        <v>182</v>
      </c>
      <c r="B47" s="1347" t="s">
        <v>183</v>
      </c>
      <c r="C47" s="1347" t="s">
        <v>184</v>
      </c>
      <c r="D47" s="1347" t="s">
        <v>185</v>
      </c>
      <c r="E47" s="2263"/>
      <c r="F47" s="2263"/>
      <c r="G47" s="2263"/>
      <c r="H47" s="2263"/>
      <c r="I47" s="2260" t="str">
        <f>S46&amp;".1"</f>
        <v>....1</v>
      </c>
      <c r="J47" s="1347"/>
      <c r="K47" s="1347"/>
      <c r="L47" s="1350" t="s">
        <v>415</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182</v>
      </c>
      <c r="B48" s="1367" t="s">
        <v>183</v>
      </c>
      <c r="C48" s="1367" t="s">
        <v>184</v>
      </c>
      <c r="D48" s="1367" t="s">
        <v>185</v>
      </c>
      <c r="E48" s="2263"/>
      <c r="F48" s="2263"/>
      <c r="G48" s="2263"/>
      <c r="H48" s="2263"/>
      <c r="I48" s="2290"/>
      <c r="J48" s="2260" t="str">
        <f>S46&amp;".1"</f>
        <v>....1</v>
      </c>
      <c r="K48" s="1367"/>
      <c r="L48" s="1368" t="s">
        <v>418</v>
      </c>
      <c r="P48" s="2261"/>
      <c r="Q48" s="2261">
        <v>1</v>
      </c>
      <c r="R48" s="361"/>
      <c r="S48" s="1340" t="str">
        <f>$J48</f>
        <v>....1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182</v>
      </c>
      <c r="B49" s="1367" t="s">
        <v>183</v>
      </c>
      <c r="C49" s="1367" t="s">
        <v>184</v>
      </c>
      <c r="D49" s="1367" t="s">
        <v>185</v>
      </c>
      <c r="E49" s="2263"/>
      <c r="F49" s="2263"/>
      <c r="G49" s="2263"/>
      <c r="H49" s="2263"/>
      <c r="I49" s="2290"/>
      <c r="J49" s="2290"/>
      <c r="K49" s="2260" t="str">
        <f>J48&amp;".1"</f>
        <v>....1.1</v>
      </c>
      <c r="L49" s="1368" t="s">
        <v>421</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463</v>
      </c>
      <c r="AN49" s="515">
        <f>STRCHECKDATE(V50:AL50)</f>
      </c>
      <c r="AO49" s="504"/>
      <c r="AP49" s="504" t="str">
        <f>IF(T49="","",T49)</f>
        <v/>
      </c>
      <c r="AQ49" s="504"/>
      <c r="AR49" s="504"/>
      <c r="AS49" s="1159">
        <v>21</v>
      </c>
    </row>
    <row customHeight="1" ht="1.05">
      <c r="A50" s="1367" t="s">
        <v>182</v>
      </c>
      <c r="B50" s="1367" t="s">
        <v>183</v>
      </c>
      <c r="C50" s="1367" t="s">
        <v>184</v>
      </c>
      <c r="D50" s="1367" t="s">
        <v>185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182</v>
      </c>
      <c r="B51" s="1367" t="s">
        <v>183</v>
      </c>
      <c r="C51" s="1367" t="s">
        <v>184</v>
      </c>
      <c r="D51" s="1367" t="s">
        <v>185</v>
      </c>
      <c r="E51" s="2263"/>
      <c r="F51" s="2263"/>
      <c r="G51" s="2263"/>
      <c r="H51" s="2263"/>
      <c r="I51" s="2290"/>
      <c r="J51" s="2260"/>
      <c r="K51" s="1367"/>
      <c r="L51" s="1368"/>
      <c r="P51" s="2261"/>
      <c r="Q51" s="2261"/>
      <c r="R51" s="360"/>
      <c r="S51" s="1282"/>
      <c r="T51" s="291"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182</v>
      </c>
      <c r="B52" s="1367" t="s">
        <v>183</v>
      </c>
      <c r="C52" s="1367" t="s">
        <v>184</v>
      </c>
      <c r="D52" s="1367" t="s">
        <v>185</v>
      </c>
      <c r="E52" s="2263"/>
      <c r="F52" s="2263"/>
      <c r="G52" s="2263"/>
      <c r="H52" s="2263"/>
      <c r="I52" s="2260"/>
      <c r="J52" s="1367"/>
      <c r="K52" s="1367"/>
      <c r="L52" s="1368"/>
      <c r="P52" s="2261"/>
      <c r="Q52" s="1335"/>
      <c r="R52" s="360"/>
      <c r="S52" s="1282"/>
      <c r="T52" s="369"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182</v>
      </c>
      <c r="B53" s="1367" t="s">
        <v>183</v>
      </c>
      <c r="C53" s="1367" t="s">
        <v>184</v>
      </c>
      <c r="D53" s="1367" t="s">
        <v>185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182</v>
      </c>
      <c r="B54" s="1347" t="s">
        <v>183</v>
      </c>
      <c r="C54" s="1347" t="s">
        <v>184</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182</v>
      </c>
      <c r="B55" s="1347" t="s">
        <v>183</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182</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892E4-962C-AC0E-E0D7-0.6513728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411</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413</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414</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415</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418</v>
      </c>
      <c r="M7" s="541"/>
      <c r="N7" s="1370"/>
      <c r="P7" s="2261"/>
      <c r="Q7" s="2261">
        <v>1</v>
      </c>
      <c r="R7" s="1646"/>
      <c r="S7" s="2011">
        <f>$J7</f>
      </c>
      <c r="T7" s="290" t="s">
        <v>419</v>
      </c>
      <c r="U7" s="304"/>
      <c r="V7" s="2309"/>
      <c r="W7" s="2309"/>
      <c r="X7" s="2309"/>
      <c r="Y7" s="2309"/>
      <c r="Z7" s="2309"/>
      <c r="AA7" s="2309"/>
      <c r="AB7" s="2309"/>
      <c r="AC7" s="2309"/>
      <c r="AD7" s="2309"/>
      <c r="AE7" s="2309"/>
      <c r="AF7" s="2309"/>
      <c r="AG7" s="2309"/>
      <c r="AH7" s="2309"/>
      <c r="AI7" s="2309"/>
      <c r="AJ7" s="2309"/>
      <c r="AK7" s="2309"/>
      <c r="AL7" s="2309"/>
      <c r="AM7" s="2014" t="s">
        <v>420</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421</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c r="X40" s="2266" t="s">
        <v>447</v>
      </c>
      <c r="Y40" s="2267"/>
      <c r="Z40" s="2266" t="s">
        <v>448</v>
      </c>
      <c r="AA40" s="2273"/>
      <c r="AB40" s="2267"/>
      <c r="AC40" s="2282"/>
      <c r="AD40" s="2264" t="s">
        <v>462</v>
      </c>
      <c r="AE40" s="2287"/>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s="1646" customFormat="1" customHeight="1" ht="0">
      <c r="A47" s="1347" t="s">
        <v>194</v>
      </c>
      <c r="B47" s="1347" t="s">
        <v>195</v>
      </c>
      <c r="C47" s="1347" t="s">
        <v>196</v>
      </c>
      <c r="D47" s="1347" t="s">
        <v>197</v>
      </c>
      <c r="E47" s="2263"/>
      <c r="F47" s="2263"/>
      <c r="G47" s="2263"/>
      <c r="H47" s="2263"/>
      <c r="I47" s="2260" t="str">
        <f>S46&amp;".1"</f>
        <v>....1</v>
      </c>
      <c r="J47" s="1347"/>
      <c r="K47" s="1347"/>
      <c r="L47" s="1350" t="s">
        <v>415</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194</v>
      </c>
      <c r="B48" s="1367" t="s">
        <v>195</v>
      </c>
      <c r="C48" s="1367" t="s">
        <v>196</v>
      </c>
      <c r="D48" s="1367" t="s">
        <v>197</v>
      </c>
      <c r="E48" s="2263"/>
      <c r="F48" s="2263"/>
      <c r="G48" s="2263"/>
      <c r="H48" s="2263"/>
      <c r="I48" s="2290"/>
      <c r="J48" s="2260" t="str">
        <f>S46&amp;".1"</f>
        <v>....1</v>
      </c>
      <c r="K48" s="1367"/>
      <c r="L48" s="1368" t="s">
        <v>418</v>
      </c>
      <c r="P48" s="2261"/>
      <c r="Q48" s="2261">
        <v>1</v>
      </c>
      <c r="R48" s="361"/>
      <c r="S48" s="1340" t="str">
        <f>$J48</f>
        <v>....1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194</v>
      </c>
      <c r="B49" s="1367" t="s">
        <v>195</v>
      </c>
      <c r="C49" s="1367" t="s">
        <v>196</v>
      </c>
      <c r="D49" s="1367" t="s">
        <v>197</v>
      </c>
      <c r="E49" s="2263"/>
      <c r="F49" s="2263"/>
      <c r="G49" s="2263"/>
      <c r="H49" s="2263"/>
      <c r="I49" s="2290"/>
      <c r="J49" s="2290"/>
      <c r="K49" s="2260" t="str">
        <f>J48&amp;".1"</f>
        <v>....1.1</v>
      </c>
      <c r="L49" s="1368" t="s">
        <v>421</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463</v>
      </c>
      <c r="AN49" s="515">
        <f>STRCHECKDATE(V50:AL50)</f>
      </c>
      <c r="AO49" s="504"/>
      <c r="AP49" s="504" t="str">
        <f>IF(T49="","",T49)</f>
        <v/>
      </c>
      <c r="AQ49" s="504"/>
      <c r="AR49" s="504"/>
      <c r="AS49" s="1159">
        <v>21</v>
      </c>
    </row>
    <row customHeight="1" ht="1.05">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194</v>
      </c>
      <c r="B51" s="1367" t="s">
        <v>195</v>
      </c>
      <c r="C51" s="1367" t="s">
        <v>196</v>
      </c>
      <c r="D51" s="1367" t="s">
        <v>197</v>
      </c>
      <c r="E51" s="2263"/>
      <c r="F51" s="2263"/>
      <c r="G51" s="2263"/>
      <c r="H51" s="2263"/>
      <c r="I51" s="2290"/>
      <c r="J51" s="2260"/>
      <c r="K51" s="1367"/>
      <c r="L51" s="1368"/>
      <c r="P51" s="2261"/>
      <c r="Q51" s="2261"/>
      <c r="R51" s="360"/>
      <c r="S51" s="1282"/>
      <c r="T51" s="291"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194</v>
      </c>
      <c r="B52" s="1367" t="s">
        <v>195</v>
      </c>
      <c r="C52" s="1367" t="s">
        <v>196</v>
      </c>
      <c r="D52" s="1367" t="s">
        <v>197</v>
      </c>
      <c r="E52" s="2263"/>
      <c r="F52" s="2263"/>
      <c r="G52" s="2263"/>
      <c r="H52" s="2263"/>
      <c r="I52" s="2260"/>
      <c r="J52" s="1367"/>
      <c r="K52" s="1367"/>
      <c r="L52" s="1368"/>
      <c r="P52" s="2261"/>
      <c r="Q52" s="1335"/>
      <c r="R52" s="360"/>
      <c r="S52" s="1282"/>
      <c r="T52" s="369"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194</v>
      </c>
      <c r="B55" s="1347" t="s">
        <v>195</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194</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9884E-6B1D-157C-8BE8-0.10B6BB6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415</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c r="X40" s="2266" t="s">
        <v>447</v>
      </c>
      <c r="Y40" s="2267"/>
      <c r="Z40" s="2266" t="s">
        <v>448</v>
      </c>
      <c r="AA40" s="2273"/>
      <c r="AB40" s="2267"/>
      <c r="AC40" s="2282"/>
      <c r="AD40" s="2264" t="s">
        <v>462</v>
      </c>
      <c r="AE40" s="2287"/>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200</v>
      </c>
      <c r="B44" s="1367" t="s">
        <v>201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200</v>
      </c>
      <c r="B45" s="1367" t="s">
        <v>201</v>
      </c>
      <c r="C45" s="1367" t="s">
        <v>202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200</v>
      </c>
      <c r="B46" s="1367" t="s">
        <v>201</v>
      </c>
      <c r="C46" s="1367" t="s">
        <v>202</v>
      </c>
      <c r="D46" s="1367" t="s">
        <v>203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s="1646" customFormat="1" customHeight="1" ht="0">
      <c r="A47" s="1347" t="s">
        <v>200</v>
      </c>
      <c r="B47" s="1347" t="s">
        <v>201</v>
      </c>
      <c r="C47" s="1347" t="s">
        <v>202</v>
      </c>
      <c r="D47" s="1347" t="s">
        <v>203</v>
      </c>
      <c r="E47" s="2263"/>
      <c r="F47" s="2263"/>
      <c r="G47" s="2263"/>
      <c r="H47" s="2263"/>
      <c r="I47" s="2260" t="str">
        <f>S46&amp;".1"</f>
        <v>....1</v>
      </c>
      <c r="J47" s="1347"/>
      <c r="K47" s="1347"/>
      <c r="L47" s="1350" t="s">
        <v>415</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200</v>
      </c>
      <c r="B48" s="1367" t="s">
        <v>201</v>
      </c>
      <c r="C48" s="1367" t="s">
        <v>202</v>
      </c>
      <c r="D48" s="1367" t="s">
        <v>203</v>
      </c>
      <c r="E48" s="2263"/>
      <c r="F48" s="2263"/>
      <c r="G48" s="2263"/>
      <c r="H48" s="2263"/>
      <c r="I48" s="2290"/>
      <c r="J48" s="2260" t="str">
        <f>S46&amp;".1"</f>
        <v>....1</v>
      </c>
      <c r="K48" s="1367"/>
      <c r="L48" s="1368" t="s">
        <v>418</v>
      </c>
      <c r="P48" s="2261"/>
      <c r="Q48" s="2261">
        <v>1</v>
      </c>
      <c r="R48" s="361"/>
      <c r="S48" s="1340" t="str">
        <f>$J48</f>
        <v>....1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200</v>
      </c>
      <c r="B49" s="1367" t="s">
        <v>201</v>
      </c>
      <c r="C49" s="1367" t="s">
        <v>202</v>
      </c>
      <c r="D49" s="1367" t="s">
        <v>203</v>
      </c>
      <c r="E49" s="2263"/>
      <c r="F49" s="2263"/>
      <c r="G49" s="2263"/>
      <c r="H49" s="2263"/>
      <c r="I49" s="2290"/>
      <c r="J49" s="2290"/>
      <c r="K49" s="2260" t="str">
        <f>J48&amp;".1"</f>
        <v>....1.1</v>
      </c>
      <c r="L49" s="1368" t="s">
        <v>421</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463</v>
      </c>
      <c r="AN49" s="515">
        <f>STRCHECKDATE(V50:AL50)</f>
      </c>
      <c r="AO49" s="504"/>
      <c r="AP49" s="504" t="str">
        <f>IF(T49="","",T49)</f>
        <v/>
      </c>
      <c r="AQ49" s="504"/>
      <c r="AR49" s="504"/>
      <c r="AS49" s="1159">
        <v>21</v>
      </c>
    </row>
    <row customHeight="1" ht="0">
      <c r="A50" s="1367" t="s">
        <v>200</v>
      </c>
      <c r="B50" s="1367" t="s">
        <v>201</v>
      </c>
      <c r="C50" s="1367" t="s">
        <v>202</v>
      </c>
      <c r="D50" s="1367" t="s">
        <v>203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200</v>
      </c>
      <c r="B51" s="1367" t="s">
        <v>201</v>
      </c>
      <c r="C51" s="1367" t="s">
        <v>202</v>
      </c>
      <c r="D51" s="1367" t="s">
        <v>203</v>
      </c>
      <c r="E51" s="2263"/>
      <c r="F51" s="2263"/>
      <c r="G51" s="2263"/>
      <c r="H51" s="2263"/>
      <c r="I51" s="2290"/>
      <c r="J51" s="2260"/>
      <c r="K51" s="1367"/>
      <c r="L51" s="1368"/>
      <c r="P51" s="2261"/>
      <c r="Q51" s="2261"/>
      <c r="R51" s="360"/>
      <c r="S51" s="1282"/>
      <c r="T51" s="291"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200</v>
      </c>
      <c r="B52" s="1367" t="s">
        <v>201</v>
      </c>
      <c r="C52" s="1367" t="s">
        <v>202</v>
      </c>
      <c r="D52" s="1367" t="s">
        <v>203</v>
      </c>
      <c r="E52" s="2263"/>
      <c r="F52" s="2263"/>
      <c r="G52" s="2263"/>
      <c r="H52" s="2263"/>
      <c r="I52" s="2260"/>
      <c r="J52" s="1367"/>
      <c r="K52" s="1367"/>
      <c r="L52" s="1368"/>
      <c r="P52" s="2261"/>
      <c r="Q52" s="1335"/>
      <c r="R52" s="360"/>
      <c r="S52" s="1282"/>
      <c r="T52" s="369"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200</v>
      </c>
      <c r="B53" s="1367" t="s">
        <v>201</v>
      </c>
      <c r="C53" s="1367" t="s">
        <v>202</v>
      </c>
      <c r="D53" s="1367" t="s">
        <v>203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200</v>
      </c>
      <c r="B54" s="1347" t="s">
        <v>201</v>
      </c>
      <c r="C54" s="1347" t="s">
        <v>202</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200</v>
      </c>
      <c r="B55" s="1347" t="s">
        <v>201</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200</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FF30B-996E-ECAE-7165-0.01D43EE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137</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408</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409</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410</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411</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412</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413</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414</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415</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418</v>
      </c>
      <c r="N7" s="513"/>
      <c r="O7" s="331"/>
      <c r="Q7" s="2261"/>
      <c r="R7" s="2261">
        <v>1</v>
      </c>
      <c r="S7" s="522"/>
      <c r="T7" s="361"/>
      <c r="U7" s="1340">
        <f>$J7</f>
      </c>
      <c r="V7" s="290" t="s">
        <v>419</v>
      </c>
      <c r="W7" s="304"/>
      <c r="X7" s="2249"/>
      <c r="Y7" s="2250"/>
      <c r="Z7" s="2250"/>
      <c r="AA7" s="2250"/>
      <c r="AB7" s="2250"/>
      <c r="AC7" s="2239"/>
      <c r="AD7" s="2239"/>
      <c r="AE7" s="2239"/>
      <c r="AF7" s="2312"/>
      <c r="AG7" s="2249"/>
      <c r="AH7" s="2250"/>
      <c r="AI7" s="2250"/>
      <c r="AJ7" s="2250"/>
      <c r="AK7" s="2250"/>
      <c r="AL7" s="2250"/>
      <c r="AM7" s="2250"/>
      <c r="AN7" s="2250"/>
      <c r="AO7" s="2250"/>
      <c r="AP7" s="2251"/>
      <c r="AQ7" s="1262" t="s">
        <v>420</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421</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464</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465</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466</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423</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424</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426</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427</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428</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429</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430</v>
      </c>
      <c r="Q26" s="1366"/>
      <c r="R26" s="1375"/>
      <c r="S26" s="1375"/>
      <c r="T26" s="1375"/>
      <c r="U26" s="733"/>
      <c r="V26" s="1164" t="s">
        <v>431</v>
      </c>
      <c r="AD26" s="190" t="s">
        <v>432</v>
      </c>
      <c r="AF26" s="190" t="s">
        <v>433</v>
      </c>
      <c r="AG26" s="1164" t="s">
        <v>431</v>
      </c>
      <c r="AM26" s="190" t="s">
        <v>434</v>
      </c>
      <c r="AO26" s="190" t="s">
        <v>433</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435</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436</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437</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438</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439</v>
      </c>
      <c r="AG40" s="330"/>
      <c r="AH40" s="330"/>
      <c r="AI40" s="330"/>
      <c r="AJ40" s="330"/>
      <c r="AK40" s="330"/>
      <c r="AL40" s="330"/>
      <c r="AM40" s="330"/>
      <c r="AN40" s="330"/>
      <c r="AO40" s="282" t="s">
        <v>439</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312</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313</v>
      </c>
      <c r="AW42" s="1159">
        <v>14</v>
      </c>
    </row>
    <row customHeight="1" ht="14.699999999999998">
      <c r="R43" s="380"/>
      <c r="S43" s="380"/>
      <c r="T43" s="380"/>
      <c r="U43" s="2277" t="s">
        <v>88</v>
      </c>
      <c r="V43" s="2213" t="s">
        <v>440</v>
      </c>
      <c r="W43" s="305"/>
      <c r="X43" s="2278" t="s">
        <v>441</v>
      </c>
      <c r="Y43" s="2295"/>
      <c r="Z43" s="2295"/>
      <c r="AA43" s="2295"/>
      <c r="AB43" s="2295"/>
      <c r="AC43" s="2279"/>
      <c r="AD43" s="2279"/>
      <c r="AE43" s="2280"/>
      <c r="AF43" s="2281" t="s">
        <v>442</v>
      </c>
      <c r="AG43" s="2278" t="s">
        <v>441</v>
      </c>
      <c r="AH43" s="2295"/>
      <c r="AI43" s="2295"/>
      <c r="AJ43" s="2295"/>
      <c r="AK43" s="2295"/>
      <c r="AL43" s="2279"/>
      <c r="AM43" s="2279"/>
      <c r="AN43" s="2280"/>
      <c r="AO43" s="2281" t="s">
        <v>443</v>
      </c>
      <c r="AP43" s="2284" t="s">
        <v>444</v>
      </c>
      <c r="AQ43" s="2131"/>
      <c r="AW43" s="1159">
        <v>14</v>
      </c>
    </row>
    <row customHeight="1" ht="35.699999999999996">
      <c r="R44" s="380"/>
      <c r="S44" s="380"/>
      <c r="T44" s="380"/>
      <c r="U44" s="2277"/>
      <c r="V44" s="2213"/>
      <c r="W44" s="1035"/>
      <c r="X44" s="2298" t="s">
        <v>467</v>
      </c>
      <c r="Y44" s="2316" t="s">
        <v>468</v>
      </c>
      <c r="Z44" s="2316"/>
      <c r="AA44" s="2316"/>
      <c r="AB44" s="2316"/>
      <c r="AC44" s="2298" t="s">
        <v>448</v>
      </c>
      <c r="AD44" s="2615"/>
      <c r="AE44" s="2318"/>
      <c r="AF44" s="2282"/>
      <c r="AG44" s="2298" t="s">
        <v>467</v>
      </c>
      <c r="AH44" s="2316" t="s">
        <v>468</v>
      </c>
      <c r="AI44" s="2316"/>
      <c r="AJ44" s="2316"/>
      <c r="AK44" s="2316"/>
      <c r="AL44" s="2298" t="s">
        <v>448</v>
      </c>
      <c r="AM44" s="2615"/>
      <c r="AN44" s="2318"/>
      <c r="AO44" s="2282"/>
      <c r="AP44" s="2285"/>
      <c r="AQ44" s="2131"/>
      <c r="AW44" s="1159">
        <v>34</v>
      </c>
    </row>
    <row customHeight="1" ht="14.699999999999998">
      <c r="R45" s="380"/>
      <c r="S45" s="380"/>
      <c r="T45" s="380"/>
      <c r="U45" s="2277"/>
      <c r="V45" s="2213"/>
      <c r="W45" s="1035"/>
      <c r="X45" s="2329"/>
      <c r="Y45" s="2321" t="s">
        <v>469</v>
      </c>
      <c r="Z45" s="2274" t="s">
        <v>470</v>
      </c>
      <c r="AA45" s="2324"/>
      <c r="AB45" s="2275"/>
      <c r="AC45" s="2299"/>
      <c r="AD45" s="2616"/>
      <c r="AE45" s="2320"/>
      <c r="AF45" s="2282"/>
      <c r="AG45" s="2329"/>
      <c r="AH45" s="2321" t="s">
        <v>469</v>
      </c>
      <c r="AI45" s="2274" t="s">
        <v>470</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471</v>
      </c>
      <c r="AA46" s="2274" t="s">
        <v>472</v>
      </c>
      <c r="AB46" s="2275"/>
      <c r="AC46" s="2321" t="s">
        <v>458</v>
      </c>
      <c r="AD46" s="2325" t="s">
        <v>459</v>
      </c>
      <c r="AE46" s="2326"/>
      <c r="AF46" s="2282"/>
      <c r="AG46" s="2329"/>
      <c r="AH46" s="2322"/>
      <c r="AI46" s="2321" t="s">
        <v>471</v>
      </c>
      <c r="AJ46" s="2274" t="s">
        <v>472</v>
      </c>
      <c r="AK46" s="2275"/>
      <c r="AL46" s="2321" t="s">
        <v>458</v>
      </c>
      <c r="AM46" s="2325" t="s">
        <v>459</v>
      </c>
      <c r="AN46" s="2326"/>
      <c r="AO46" s="2282"/>
      <c r="AP46" s="2285"/>
      <c r="AQ46" s="2131"/>
      <c r="AW46" s="1159">
        <v>26</v>
      </c>
    </row>
    <row customHeight="1" ht="65.25">
      <c r="A47" s="1263"/>
      <c r="B47" s="1263" t="s">
        <v>149</v>
      </c>
      <c r="C47" s="1263" t="s">
        <v>150</v>
      </c>
      <c r="D47" s="1263" t="s">
        <v>151</v>
      </c>
      <c r="E47" s="1314" t="s">
        <v>449</v>
      </c>
      <c r="F47" s="1314" t="s">
        <v>450</v>
      </c>
      <c r="G47" s="1314" t="s">
        <v>451</v>
      </c>
      <c r="H47" s="1314" t="s">
        <v>452</v>
      </c>
      <c r="I47" s="1314" t="s">
        <v>453</v>
      </c>
      <c r="J47" s="1314" t="s">
        <v>454</v>
      </c>
      <c r="K47" s="1314" t="s">
        <v>455</v>
      </c>
      <c r="L47" s="1314" t="s">
        <v>473</v>
      </c>
      <c r="M47" s="1314" t="s">
        <v>430</v>
      </c>
      <c r="R47" s="380"/>
      <c r="S47" s="380"/>
      <c r="T47" s="380"/>
      <c r="U47" s="2277"/>
      <c r="V47" s="2213"/>
      <c r="W47" s="306"/>
      <c r="X47" s="2299"/>
      <c r="Y47" s="2323"/>
      <c r="Z47" s="2323"/>
      <c r="AA47" s="1226" t="s">
        <v>474</v>
      </c>
      <c r="AB47" s="1226" t="s">
        <v>475</v>
      </c>
      <c r="AC47" s="2323"/>
      <c r="AD47" s="2327"/>
      <c r="AE47" s="2328"/>
      <c r="AF47" s="2283"/>
      <c r="AG47" s="2299"/>
      <c r="AH47" s="2323"/>
      <c r="AI47" s="2323"/>
      <c r="AJ47" s="1226" t="s">
        <v>474</v>
      </c>
      <c r="AK47" s="1226" t="s">
        <v>475</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99</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188</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137</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188</v>
      </c>
      <c r="B50" s="1271" t="s">
        <v>189</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409</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410</v>
      </c>
      <c r="AS50" s="504"/>
      <c r="AT50" s="504" t="str">
        <f>IF(V50="","",V50)</f>
        <v>Территория действия тарифа</v>
      </c>
      <c r="AU50" s="504"/>
      <c r="AV50" s="504"/>
      <c r="AW50" s="1159">
        <v>21</v>
      </c>
    </row>
    <row customHeight="1" ht="24">
      <c r="A51" s="1271" t="s">
        <v>188</v>
      </c>
      <c r="B51" s="1271" t="s">
        <v>189</v>
      </c>
      <c r="C51" s="1271" t="s">
        <v>190</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411</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412</v>
      </c>
      <c r="AS51" s="504"/>
      <c r="AT51" s="504" t="str">
        <f>IF(V51="","",V51)</f>
        <v>Наименование системы теплоснабжения </v>
      </c>
      <c r="AU51" s="504"/>
      <c r="AV51" s="504"/>
      <c r="AW51" s="1159">
        <v>23</v>
      </c>
    </row>
    <row customHeight="1" ht="22.049999999999997">
      <c r="A52" s="1271" t="s">
        <v>188</v>
      </c>
      <c r="B52" s="1271" t="s">
        <v>189</v>
      </c>
      <c r="C52" s="1271" t="s">
        <v>190</v>
      </c>
      <c r="D52" s="1271" t="s">
        <v>191</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413</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414</v>
      </c>
      <c r="AS52" s="504"/>
      <c r="AT52" s="504" t="str">
        <f>IF(V52="","",V52)</f>
        <v>Источник тепловой энергии  </v>
      </c>
      <c r="AU52" s="504"/>
      <c r="AV52" s="504"/>
      <c r="AW52" s="1159">
        <v>21</v>
      </c>
    </row>
    <row s="1646" customFormat="1" customHeight="1" ht="0">
      <c r="A53" s="1379" t="s">
        <v>188</v>
      </c>
      <c r="B53" s="1379" t="s">
        <v>189</v>
      </c>
      <c r="C53" s="1379" t="s">
        <v>190</v>
      </c>
      <c r="D53" s="1379" t="s">
        <v>191</v>
      </c>
      <c r="E53" s="2294"/>
      <c r="F53" s="2294"/>
      <c r="G53" s="2294"/>
      <c r="H53" s="2315"/>
      <c r="I53" s="2131" t="str">
        <f>U52&amp;".1"</f>
        <v>....1</v>
      </c>
      <c r="J53" s="1379"/>
      <c r="K53" s="1379"/>
      <c r="L53" s="1379"/>
      <c r="M53" s="1385" t="s">
        <v>415</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188</v>
      </c>
      <c r="B54" s="1271" t="s">
        <v>189</v>
      </c>
      <c r="C54" s="1271" t="s">
        <v>190</v>
      </c>
      <c r="D54" s="1271" t="s">
        <v>191</v>
      </c>
      <c r="E54" s="2294"/>
      <c r="F54" s="2294"/>
      <c r="G54" s="2294"/>
      <c r="H54" s="2315"/>
      <c r="I54" s="2105"/>
      <c r="J54" s="2131" t="str">
        <f>I53&amp;".1"</f>
        <v>....1.1</v>
      </c>
      <c r="K54" s="1271"/>
      <c r="L54" s="1271"/>
      <c r="M54" s="1314" t="s">
        <v>418</v>
      </c>
      <c r="Q54" s="2261"/>
      <c r="R54" s="2261">
        <v>1</v>
      </c>
      <c r="S54" s="522"/>
      <c r="T54" s="361"/>
      <c r="U54" s="1340" t="str">
        <f>$J54</f>
        <v>....1.1</v>
      </c>
      <c r="V54" s="290" t="s">
        <v>419</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420</v>
      </c>
      <c r="AS54" s="504"/>
      <c r="AT54" s="504" t="str">
        <f>IF(V54="","",V54)</f>
        <v>Группа потребителей</v>
      </c>
      <c r="AU54" s="504"/>
      <c r="AV54" s="504"/>
      <c r="AW54" s="1159">
        <v>21</v>
      </c>
    </row>
    <row customHeight="1" ht="22.049999999999997">
      <c r="A55" s="1271" t="s">
        <v>188</v>
      </c>
      <c r="B55" s="1271" t="s">
        <v>189</v>
      </c>
      <c r="C55" s="1271" t="s">
        <v>190</v>
      </c>
      <c r="D55" s="1271" t="s">
        <v>191</v>
      </c>
      <c r="E55" s="2294"/>
      <c r="F55" s="2294"/>
      <c r="G55" s="2294"/>
      <c r="H55" s="2315"/>
      <c r="I55" s="2105"/>
      <c r="J55" s="2105"/>
      <c r="K55" s="2131" t="str">
        <f>J54&amp;".1"</f>
        <v>....1.1.1</v>
      </c>
      <c r="L55" s="143"/>
      <c r="M55" s="1314" t="s">
        <v>421</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464</v>
      </c>
      <c r="AR55" s="515">
        <f>STRCHECKDATE(X57:AP57)</f>
      </c>
      <c r="AS55" s="504"/>
      <c r="AT55" s="504" t="str">
        <f>IF(V55="","",V55)</f>
        <v/>
      </c>
      <c r="AU55" s="504"/>
      <c r="AV55" s="504"/>
      <c r="AW55" s="1159">
        <v>21</v>
      </c>
    </row>
    <row customHeight="1" ht="11.549999999999999">
      <c r="A56" s="1271" t="s">
        <v>188</v>
      </c>
      <c r="B56" s="1271" t="s">
        <v>189</v>
      </c>
      <c r="C56" s="1271" t="s">
        <v>190</v>
      </c>
      <c r="D56" s="1271" t="s">
        <v>191</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465</v>
      </c>
      <c r="AR56" s="515">
        <f>STRCHECKDATE(X58:AP58)</f>
      </c>
      <c r="AS56" s="504"/>
      <c r="AT56" s="504" t="str">
        <f>IF(V56="","",V56)</f>
        <v/>
      </c>
      <c r="AU56" s="504"/>
      <c r="AV56" s="504"/>
      <c r="AW56" s="1159">
        <v>11</v>
      </c>
    </row>
    <row customHeight="1" ht="0">
      <c r="A57" s="1271" t="s">
        <v>188</v>
      </c>
      <c r="B57" s="1271" t="s">
        <v>189</v>
      </c>
      <c r="C57" s="1271" t="s">
        <v>190</v>
      </c>
      <c r="D57" s="1271" t="s">
        <v>191</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188</v>
      </c>
      <c r="B58" s="1271" t="s">
        <v>189</v>
      </c>
      <c r="C58" s="1271" t="s">
        <v>190</v>
      </c>
      <c r="D58" s="1271" t="s">
        <v>191</v>
      </c>
      <c r="E58" s="2294"/>
      <c r="F58" s="2294"/>
      <c r="G58" s="2294"/>
      <c r="H58" s="2315"/>
      <c r="I58" s="2105"/>
      <c r="J58" s="2105"/>
      <c r="K58" s="2131"/>
      <c r="L58" s="1271"/>
      <c r="M58" s="1314"/>
      <c r="Q58" s="2261"/>
      <c r="R58" s="2261"/>
      <c r="S58" s="1335"/>
      <c r="T58" s="360"/>
      <c r="U58" s="1282"/>
      <c r="V58" s="292" t="s">
        <v>466</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188</v>
      </c>
      <c r="B59" s="1271" t="s">
        <v>189</v>
      </c>
      <c r="C59" s="1271" t="s">
        <v>190</v>
      </c>
      <c r="D59" s="1271" t="s">
        <v>191</v>
      </c>
      <c r="E59" s="2294"/>
      <c r="F59" s="2294"/>
      <c r="G59" s="2294"/>
      <c r="H59" s="2315"/>
      <c r="I59" s="2105"/>
      <c r="J59" s="2131"/>
      <c r="K59" s="1271"/>
      <c r="L59" s="1271"/>
      <c r="M59" s="1314"/>
      <c r="Q59" s="2261"/>
      <c r="R59" s="2261"/>
      <c r="S59" s="1335"/>
      <c r="T59" s="360"/>
      <c r="U59" s="1282"/>
      <c r="V59" s="291" t="s">
        <v>423</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188</v>
      </c>
      <c r="B60" s="1271" t="s">
        <v>189</v>
      </c>
      <c r="C60" s="1271" t="s">
        <v>190</v>
      </c>
      <c r="D60" s="1271" t="s">
        <v>191</v>
      </c>
      <c r="E60" s="2294"/>
      <c r="F60" s="2294"/>
      <c r="G60" s="2294"/>
      <c r="H60" s="2315"/>
      <c r="I60" s="2131"/>
      <c r="J60" s="1271"/>
      <c r="K60" s="1271"/>
      <c r="L60" s="1271"/>
      <c r="M60" s="1314"/>
      <c r="Q60" s="2261"/>
      <c r="R60" s="1335"/>
      <c r="S60" s="1335"/>
      <c r="T60" s="360"/>
      <c r="U60" s="1282"/>
      <c r="V60" s="369" t="s">
        <v>424</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188</v>
      </c>
      <c r="B61" s="1271" t="s">
        <v>189</v>
      </c>
      <c r="C61" s="1271" t="s">
        <v>190</v>
      </c>
      <c r="D61" s="1271" t="s">
        <v>191</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188</v>
      </c>
      <c r="B62" s="1379" t="s">
        <v>189</v>
      </c>
      <c r="C62" s="1379" t="s">
        <v>190</v>
      </c>
      <c r="D62" s="1378"/>
      <c r="E62" s="2294"/>
      <c r="F62" s="2294"/>
      <c r="G62" s="2293"/>
      <c r="H62" s="1378"/>
      <c r="I62" s="1378"/>
      <c r="J62" s="1378"/>
      <c r="K62" s="1378"/>
      <c r="L62" s="1378"/>
      <c r="M62" s="1381"/>
      <c r="N62" s="1382"/>
      <c r="O62" s="1382"/>
      <c r="P62" s="355"/>
      <c r="Q62" s="1320"/>
      <c r="R62" s="1321"/>
      <c r="S62" s="1320"/>
      <c r="T62" s="1320"/>
      <c r="U62" s="1326"/>
      <c r="V62" s="1329" t="s">
        <v>426</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188</v>
      </c>
      <c r="B63" s="1379" t="s">
        <v>189</v>
      </c>
      <c r="C63" s="1378"/>
      <c r="D63" s="1378"/>
      <c r="E63" s="2294"/>
      <c r="F63" s="2293"/>
      <c r="G63" s="1378"/>
      <c r="H63" s="1378"/>
      <c r="I63" s="1378"/>
      <c r="J63" s="1378"/>
      <c r="K63" s="1378"/>
      <c r="L63" s="1378"/>
      <c r="M63" s="1381"/>
      <c r="N63" s="1383"/>
      <c r="O63" s="1383"/>
      <c r="P63" s="355"/>
      <c r="Q63" s="1320"/>
      <c r="R63" s="1321"/>
      <c r="S63" s="1320"/>
      <c r="T63" s="1320"/>
      <c r="U63" s="1326"/>
      <c r="V63" s="1329" t="s">
        <v>427</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188</v>
      </c>
      <c r="B64" s="1379"/>
      <c r="C64" s="1379"/>
      <c r="D64" s="1379"/>
      <c r="E64" s="2293"/>
      <c r="F64" s="1379"/>
      <c r="G64" s="1379"/>
      <c r="H64" s="1379"/>
      <c r="I64" s="1379"/>
      <c r="J64" s="1379"/>
      <c r="K64" s="1379"/>
      <c r="L64" s="1379"/>
      <c r="M64" s="1385"/>
      <c r="N64" s="1383"/>
      <c r="O64" s="1383"/>
      <c r="P64" s="355"/>
      <c r="Q64" s="384"/>
      <c r="R64" s="1348"/>
      <c r="S64" s="384"/>
      <c r="T64" s="384"/>
      <c r="U64" s="1326"/>
      <c r="V64" s="1329" t="s">
        <v>428</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460</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2801596-B21E-843C-48ED-0.36E43C02}" mc:Ignorable="x14ac xr xr2 xr3">
  <sheetPr>
    <tabColor rgb="FFCCCCFF"/>
  </sheetPr>
  <dimension ref="A1:Q79"/>
  <sheetViews>
    <sheetView topLeftCell="A1" showGridLines="0" zoomScale="90" workbookViewId="0">
      <selection activeCell="I66" sqref="I66"/>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2026</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27BF7C5-1433-5802-9154-0.2EC3DCE}"/>
    <hyperlink ref="H17" location="Титульный!H9" display="Как заполнить?" tooltip="Помощь по работе с полями отчётной формы" xr:uid="{DB8057BB-67A1-C2BD-8CA8-0.7FB472E6}"/>
    <hyperlink ref="H39" location="Титульный!H9" display="Как заполнить?" tooltip="Помощь по работе с полями отчётной формы" xr:uid="{0AFE08DB-B109-D953-6AFE-0.DF5F34E4}"/>
    <hyperlink ref="H62" location="Титульный!H9" display="Как заполнить?" tooltip="Помощь по работе с полями отчётной формы" xr:uid="{00962481-F8E6-8828-68FE-0.52AD5C69}"/>
    <hyperlink ref="F70" r:id="rId4" xr:uid="{3A10F242-ADD5-95A8-994C-0.28D1E5C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9EDF5-7EE6-FC31-F3BE-0.391F082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137</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408</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409</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410</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411</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412</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413</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414</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415</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476</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477</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478</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479</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480</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427</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429</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430</v>
      </c>
      <c r="P23" s="1512"/>
      <c r="Q23" s="1514"/>
      <c r="R23" s="1514"/>
      <c r="Y23" s="1511" t="s">
        <v>432</v>
      </c>
      <c r="AA23" s="1511" t="s">
        <v>433</v>
      </c>
      <c r="AB23" s="1511" t="s">
        <v>481</v>
      </c>
      <c r="AE23" s="1511" t="s">
        <v>482</v>
      </c>
      <c r="AF23" s="1511" t="s">
        <v>481</v>
      </c>
      <c r="AI23" s="1511" t="s">
        <v>483</v>
      </c>
      <c r="AJ23" s="1511" t="s">
        <v>481</v>
      </c>
      <c r="AM23" s="1511" t="s">
        <v>484</v>
      </c>
      <c r="AQ23" s="1511" t="s">
        <v>432</v>
      </c>
      <c r="AS23" s="1511" t="s">
        <v>433</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435</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436</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435</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436</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439</v>
      </c>
      <c r="AB37" s="330"/>
      <c r="AC37" s="330"/>
      <c r="AD37" s="330"/>
      <c r="AE37" s="330"/>
      <c r="AF37" s="330"/>
      <c r="AG37" s="330"/>
      <c r="AH37" s="330"/>
      <c r="AI37" s="330"/>
      <c r="AJ37" s="330"/>
      <c r="AK37" s="330"/>
      <c r="AL37" s="330"/>
      <c r="AM37" s="330"/>
      <c r="AN37" s="330"/>
      <c r="AO37" s="330"/>
      <c r="AP37" s="330"/>
      <c r="AQ37" s="330"/>
      <c r="AR37" s="330"/>
      <c r="AS37" s="282" t="s">
        <v>439</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312</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313</v>
      </c>
      <c r="BA39" s="1159">
        <v>14</v>
      </c>
    </row>
    <row customHeight="1" ht="14.699999999999998">
      <c r="Q40" s="295"/>
      <c r="R40" s="380"/>
      <c r="S40" s="2277" t="s">
        <v>88</v>
      </c>
      <c r="T40" s="2213" t="s">
        <v>485</v>
      </c>
      <c r="U40" s="305"/>
      <c r="V40" s="2279"/>
      <c r="W40" s="2279"/>
      <c r="X40" s="2279"/>
      <c r="Y40" s="2279"/>
      <c r="Z40" s="2280"/>
      <c r="AA40" s="2340" t="s">
        <v>442</v>
      </c>
      <c r="AB40" s="2332" t="s">
        <v>486</v>
      </c>
      <c r="AC40" s="2295"/>
      <c r="AD40" s="2295"/>
      <c r="AE40" s="2333"/>
      <c r="AF40" s="2295" t="s">
        <v>487</v>
      </c>
      <c r="AG40" s="2295"/>
      <c r="AH40" s="2295"/>
      <c r="AI40" s="2333"/>
      <c r="AJ40" s="2332" t="s">
        <v>488</v>
      </c>
      <c r="AK40" s="2295"/>
      <c r="AL40" s="2295"/>
      <c r="AM40" s="2333"/>
      <c r="AN40" s="2332" t="s">
        <v>441</v>
      </c>
      <c r="AO40" s="2295"/>
      <c r="AP40" s="2279"/>
      <c r="AQ40" s="2279"/>
      <c r="AR40" s="2280"/>
      <c r="AS40" s="2281" t="s">
        <v>442</v>
      </c>
      <c r="AT40" s="2284" t="s">
        <v>444</v>
      </c>
      <c r="AU40" s="2131"/>
      <c r="BA40" s="1159">
        <v>14</v>
      </c>
    </row>
    <row customHeight="1" ht="35.699999999999996">
      <c r="Q41" s="295"/>
      <c r="R41" s="380"/>
      <c r="S41" s="2277"/>
      <c r="T41" s="2213"/>
      <c r="U41" s="1035"/>
      <c r="V41" s="2131" t="s">
        <v>489</v>
      </c>
      <c r="W41" s="2131"/>
      <c r="X41" s="2298" t="s">
        <v>448</v>
      </c>
      <c r="Y41" s="2317"/>
      <c r="Z41" s="2318"/>
      <c r="AA41" s="2341"/>
      <c r="AB41" s="2334"/>
      <c r="AC41" s="2335"/>
      <c r="AD41" s="2335"/>
      <c r="AE41" s="2336"/>
      <c r="AF41" s="2335"/>
      <c r="AG41" s="2335"/>
      <c r="AH41" s="2335"/>
      <c r="AI41" s="2336"/>
      <c r="AJ41" s="2334"/>
      <c r="AK41" s="2335"/>
      <c r="AL41" s="2335"/>
      <c r="AM41" s="2335"/>
      <c r="AN41" s="2131" t="s">
        <v>489</v>
      </c>
      <c r="AO41" s="2131"/>
      <c r="AP41" s="2317" t="s">
        <v>448</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149</v>
      </c>
      <c r="C43" s="1374" t="s">
        <v>150</v>
      </c>
      <c r="D43" s="1374" t="s">
        <v>151</v>
      </c>
      <c r="E43" s="1368" t="s">
        <v>449</v>
      </c>
      <c r="F43" s="1368" t="s">
        <v>450</v>
      </c>
      <c r="G43" s="1368" t="s">
        <v>451</v>
      </c>
      <c r="H43" s="1368" t="s">
        <v>452</v>
      </c>
      <c r="I43" s="1368" t="s">
        <v>453</v>
      </c>
      <c r="J43" s="1368" t="s">
        <v>454</v>
      </c>
      <c r="K43" s="1368" t="s">
        <v>455</v>
      </c>
      <c r="L43" s="1368" t="s">
        <v>430</v>
      </c>
      <c r="Q43" s="295"/>
      <c r="R43" s="380"/>
      <c r="S43" s="2277"/>
      <c r="T43" s="2213"/>
      <c r="U43" s="306"/>
      <c r="V43" s="1334" t="s">
        <v>490</v>
      </c>
      <c r="W43" s="1334" t="s">
        <v>491</v>
      </c>
      <c r="X43" s="1342" t="s">
        <v>458</v>
      </c>
      <c r="Y43" s="2274" t="s">
        <v>459</v>
      </c>
      <c r="Z43" s="2275"/>
      <c r="AA43" s="2342"/>
      <c r="AB43" s="2337"/>
      <c r="AC43" s="2338"/>
      <c r="AD43" s="2338"/>
      <c r="AE43" s="2339"/>
      <c r="AF43" s="2338"/>
      <c r="AG43" s="2338"/>
      <c r="AH43" s="2338"/>
      <c r="AI43" s="2339"/>
      <c r="AJ43" s="2337"/>
      <c r="AK43" s="2338"/>
      <c r="AL43" s="2338"/>
      <c r="AM43" s="2339"/>
      <c r="AN43" s="1864" t="s">
        <v>490</v>
      </c>
      <c r="AO43" s="1864" t="s">
        <v>491</v>
      </c>
      <c r="AP43" s="1342" t="s">
        <v>458</v>
      </c>
      <c r="AQ43" s="2274" t="s">
        <v>459</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99</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212</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137</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212</v>
      </c>
      <c r="B46" s="1367" t="s">
        <v>213</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409</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410</v>
      </c>
      <c r="AW46" s="504"/>
      <c r="AX46" s="504" t="str">
        <f>IF(T46="","",T46)</f>
        <v>Территория действия тарифа</v>
      </c>
      <c r="AY46" s="504"/>
      <c r="AZ46" s="504"/>
      <c r="BA46" s="1159">
        <v>21</v>
      </c>
    </row>
    <row customHeight="1" ht="24">
      <c r="A47" s="1367" t="s">
        <v>212</v>
      </c>
      <c r="B47" s="1367" t="s">
        <v>213</v>
      </c>
      <c r="C47" s="1367" t="s">
        <v>214</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411</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412</v>
      </c>
      <c r="AW47" s="504"/>
      <c r="AX47" s="504" t="str">
        <f>IF(T47="","",T47)</f>
        <v>Наименование системы теплоснабжения </v>
      </c>
      <c r="AY47" s="504"/>
      <c r="AZ47" s="504"/>
      <c r="BA47" s="1159">
        <v>23</v>
      </c>
    </row>
    <row customHeight="1" ht="21">
      <c r="A48" s="1367" t="s">
        <v>212</v>
      </c>
      <c r="B48" s="1367" t="s">
        <v>213</v>
      </c>
      <c r="C48" s="1367" t="s">
        <v>214</v>
      </c>
      <c r="D48" s="1367" t="s">
        <v>215</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413</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414</v>
      </c>
      <c r="AW48" s="504"/>
      <c r="AX48" s="504" t="str">
        <f>IF(T48="","",T48)</f>
        <v>Источник тепловой энергии  </v>
      </c>
      <c r="AY48" s="504"/>
      <c r="AZ48" s="504"/>
      <c r="BA48" s="1159">
        <v>20</v>
      </c>
    </row>
    <row s="1646" customFormat="1" customHeight="1" ht="1.05">
      <c r="A49" s="1347" t="s">
        <v>212</v>
      </c>
      <c r="B49" s="1347" t="s">
        <v>213</v>
      </c>
      <c r="C49" s="1347" t="s">
        <v>214</v>
      </c>
      <c r="D49" s="1347" t="s">
        <v>215</v>
      </c>
      <c r="E49" s="2263"/>
      <c r="F49" s="2263"/>
      <c r="G49" s="2263"/>
      <c r="H49" s="2263"/>
      <c r="I49" s="2260" t="str">
        <f>S48&amp;".1"</f>
        <v>....1</v>
      </c>
      <c r="J49" s="1347"/>
      <c r="K49" s="1347"/>
      <c r="L49" s="1350" t="s">
        <v>415</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212</v>
      </c>
      <c r="B50" s="1347" t="s">
        <v>213</v>
      </c>
      <c r="C50" s="1347" t="s">
        <v>214</v>
      </c>
      <c r="D50" s="1347" t="s">
        <v>215</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212</v>
      </c>
      <c r="B51" s="1367" t="s">
        <v>213</v>
      </c>
      <c r="C51" s="1367" t="s">
        <v>214</v>
      </c>
      <c r="D51" s="1367" t="s">
        <v>215</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492</v>
      </c>
      <c r="AV51" s="515">
        <f>STRCHECKDATE(V54:AT54)</f>
      </c>
      <c r="AW51" s="504"/>
      <c r="AX51" s="504" t="str">
        <f>IF(T51="","",T51)</f>
        <v/>
      </c>
      <c r="AY51" s="504"/>
      <c r="AZ51" s="504"/>
      <c r="BA51" s="1159">
        <v>21</v>
      </c>
    </row>
    <row customHeight="1" ht="11.549999999999999">
      <c r="A52" s="1367" t="s">
        <v>212</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477</v>
      </c>
      <c r="AN52" s="1397"/>
      <c r="AO52" s="1500"/>
      <c r="AP52" s="1397"/>
      <c r="AQ52" s="1397"/>
      <c r="AR52" s="1397"/>
      <c r="AS52" s="1397"/>
      <c r="AT52" s="1394"/>
      <c r="AU52" s="2258"/>
      <c r="AW52" s="504"/>
      <c r="AX52" s="504"/>
      <c r="AY52" s="504"/>
      <c r="AZ52" s="504"/>
      <c r="BA52" s="1159">
        <v>11</v>
      </c>
    </row>
    <row customHeight="1" ht="11.549999999999999">
      <c r="A53" s="1367" t="s">
        <v>212</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478</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212</v>
      </c>
      <c r="B54" s="1367" t="s">
        <v>213</v>
      </c>
      <c r="C54" s="1367" t="s">
        <v>214</v>
      </c>
      <c r="D54" s="1367" t="s">
        <v>215</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479</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212</v>
      </c>
      <c r="B55" s="1367" t="s">
        <v>213</v>
      </c>
      <c r="C55" s="1367" t="s">
        <v>214</v>
      </c>
      <c r="D55" s="1367" t="s">
        <v>215</v>
      </c>
      <c r="E55" s="2263"/>
      <c r="F55" s="2263"/>
      <c r="G55" s="2263"/>
      <c r="H55" s="2263"/>
      <c r="I55" s="2290"/>
      <c r="J55" s="2260"/>
      <c r="K55" s="1367"/>
      <c r="L55" s="1368"/>
      <c r="P55" s="2261"/>
      <c r="Q55" s="2261"/>
      <c r="R55" s="360"/>
      <c r="S55" s="1282"/>
      <c r="T55" s="291" t="s">
        <v>480</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212</v>
      </c>
      <c r="B56" s="1347" t="s">
        <v>213</v>
      </c>
      <c r="C56" s="1347" t="s">
        <v>214</v>
      </c>
      <c r="D56" s="1347" t="s">
        <v>215</v>
      </c>
      <c r="E56" s="2263"/>
      <c r="F56" s="2263"/>
      <c r="G56" s="2263"/>
      <c r="H56" s="2263"/>
      <c r="I56" s="2260"/>
      <c r="J56" s="1347"/>
      <c r="K56" s="1347"/>
      <c r="L56" s="1350"/>
      <c r="M56" s="514"/>
      <c r="N56" s="514"/>
      <c r="O56" s="514"/>
      <c r="P56" s="2261"/>
      <c r="Q56" s="1335"/>
      <c r="R56" s="360"/>
      <c r="S56" s="1390"/>
      <c r="T56" s="1391" t="s">
        <v>424</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212</v>
      </c>
      <c r="B57" s="1347" t="s">
        <v>213</v>
      </c>
      <c r="C57" s="1347" t="s">
        <v>214</v>
      </c>
      <c r="D57" s="1347" t="s">
        <v>215</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212</v>
      </c>
      <c r="B58" s="1347" t="s">
        <v>213</v>
      </c>
      <c r="C58" s="1347" t="s">
        <v>214</v>
      </c>
      <c r="D58" s="1318"/>
      <c r="E58" s="2263"/>
      <c r="F58" s="2263"/>
      <c r="G58" s="2262"/>
      <c r="H58" s="1318"/>
      <c r="I58" s="1318"/>
      <c r="J58" s="1318"/>
      <c r="K58" s="1318"/>
      <c r="L58" s="1343"/>
      <c r="M58" s="1319"/>
      <c r="N58" s="1319"/>
      <c r="P58" s="1320"/>
      <c r="Q58" s="1321"/>
      <c r="R58" s="1320"/>
      <c r="S58" s="1326"/>
      <c r="T58" s="1329" t="s">
        <v>426</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212</v>
      </c>
      <c r="B59" s="1347" t="s">
        <v>213</v>
      </c>
      <c r="C59" s="1318"/>
      <c r="D59" s="1318"/>
      <c r="E59" s="2263"/>
      <c r="F59" s="2262"/>
      <c r="G59" s="1318"/>
      <c r="H59" s="1318"/>
      <c r="I59" s="1318"/>
      <c r="J59" s="1318"/>
      <c r="K59" s="1318"/>
      <c r="L59" s="1343"/>
      <c r="M59" s="1325"/>
      <c r="N59" s="1325"/>
      <c r="P59" s="1320"/>
      <c r="Q59" s="1321"/>
      <c r="R59" s="1320"/>
      <c r="S59" s="1326"/>
      <c r="T59" s="1329" t="s">
        <v>427</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212</v>
      </c>
      <c r="B60" s="1347"/>
      <c r="C60" s="1347"/>
      <c r="D60" s="1347"/>
      <c r="E60" s="2263"/>
      <c r="F60" s="1347"/>
      <c r="G60" s="1347"/>
      <c r="H60" s="1347"/>
      <c r="I60" s="1347"/>
      <c r="J60" s="1347"/>
      <c r="K60" s="1347"/>
      <c r="L60" s="1350"/>
      <c r="M60" s="1325"/>
      <c r="N60" s="1325"/>
      <c r="O60" s="522"/>
      <c r="P60" s="384"/>
      <c r="Q60" s="1348"/>
      <c r="R60" s="384"/>
      <c r="S60" s="1326"/>
      <c r="T60" s="1329" t="s">
        <v>428</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212</v>
      </c>
      <c r="B61" s="1347"/>
      <c r="C61" s="1347"/>
      <c r="D61" s="1347"/>
      <c r="E61" s="2262"/>
      <c r="F61" s="1347"/>
      <c r="G61" s="1347"/>
      <c r="H61" s="1347"/>
      <c r="I61" s="1347"/>
      <c r="J61" s="1347"/>
      <c r="K61" s="1347"/>
      <c r="L61" s="1350"/>
      <c r="M61" s="1325"/>
      <c r="N61" s="1325"/>
      <c r="O61" s="522"/>
      <c r="P61" s="384"/>
      <c r="Q61" s="1348"/>
      <c r="R61" s="384"/>
      <c r="S61" s="1326"/>
      <c r="T61" s="1329" t="s">
        <v>428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460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A02C4-C012-7D5E-F6B4-0.88F08E1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29">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356" t="s">
        <v>501</v>
      </c>
      <c r="W38" s="2266" t="s">
        <v>447</v>
      </c>
      <c r="X38" s="2267"/>
      <c r="Y38" s="2266" t="s">
        <v>448</v>
      </c>
      <c r="Z38" s="2273"/>
      <c r="AA38" s="2267"/>
      <c r="AB38" s="2282"/>
      <c r="AC38" s="13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356" t="s">
        <v>504</v>
      </c>
      <c r="W39" s="1226" t="s">
        <v>505</v>
      </c>
      <c r="X39" s="1226" t="s">
        <v>506</v>
      </c>
      <c r="Y39" s="1361" t="s">
        <v>458</v>
      </c>
      <c r="Z39" s="2274" t="s">
        <v>459</v>
      </c>
      <c r="AA39" s="2275"/>
      <c r="AB39" s="2283"/>
      <c r="AC39" s="1356" t="s">
        <v>504</v>
      </c>
      <c r="AD39" s="1226" t="s">
        <v>505</v>
      </c>
      <c r="AE39" s="1226" t="s">
        <v>506</v>
      </c>
      <c r="AF39" s="1361" t="s">
        <v>458</v>
      </c>
      <c r="AG39" s="2274" t="s">
        <v>459</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238</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238</v>
      </c>
      <c r="B42" s="1367" t="s">
        <v>239</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238</v>
      </c>
      <c r="B43" s="1367" t="s">
        <v>239</v>
      </c>
      <c r="C43" s="1367" t="s">
        <v>240</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238</v>
      </c>
      <c r="B44" s="1367" t="s">
        <v>239</v>
      </c>
      <c r="C44" s="1367" t="s">
        <v>240</v>
      </c>
      <c r="D44" s="1367" t="s">
        <v>507</v>
      </c>
      <c r="E44" s="2263"/>
      <c r="F44" s="2263"/>
      <c r="G44" s="2263"/>
      <c r="H44" s="2263"/>
      <c r="I44" s="2260" t="str">
        <f>S43&amp;".1"</f>
        <v>...1</v>
      </c>
      <c r="J44" s="1367"/>
      <c r="K44" s="1367"/>
      <c r="L44" s="1368"/>
      <c r="P44" s="2261">
        <v>1</v>
      </c>
      <c r="Q44" s="1358"/>
      <c r="R44" s="360"/>
      <c r="S44" s="1362"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238</v>
      </c>
      <c r="B45" s="1367" t="s">
        <v>239</v>
      </c>
      <c r="C45" s="1367" t="s">
        <v>240</v>
      </c>
      <c r="D45" s="1367" t="s">
        <v>507</v>
      </c>
      <c r="E45" s="2263"/>
      <c r="F45" s="2263"/>
      <c r="G45" s="2263"/>
      <c r="H45" s="2263"/>
      <c r="I45" s="2290"/>
      <c r="J45" s="2260" t="str">
        <f>I44&amp;".1"</f>
        <v>...1.1</v>
      </c>
      <c r="K45" s="1367"/>
      <c r="L45" s="1368" t="s">
        <v>418</v>
      </c>
      <c r="P45" s="2261"/>
      <c r="Q45" s="2261">
        <v>1</v>
      </c>
      <c r="R45" s="361"/>
      <c r="S45" s="1362"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238</v>
      </c>
      <c r="B46" s="1367" t="s">
        <v>239</v>
      </c>
      <c r="C46" s="1367" t="s">
        <v>240</v>
      </c>
      <c r="D46" s="1367" t="s">
        <v>507</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238</v>
      </c>
      <c r="B47" s="1367" t="s">
        <v>239</v>
      </c>
      <c r="C47" s="1367" t="s">
        <v>240</v>
      </c>
      <c r="D47" s="1367" t="s">
        <v>507</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238</v>
      </c>
      <c r="B48" s="1367" t="s">
        <v>239</v>
      </c>
      <c r="C48" s="1367" t="s">
        <v>240</v>
      </c>
      <c r="D48" s="1367" t="s">
        <v>507</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238</v>
      </c>
      <c r="B49" s="1367" t="s">
        <v>239</v>
      </c>
      <c r="C49" s="1367" t="s">
        <v>240</v>
      </c>
      <c r="D49" s="1367" t="s">
        <v>507</v>
      </c>
      <c r="E49" s="2263"/>
      <c r="F49" s="2263"/>
      <c r="G49" s="2263"/>
      <c r="H49" s="2263"/>
      <c r="I49" s="2260"/>
      <c r="J49" s="1367"/>
      <c r="K49" s="1367"/>
      <c r="L49" s="1368"/>
      <c r="P49" s="2261"/>
      <c r="Q49" s="1358"/>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238</v>
      </c>
      <c r="B50" s="1367" t="s">
        <v>239</v>
      </c>
      <c r="C50" s="1367" t="s">
        <v>240</v>
      </c>
      <c r="D50" s="1367" t="s">
        <v>507</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238</v>
      </c>
      <c r="B51" s="1347" t="s">
        <v>239</v>
      </c>
      <c r="C51" s="1318"/>
      <c r="D51" s="1318"/>
      <c r="E51" s="2263"/>
      <c r="F51" s="2262"/>
      <c r="G51" s="1318"/>
      <c r="H51" s="1318"/>
      <c r="I51" s="1318"/>
      <c r="J51" s="1318"/>
      <c r="K51" s="1318"/>
      <c r="L51" s="1430"/>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238</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15FE7-D29B-6593-0C16-0.DD839D1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61">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56" t="s">
        <v>501</v>
      </c>
      <c r="W38" s="2266" t="s">
        <v>447</v>
      </c>
      <c r="X38" s="2267"/>
      <c r="Y38" s="2266" t="s">
        <v>448</v>
      </c>
      <c r="Z38" s="2273"/>
      <c r="AA38" s="2267"/>
      <c r="AB38" s="2282"/>
      <c r="AC38" s="14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56" t="s">
        <v>504</v>
      </c>
      <c r="W39" s="1226" t="s">
        <v>505</v>
      </c>
      <c r="X39" s="1226" t="s">
        <v>506</v>
      </c>
      <c r="Y39" s="1459" t="s">
        <v>458</v>
      </c>
      <c r="Z39" s="2274" t="s">
        <v>459</v>
      </c>
      <c r="AA39" s="2275"/>
      <c r="AB39" s="2283"/>
      <c r="AC39" s="1456" t="s">
        <v>504</v>
      </c>
      <c r="AD39" s="1226" t="s">
        <v>505</v>
      </c>
      <c r="AE39" s="1226" t="s">
        <v>506</v>
      </c>
      <c r="AF39" s="1459" t="s">
        <v>458</v>
      </c>
      <c r="AG39" s="2274" t="s">
        <v>459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243</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243</v>
      </c>
      <c r="B42" s="1367" t="s">
        <v>244</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243</v>
      </c>
      <c r="B43" s="1367" t="s">
        <v>244</v>
      </c>
      <c r="C43" s="1367" t="s">
        <v>245</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243</v>
      </c>
      <c r="B44" s="1367" t="s">
        <v>244</v>
      </c>
      <c r="C44" s="1367" t="s">
        <v>245</v>
      </c>
      <c r="D44" s="1367" t="s">
        <v>508</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243</v>
      </c>
      <c r="B45" s="1367" t="s">
        <v>244</v>
      </c>
      <c r="C45" s="1367" t="s">
        <v>245</v>
      </c>
      <c r="D45" s="1367" t="s">
        <v>508</v>
      </c>
      <c r="E45" s="2263"/>
      <c r="F45" s="2263"/>
      <c r="G45" s="2263"/>
      <c r="H45" s="2263"/>
      <c r="I45" s="2290"/>
      <c r="J45" s="2260" t="str">
        <f>I44&amp;".1"</f>
        <v>...1.1</v>
      </c>
      <c r="K45" s="1367"/>
      <c r="L45" s="1368" t="s">
        <v>418</v>
      </c>
      <c r="P45" s="2261"/>
      <c r="Q45" s="2261">
        <v>1</v>
      </c>
      <c r="R45" s="361"/>
      <c r="S45" s="1461"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243</v>
      </c>
      <c r="B46" s="1367" t="s">
        <v>244</v>
      </c>
      <c r="C46" s="1367" t="s">
        <v>245</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243</v>
      </c>
      <c r="B47" s="1367" t="s">
        <v>244</v>
      </c>
      <c r="C47" s="1367" t="s">
        <v>245</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243</v>
      </c>
      <c r="B48" s="1367" t="s">
        <v>244</v>
      </c>
      <c r="C48" s="1367" t="s">
        <v>245</v>
      </c>
      <c r="D48" s="1367" t="s">
        <v>508</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243</v>
      </c>
      <c r="B49" s="1367" t="s">
        <v>244</v>
      </c>
      <c r="C49" s="1367" t="s">
        <v>245</v>
      </c>
      <c r="D49" s="1367" t="s">
        <v>508</v>
      </c>
      <c r="E49" s="2263"/>
      <c r="F49" s="2263"/>
      <c r="G49" s="2263"/>
      <c r="H49" s="2263"/>
      <c r="I49" s="2260"/>
      <c r="J49" s="1367"/>
      <c r="K49" s="1367"/>
      <c r="L49" s="1368"/>
      <c r="P49" s="2261"/>
      <c r="Q49" s="1454"/>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243</v>
      </c>
      <c r="B50" s="1367" t="s">
        <v>244</v>
      </c>
      <c r="C50" s="1367" t="s">
        <v>245</v>
      </c>
      <c r="D50" s="1367" t="s">
        <v>508</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243</v>
      </c>
      <c r="B51" s="1347" t="s">
        <v>244</v>
      </c>
      <c r="C51" s="1318"/>
      <c r="D51" s="1318"/>
      <c r="E51" s="2263"/>
      <c r="F51" s="2262"/>
      <c r="G51" s="1318"/>
      <c r="H51" s="1318"/>
      <c r="I51" s="1318"/>
      <c r="J51" s="1318"/>
      <c r="K51" s="1318"/>
      <c r="L51" s="1462"/>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243</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12E3C-E2EA-BB49-C583-0.626D9C5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61">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56" t="s">
        <v>501</v>
      </c>
      <c r="W38" s="2266" t="s">
        <v>447</v>
      </c>
      <c r="X38" s="2267"/>
      <c r="Y38" s="2266" t="s">
        <v>448</v>
      </c>
      <c r="Z38" s="2273"/>
      <c r="AA38" s="2267"/>
      <c r="AB38" s="2282"/>
      <c r="AC38" s="14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56" t="s">
        <v>504</v>
      </c>
      <c r="W39" s="1226" t="s">
        <v>505</v>
      </c>
      <c r="X39" s="1226" t="s">
        <v>506</v>
      </c>
      <c r="Y39" s="1459" t="s">
        <v>458</v>
      </c>
      <c r="Z39" s="2274" t="s">
        <v>459</v>
      </c>
      <c r="AA39" s="2275"/>
      <c r="AB39" s="2283"/>
      <c r="AC39" s="1456" t="s">
        <v>504</v>
      </c>
      <c r="AD39" s="1226" t="s">
        <v>505</v>
      </c>
      <c r="AE39" s="1226" t="s">
        <v>506</v>
      </c>
      <c r="AF39" s="1459" t="s">
        <v>458</v>
      </c>
      <c r="AG39" s="2274" t="s">
        <v>459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248</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248</v>
      </c>
      <c r="B42" s="1367" t="s">
        <v>249</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248</v>
      </c>
      <c r="B43" s="1367" t="s">
        <v>249</v>
      </c>
      <c r="C43" s="1367" t="s">
        <v>250</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248</v>
      </c>
      <c r="B44" s="1367" t="s">
        <v>249</v>
      </c>
      <c r="C44" s="1367" t="s">
        <v>250</v>
      </c>
      <c r="D44" s="1367" t="s">
        <v>509</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248</v>
      </c>
      <c r="B45" s="1367" t="s">
        <v>249</v>
      </c>
      <c r="C45" s="1367" t="s">
        <v>250</v>
      </c>
      <c r="D45" s="1367" t="s">
        <v>509</v>
      </c>
      <c r="E45" s="2263"/>
      <c r="F45" s="2263"/>
      <c r="G45" s="2263"/>
      <c r="H45" s="2263"/>
      <c r="I45" s="2290"/>
      <c r="J45" s="2260" t="str">
        <f>I44&amp;".1"</f>
        <v>...1.1</v>
      </c>
      <c r="K45" s="1367"/>
      <c r="L45" s="1368" t="s">
        <v>418</v>
      </c>
      <c r="P45" s="2261"/>
      <c r="Q45" s="2261">
        <v>1</v>
      </c>
      <c r="R45" s="361"/>
      <c r="S45" s="1461"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248</v>
      </c>
      <c r="B46" s="1367" t="s">
        <v>249</v>
      </c>
      <c r="C46" s="1367" t="s">
        <v>250</v>
      </c>
      <c r="D46" s="1367" t="s">
        <v>509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248</v>
      </c>
      <c r="B47" s="1367" t="s">
        <v>249</v>
      </c>
      <c r="C47" s="1367" t="s">
        <v>250</v>
      </c>
      <c r="D47" s="1367" t="s">
        <v>509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248</v>
      </c>
      <c r="B48" s="1367" t="s">
        <v>249</v>
      </c>
      <c r="C48" s="1367" t="s">
        <v>250</v>
      </c>
      <c r="D48" s="1367" t="s">
        <v>509</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248</v>
      </c>
      <c r="B49" s="1367" t="s">
        <v>249</v>
      </c>
      <c r="C49" s="1367" t="s">
        <v>250</v>
      </c>
      <c r="D49" s="1367" t="s">
        <v>509</v>
      </c>
      <c r="E49" s="2263"/>
      <c r="F49" s="2263"/>
      <c r="G49" s="2263"/>
      <c r="H49" s="2263"/>
      <c r="I49" s="2260"/>
      <c r="J49" s="1367"/>
      <c r="K49" s="1367"/>
      <c r="L49" s="1368"/>
      <c r="P49" s="2261"/>
      <c r="Q49" s="1454"/>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248</v>
      </c>
      <c r="B50" s="1367" t="s">
        <v>249</v>
      </c>
      <c r="C50" s="1367" t="s">
        <v>250</v>
      </c>
      <c r="D50" s="1367" t="s">
        <v>509</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248</v>
      </c>
      <c r="B51" s="1347" t="s">
        <v>249</v>
      </c>
      <c r="C51" s="1318"/>
      <c r="D51" s="1318"/>
      <c r="E51" s="2263"/>
      <c r="F51" s="2262"/>
      <c r="G51" s="1318"/>
      <c r="H51" s="1318"/>
      <c r="I51" s="1318"/>
      <c r="J51" s="1318"/>
      <c r="K51" s="1318"/>
      <c r="L51" s="1462"/>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248</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3CAE0B-44BA-B211-2CE6-0.042322D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61">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56" t="s">
        <v>501</v>
      </c>
      <c r="W38" s="2266" t="s">
        <v>447</v>
      </c>
      <c r="X38" s="2267"/>
      <c r="Y38" s="2266" t="s">
        <v>448</v>
      </c>
      <c r="Z38" s="2273"/>
      <c r="AA38" s="2267"/>
      <c r="AB38" s="2282"/>
      <c r="AC38" s="14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56" t="s">
        <v>504</v>
      </c>
      <c r="W39" s="1226" t="s">
        <v>505</v>
      </c>
      <c r="X39" s="1226" t="s">
        <v>506</v>
      </c>
      <c r="Y39" s="1459" t="s">
        <v>458</v>
      </c>
      <c r="Z39" s="2274" t="s">
        <v>459</v>
      </c>
      <c r="AA39" s="2275"/>
      <c r="AB39" s="2283"/>
      <c r="AC39" s="1456" t="s">
        <v>504</v>
      </c>
      <c r="AD39" s="1226" t="s">
        <v>505</v>
      </c>
      <c r="AE39" s="1226" t="s">
        <v>506</v>
      </c>
      <c r="AF39" s="1459" t="s">
        <v>458</v>
      </c>
      <c r="AG39" s="2274" t="s">
        <v>459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253</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253</v>
      </c>
      <c r="B42" s="1367" t="s">
        <v>254</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253</v>
      </c>
      <c r="B43" s="1367" t="s">
        <v>254</v>
      </c>
      <c r="C43" s="1367" t="s">
        <v>255</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253</v>
      </c>
      <c r="B44" s="1367" t="s">
        <v>254</v>
      </c>
      <c r="C44" s="1367" t="s">
        <v>255</v>
      </c>
      <c r="D44" s="1367" t="s">
        <v>510</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253</v>
      </c>
      <c r="B45" s="1367" t="s">
        <v>254</v>
      </c>
      <c r="C45" s="1367" t="s">
        <v>255</v>
      </c>
      <c r="D45" s="1367" t="s">
        <v>510</v>
      </c>
      <c r="E45" s="2263"/>
      <c r="F45" s="2263"/>
      <c r="G45" s="2263"/>
      <c r="H45" s="2263"/>
      <c r="I45" s="2290"/>
      <c r="J45" s="2260" t="str">
        <f>I44&amp;".1"</f>
        <v>...1.1</v>
      </c>
      <c r="K45" s="1367"/>
      <c r="L45" s="1368" t="s">
        <v>418</v>
      </c>
      <c r="P45" s="2261"/>
      <c r="Q45" s="2261">
        <v>1</v>
      </c>
      <c r="R45" s="361"/>
      <c r="S45" s="1461"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253</v>
      </c>
      <c r="B46" s="1367" t="s">
        <v>254</v>
      </c>
      <c r="C46" s="1367" t="s">
        <v>255</v>
      </c>
      <c r="D46" s="1367" t="s">
        <v>510</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253</v>
      </c>
      <c r="B47" s="1367" t="s">
        <v>254</v>
      </c>
      <c r="C47" s="1367" t="s">
        <v>255</v>
      </c>
      <c r="D47" s="1367" t="s">
        <v>510</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253</v>
      </c>
      <c r="B48" s="1367" t="s">
        <v>254</v>
      </c>
      <c r="C48" s="1367" t="s">
        <v>255</v>
      </c>
      <c r="D48" s="1367" t="s">
        <v>510</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253</v>
      </c>
      <c r="B49" s="1367" t="s">
        <v>254</v>
      </c>
      <c r="C49" s="1367" t="s">
        <v>255</v>
      </c>
      <c r="D49" s="1367" t="s">
        <v>510</v>
      </c>
      <c r="E49" s="2263"/>
      <c r="F49" s="2263"/>
      <c r="G49" s="2263"/>
      <c r="H49" s="2263"/>
      <c r="I49" s="2260"/>
      <c r="J49" s="1367"/>
      <c r="K49" s="1367"/>
      <c r="L49" s="1368"/>
      <c r="P49" s="2261"/>
      <c r="Q49" s="1454"/>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253</v>
      </c>
      <c r="B50" s="1367" t="s">
        <v>254</v>
      </c>
      <c r="C50" s="1367" t="s">
        <v>255</v>
      </c>
      <c r="D50" s="1367" t="s">
        <v>510</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253</v>
      </c>
      <c r="B51" s="1347" t="s">
        <v>254</v>
      </c>
      <c r="C51" s="1318"/>
      <c r="D51" s="1318"/>
      <c r="E51" s="2263"/>
      <c r="F51" s="2262"/>
      <c r="G51" s="1318"/>
      <c r="H51" s="1318"/>
      <c r="I51" s="1318"/>
      <c r="J51" s="1318"/>
      <c r="K51" s="1318"/>
      <c r="L51" s="1462"/>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253</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68647-82E5-B25D-277D-0.352134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137</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408</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409</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410</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411</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412</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413</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414</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415</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476</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480</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427</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428</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429</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430</v>
      </c>
      <c r="P20" s="1512"/>
      <c r="Q20" s="1514"/>
      <c r="R20" s="1514"/>
      <c r="Y20" s="1511" t="s">
        <v>432</v>
      </c>
      <c r="AA20" s="1511" t="s">
        <v>433</v>
      </c>
      <c r="AC20" s="1511" t="s">
        <v>482</v>
      </c>
      <c r="AG20" s="1511" t="s">
        <v>432</v>
      </c>
      <c r="AI20" s="1511" t="s">
        <v>433</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435</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436</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435</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436</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439</v>
      </c>
      <c r="AB34" s="1646"/>
      <c r="AC34" s="1639"/>
      <c r="AD34" s="1639"/>
      <c r="AE34" s="1639"/>
      <c r="AF34" s="1639"/>
      <c r="AG34" s="1639"/>
      <c r="AH34" s="1639"/>
      <c r="AI34" s="1646" t="s">
        <v>439</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312</v>
      </c>
      <c r="T36" s="2131"/>
      <c r="U36" s="2131"/>
      <c r="V36" s="2131"/>
      <c r="W36" s="2131"/>
      <c r="X36" s="2131"/>
      <c r="Y36" s="2131"/>
      <c r="Z36" s="2131"/>
      <c r="AA36" s="2179"/>
      <c r="AB36" s="2179"/>
      <c r="AC36" s="2179"/>
      <c r="AD36" s="2131"/>
      <c r="AE36" s="2131"/>
      <c r="AF36" s="2131"/>
      <c r="AG36" s="2131"/>
      <c r="AH36" s="2131"/>
      <c r="AI36" s="2131"/>
      <c r="AJ36" s="2131"/>
      <c r="AK36" s="2131" t="s">
        <v>313</v>
      </c>
      <c r="AQ36" s="1635">
        <v>14</v>
      </c>
    </row>
    <row customHeight="1" ht="14.699999999999998">
      <c r="Q37" s="295"/>
      <c r="R37" s="380"/>
      <c r="S37" s="2277" t="s">
        <v>88</v>
      </c>
      <c r="T37" s="2213" t="s">
        <v>511</v>
      </c>
      <c r="U37" s="341"/>
      <c r="V37" s="2279"/>
      <c r="W37" s="2279"/>
      <c r="X37" s="2279"/>
      <c r="Y37" s="2279"/>
      <c r="Z37" s="2279"/>
      <c r="AA37" s="2213" t="s">
        <v>442</v>
      </c>
      <c r="AB37" s="2212" t="s">
        <v>512</v>
      </c>
      <c r="AC37" s="2212" t="s">
        <v>486</v>
      </c>
      <c r="AD37" s="2295" t="s">
        <v>441</v>
      </c>
      <c r="AE37" s="2295"/>
      <c r="AF37" s="2279"/>
      <c r="AG37" s="2279"/>
      <c r="AH37" s="2280"/>
      <c r="AI37" s="2281" t="s">
        <v>442</v>
      </c>
      <c r="AJ37" s="2284" t="s">
        <v>444</v>
      </c>
      <c r="AK37" s="2131"/>
      <c r="AQ37" s="1635">
        <v>14</v>
      </c>
    </row>
    <row customHeight="1" ht="35.699999999999996">
      <c r="Q38" s="295"/>
      <c r="R38" s="380"/>
      <c r="S38" s="2277"/>
      <c r="T38" s="2213"/>
      <c r="U38" s="1035"/>
      <c r="V38" s="2107" t="s">
        <v>489</v>
      </c>
      <c r="W38" s="2131"/>
      <c r="X38" s="2298" t="s">
        <v>448</v>
      </c>
      <c r="Y38" s="2317"/>
      <c r="Z38" s="2317"/>
      <c r="AA38" s="2213"/>
      <c r="AB38" s="2212"/>
      <c r="AC38" s="2212"/>
      <c r="AD38" s="2107" t="s">
        <v>489</v>
      </c>
      <c r="AE38" s="2131"/>
      <c r="AF38" s="2317" t="s">
        <v>448</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149</v>
      </c>
      <c r="C40" s="1270" t="s">
        <v>150</v>
      </c>
      <c r="D40" s="1270" t="s">
        <v>151</v>
      </c>
      <c r="E40" s="1314" t="s">
        <v>449</v>
      </c>
      <c r="F40" s="1314" t="s">
        <v>450</v>
      </c>
      <c r="G40" s="1314" t="s">
        <v>451</v>
      </c>
      <c r="H40" s="1314" t="s">
        <v>452</v>
      </c>
      <c r="I40" s="1314" t="s">
        <v>453</v>
      </c>
      <c r="J40" s="1314" t="s">
        <v>454</v>
      </c>
      <c r="K40" s="1314" t="s">
        <v>455</v>
      </c>
      <c r="L40" s="1314" t="s">
        <v>430</v>
      </c>
      <c r="Q40" s="295"/>
      <c r="R40" s="380"/>
      <c r="S40" s="2277"/>
      <c r="T40" s="2213"/>
      <c r="U40" s="306"/>
      <c r="V40" s="1954" t="s">
        <v>490</v>
      </c>
      <c r="W40" s="1954" t="s">
        <v>491</v>
      </c>
      <c r="X40" s="1942" t="s">
        <v>458</v>
      </c>
      <c r="Y40" s="2274" t="s">
        <v>459</v>
      </c>
      <c r="Z40" s="2324"/>
      <c r="AA40" s="2213"/>
      <c r="AB40" s="2212"/>
      <c r="AC40" s="2212"/>
      <c r="AD40" s="1972" t="s">
        <v>490</v>
      </c>
      <c r="AE40" s="1963" t="s">
        <v>491</v>
      </c>
      <c r="AF40" s="1942" t="s">
        <v>458</v>
      </c>
      <c r="AG40" s="2274" t="s">
        <v>459</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99</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218</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137</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218</v>
      </c>
      <c r="B43" s="1271" t="s">
        <v>219</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409</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410</v>
      </c>
      <c r="AM43" s="1628"/>
      <c r="AN43" s="1628" t="str">
        <f>IF(T43="","",T43)</f>
        <v>Территория действия тарифа</v>
      </c>
      <c r="AO43" s="1628"/>
      <c r="AP43" s="1628"/>
      <c r="AQ43" s="1635">
        <v>21</v>
      </c>
    </row>
    <row customHeight="1" ht="24">
      <c r="A44" s="1271" t="s">
        <v>218</v>
      </c>
      <c r="B44" s="1271" t="s">
        <v>219</v>
      </c>
      <c r="C44" s="1271" t="s">
        <v>220</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411</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412</v>
      </c>
      <c r="AM44" s="1628"/>
      <c r="AN44" s="1628" t="str">
        <f>IF(T44="","",T44)</f>
        <v>Наименование системы теплоснабжения </v>
      </c>
      <c r="AO44" s="1628"/>
      <c r="AP44" s="1628"/>
      <c r="AQ44" s="1635">
        <v>23</v>
      </c>
    </row>
    <row customHeight="1" ht="22.049999999999997">
      <c r="A45" s="1271" t="s">
        <v>218</v>
      </c>
      <c r="B45" s="1271" t="s">
        <v>219</v>
      </c>
      <c r="C45" s="1271" t="s">
        <v>220</v>
      </c>
      <c r="D45" s="1271" t="s">
        <v>221</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413</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414</v>
      </c>
      <c r="AM45" s="1628"/>
      <c r="AN45" s="1628" t="str">
        <f>IF(T45="","",T45)</f>
        <v>Источник тепловой энергии  </v>
      </c>
      <c r="AO45" s="1628"/>
      <c r="AP45" s="1628"/>
      <c r="AQ45" s="1635">
        <v>21</v>
      </c>
    </row>
    <row s="1646" customFormat="1" customHeight="1" ht="0">
      <c r="A46" s="1379" t="s">
        <v>218</v>
      </c>
      <c r="B46" s="1379" t="s">
        <v>219</v>
      </c>
      <c r="C46" s="1379" t="s">
        <v>220</v>
      </c>
      <c r="D46" s="1379" t="s">
        <v>221</v>
      </c>
      <c r="E46" s="2294"/>
      <c r="F46" s="2294"/>
      <c r="G46" s="2294"/>
      <c r="H46" s="2294"/>
      <c r="I46" s="2131" t="str">
        <f>S45&amp;".1"</f>
        <v>....1</v>
      </c>
      <c r="J46" s="1379"/>
      <c r="K46" s="1379"/>
      <c r="L46" s="1385" t="s">
        <v>415</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218</v>
      </c>
      <c r="B47" s="1379" t="s">
        <v>219</v>
      </c>
      <c r="C47" s="1379" t="s">
        <v>220</v>
      </c>
      <c r="D47" s="1379" t="s">
        <v>221</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218</v>
      </c>
      <c r="B48" s="1271" t="s">
        <v>219</v>
      </c>
      <c r="C48" s="1271" t="s">
        <v>220</v>
      </c>
      <c r="D48" s="1271" t="s">
        <v>221</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492</v>
      </c>
      <c r="AL48" s="1640">
        <f>STRCHECKDATE(#REF!)</f>
      </c>
      <c r="AM48" s="1628"/>
      <c r="AN48" s="1628" t="str">
        <f>IF(T48="","",T48)</f>
        <v/>
      </c>
      <c r="AO48" s="1628"/>
      <c r="AP48" s="1628"/>
      <c r="AQ48" s="1635">
        <v>21</v>
      </c>
    </row>
    <row customHeight="1" ht="11.549999999999999">
      <c r="A49" s="1271" t="s">
        <v>218</v>
      </c>
      <c r="B49" s="1271" t="s">
        <v>219</v>
      </c>
      <c r="C49" s="1271" t="s">
        <v>220</v>
      </c>
      <c r="D49" s="1271" t="s">
        <v>221</v>
      </c>
      <c r="E49" s="2294"/>
      <c r="F49" s="2294"/>
      <c r="G49" s="2294"/>
      <c r="H49" s="2294"/>
      <c r="I49" s="2105"/>
      <c r="J49" s="2131"/>
      <c r="K49" s="1271"/>
      <c r="L49" s="1314"/>
      <c r="P49" s="2261"/>
      <c r="Q49" s="2261"/>
      <c r="R49" s="360"/>
      <c r="S49" s="1282"/>
      <c r="T49" s="291" t="s">
        <v>480</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218</v>
      </c>
      <c r="B50" s="1379" t="s">
        <v>219</v>
      </c>
      <c r="C50" s="1379" t="s">
        <v>220</v>
      </c>
      <c r="D50" s="1379" t="s">
        <v>221</v>
      </c>
      <c r="E50" s="2294"/>
      <c r="F50" s="2294"/>
      <c r="G50" s="2294"/>
      <c r="H50" s="2294"/>
      <c r="I50" s="2131"/>
      <c r="J50" s="1379"/>
      <c r="K50" s="1379"/>
      <c r="L50" s="1385"/>
      <c r="M50" s="1250"/>
      <c r="N50" s="1250"/>
      <c r="O50" s="1250"/>
      <c r="P50" s="2261"/>
      <c r="Q50" s="1958"/>
      <c r="R50" s="360"/>
      <c r="S50" s="1390"/>
      <c r="T50" s="1391" t="s">
        <v>424</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218</v>
      </c>
      <c r="B51" s="1379" t="s">
        <v>219</v>
      </c>
      <c r="C51" s="1379" t="s">
        <v>220</v>
      </c>
      <c r="D51" s="1379" t="s">
        <v>221</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218</v>
      </c>
      <c r="B52" s="1379" t="s">
        <v>219</v>
      </c>
      <c r="C52" s="1379" t="s">
        <v>220</v>
      </c>
      <c r="D52" s="1378"/>
      <c r="E52" s="2294"/>
      <c r="F52" s="2294"/>
      <c r="G52" s="2293"/>
      <c r="H52" s="1378"/>
      <c r="I52" s="1378"/>
      <c r="J52" s="1378"/>
      <c r="K52" s="1378"/>
      <c r="L52" s="1381"/>
      <c r="M52" s="1382"/>
      <c r="N52" s="1382"/>
      <c r="O52" s="355"/>
      <c r="P52" s="1320"/>
      <c r="Q52" s="1321"/>
      <c r="R52" s="1320"/>
      <c r="S52" s="1326"/>
      <c r="T52" s="1329" t="s">
        <v>426</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218</v>
      </c>
      <c r="B53" s="1379" t="s">
        <v>219</v>
      </c>
      <c r="C53" s="1378"/>
      <c r="D53" s="1378"/>
      <c r="E53" s="2294"/>
      <c r="F53" s="2293"/>
      <c r="G53" s="1378"/>
      <c r="H53" s="1378"/>
      <c r="I53" s="1378"/>
      <c r="J53" s="1378"/>
      <c r="K53" s="1378"/>
      <c r="L53" s="1381"/>
      <c r="M53" s="1383"/>
      <c r="N53" s="1383"/>
      <c r="O53" s="355"/>
      <c r="P53" s="1320"/>
      <c r="Q53" s="1321"/>
      <c r="R53" s="1320"/>
      <c r="S53" s="1326"/>
      <c r="T53" s="1329" t="s">
        <v>427</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218</v>
      </c>
      <c r="B54" s="1379"/>
      <c r="C54" s="1379"/>
      <c r="D54" s="1379"/>
      <c r="E54" s="2294"/>
      <c r="F54" s="1379"/>
      <c r="G54" s="1379"/>
      <c r="H54" s="1379"/>
      <c r="I54" s="1379"/>
      <c r="J54" s="1379"/>
      <c r="K54" s="1379"/>
      <c r="L54" s="1385"/>
      <c r="M54" s="1383"/>
      <c r="N54" s="1383"/>
      <c r="O54" s="355"/>
      <c r="P54" s="384"/>
      <c r="Q54" s="1348"/>
      <c r="R54" s="384"/>
      <c r="S54" s="1326"/>
      <c r="T54" s="1329" t="s">
        <v>428</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218</v>
      </c>
      <c r="B55" s="1379"/>
      <c r="C55" s="1379"/>
      <c r="D55" s="1379"/>
      <c r="E55" s="2293"/>
      <c r="F55" s="1379"/>
      <c r="G55" s="1379"/>
      <c r="H55" s="1379"/>
      <c r="I55" s="1379"/>
      <c r="J55" s="1379"/>
      <c r="K55" s="1379"/>
      <c r="L55" s="1385"/>
      <c r="M55" s="1383"/>
      <c r="N55" s="1383"/>
      <c r="O55" s="355"/>
      <c r="P55" s="384"/>
      <c r="Q55" s="1348"/>
      <c r="R55" s="384"/>
      <c r="S55" s="1326"/>
      <c r="T55" s="1329" t="s">
        <v>428</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460</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98052-AB81-5C24-A50D-0.62981D4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137</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409</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410</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493</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494</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414</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415</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430</v>
      </c>
      <c r="P24" s="1512"/>
      <c r="Q24" s="1514"/>
      <c r="R24" s="1514"/>
      <c r="AA24" s="1511" t="s">
        <v>432</v>
      </c>
      <c r="AC24" s="1511" t="s">
        <v>433</v>
      </c>
      <c r="AD24" s="1511" t="s">
        <v>481</v>
      </c>
      <c r="AH24" s="1511" t="s">
        <v>481</v>
      </c>
      <c r="AK24" s="1511" t="s">
        <v>518</v>
      </c>
      <c r="AL24" s="1511" t="s">
        <v>481</v>
      </c>
      <c r="AP24" s="1511" t="s">
        <v>481</v>
      </c>
      <c r="AY24" s="1511" t="s">
        <v>432</v>
      </c>
      <c r="BA24" s="1511" t="s">
        <v>433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436</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436</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312</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313</v>
      </c>
      <c r="BI40" s="1159">
        <v>14</v>
      </c>
    </row>
    <row customHeight="1" ht="14.699999999999998">
      <c r="Q41" s="295"/>
      <c r="R41" s="380"/>
      <c r="S41" s="2277" t="s">
        <v>88</v>
      </c>
      <c r="T41" s="2213" t="s">
        <v>519</v>
      </c>
      <c r="U41" s="305"/>
      <c r="V41" s="2278" t="s">
        <v>441</v>
      </c>
      <c r="W41" s="2279"/>
      <c r="X41" s="2279"/>
      <c r="Y41" s="2279"/>
      <c r="Z41" s="2279"/>
      <c r="AA41" s="2279"/>
      <c r="AB41" s="2280"/>
      <c r="AC41" s="2281" t="s">
        <v>442</v>
      </c>
      <c r="AD41" s="2332" t="s">
        <v>520</v>
      </c>
      <c r="AE41" s="2295"/>
      <c r="AF41" s="2295"/>
      <c r="AG41" s="2333"/>
      <c r="AH41" s="2332" t="s">
        <v>521</v>
      </c>
      <c r="AI41" s="2295"/>
      <c r="AJ41" s="2295"/>
      <c r="AK41" s="2333"/>
      <c r="AL41" s="2332" t="s">
        <v>522</v>
      </c>
      <c r="AM41" s="2295"/>
      <c r="AN41" s="2295"/>
      <c r="AO41" s="2333"/>
      <c r="AP41" s="2332" t="s">
        <v>523</v>
      </c>
      <c r="AQ41" s="2295"/>
      <c r="AR41" s="2295"/>
      <c r="AS41" s="2333"/>
      <c r="AT41" s="2278" t="s">
        <v>441</v>
      </c>
      <c r="AU41" s="2279"/>
      <c r="AV41" s="2279"/>
      <c r="AW41" s="2279"/>
      <c r="AX41" s="2279"/>
      <c r="AY41" s="2279"/>
      <c r="AZ41" s="2280"/>
      <c r="BA41" s="2281" t="s">
        <v>442</v>
      </c>
      <c r="BB41" s="2284" t="s">
        <v>444</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524</v>
      </c>
      <c r="AU42" s="2197"/>
      <c r="AV42" s="2196" t="s">
        <v>525</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149</v>
      </c>
      <c r="C44" s="1374" t="s">
        <v>150</v>
      </c>
      <c r="D44" s="1374" t="s">
        <v>151</v>
      </c>
      <c r="E44" s="1368" t="s">
        <v>449</v>
      </c>
      <c r="F44" s="1368" t="s">
        <v>450</v>
      </c>
      <c r="G44" s="1368" t="s">
        <v>451</v>
      </c>
      <c r="H44" s="1368" t="s">
        <v>452</v>
      </c>
      <c r="I44" s="1368" t="s">
        <v>453</v>
      </c>
      <c r="J44" s="1368" t="s">
        <v>454</v>
      </c>
      <c r="K44" s="1368" t="s">
        <v>455</v>
      </c>
      <c r="L44" s="1368" t="s">
        <v>430</v>
      </c>
      <c r="Q44" s="295"/>
      <c r="R44" s="380"/>
      <c r="S44" s="2277"/>
      <c r="T44" s="2213"/>
      <c r="U44" s="306"/>
      <c r="V44" s="1452" t="s">
        <v>490</v>
      </c>
      <c r="W44" s="1452" t="s">
        <v>491</v>
      </c>
      <c r="X44" s="1452" t="s">
        <v>490</v>
      </c>
      <c r="Y44" s="1452" t="s">
        <v>491</v>
      </c>
      <c r="Z44" s="1459" t="s">
        <v>458</v>
      </c>
      <c r="AA44" s="2274" t="s">
        <v>459</v>
      </c>
      <c r="AB44" s="2275"/>
      <c r="AC44" s="2283"/>
      <c r="AD44" s="2337"/>
      <c r="AE44" s="2338"/>
      <c r="AF44" s="2338"/>
      <c r="AG44" s="2339"/>
      <c r="AH44" s="2337"/>
      <c r="AI44" s="2338"/>
      <c r="AJ44" s="2338"/>
      <c r="AK44" s="2339"/>
      <c r="AL44" s="2337"/>
      <c r="AM44" s="2338"/>
      <c r="AN44" s="2338"/>
      <c r="AO44" s="2339"/>
      <c r="AP44" s="2337"/>
      <c r="AQ44" s="2338"/>
      <c r="AR44" s="2338"/>
      <c r="AS44" s="2339"/>
      <c r="AT44" s="1452" t="s">
        <v>490</v>
      </c>
      <c r="AU44" s="1452" t="s">
        <v>491</v>
      </c>
      <c r="AV44" s="1452" t="s">
        <v>490</v>
      </c>
      <c r="AW44" s="1452" t="s">
        <v>491</v>
      </c>
      <c r="AX44" s="1459" t="s">
        <v>458</v>
      </c>
      <c r="AY44" s="2274" t="s">
        <v>459</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258</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137</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258</v>
      </c>
      <c r="B47" s="1367" t="s">
        <v>259</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409</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410</v>
      </c>
      <c r="BE47" s="504"/>
      <c r="BF47" s="504" t="str">
        <f>IF(T47="","",T47)</f>
        <v>Территория действия тарифа</v>
      </c>
      <c r="BG47" s="504"/>
      <c r="BH47" s="504"/>
      <c r="BI47" s="1159">
        <v>21</v>
      </c>
    </row>
    <row customHeight="1" ht="43.050000000000004">
      <c r="A48" s="1367" t="s">
        <v>258</v>
      </c>
      <c r="B48" s="1367" t="s">
        <v>259</v>
      </c>
      <c r="C48" s="1367" t="s">
        <v>260</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493</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494</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258</v>
      </c>
      <c r="B49" s="1347" t="s">
        <v>259</v>
      </c>
      <c r="C49" s="1347" t="s">
        <v>260</v>
      </c>
      <c r="D49" s="1347" t="s">
        <v>527</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414</v>
      </c>
      <c r="BE49" s="504"/>
      <c r="BF49" s="504" t="str">
        <f>IF(T49="","",T49)</f>
        <v/>
      </c>
      <c r="BG49" s="504"/>
      <c r="BH49" s="504"/>
      <c r="BI49" s="515">
        <v>0</v>
      </c>
    </row>
    <row s="1646" customFormat="1" customHeight="1" ht="0">
      <c r="A50" s="1347" t="s">
        <v>258</v>
      </c>
      <c r="B50" s="1347" t="s">
        <v>259</v>
      </c>
      <c r="C50" s="1347" t="s">
        <v>260</v>
      </c>
      <c r="D50" s="1347" t="s">
        <v>527</v>
      </c>
      <c r="E50" s="2263"/>
      <c r="F50" s="2263"/>
      <c r="G50" s="2263"/>
      <c r="H50" s="2263"/>
      <c r="I50" s="2260" t="str">
        <f>S49&amp;".1"</f>
        <v>.1</v>
      </c>
      <c r="J50" s="1347"/>
      <c r="K50" s="1347"/>
      <c r="L50" s="1350" t="s">
        <v>415</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258</v>
      </c>
      <c r="B51" s="1347" t="s">
        <v>259</v>
      </c>
      <c r="C51" s="1347" t="s">
        <v>260</v>
      </c>
      <c r="D51" s="1347" t="s">
        <v>527</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258</v>
      </c>
      <c r="B52" s="1367" t="s">
        <v>259</v>
      </c>
      <c r="C52" s="1367" t="s">
        <v>260</v>
      </c>
      <c r="D52" s="1367" t="s">
        <v>527</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258</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258</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258</v>
      </c>
      <c r="B56" s="1367" t="s">
        <v>259</v>
      </c>
      <c r="C56" s="1367" t="s">
        <v>260</v>
      </c>
      <c r="D56" s="1367" t="s">
        <v>527</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258</v>
      </c>
      <c r="B57" s="1367" t="s">
        <v>259</v>
      </c>
      <c r="C57" s="1367" t="s">
        <v>260</v>
      </c>
      <c r="D57" s="1367" t="s">
        <v>527</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258</v>
      </c>
      <c r="B58" s="1347" t="s">
        <v>259</v>
      </c>
      <c r="C58" s="1347" t="s">
        <v>260</v>
      </c>
      <c r="D58" s="1347" t="s">
        <v>527</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258</v>
      </c>
      <c r="B59" s="1347" t="s">
        <v>259</v>
      </c>
      <c r="C59" s="1347" t="s">
        <v>260</v>
      </c>
      <c r="D59" s="1347" t="s">
        <v>527</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258</v>
      </c>
      <c r="B60" s="1347" t="s">
        <v>259</v>
      </c>
      <c r="C60" s="1347" t="s">
        <v>260</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258</v>
      </c>
      <c r="B61" s="1347" t="s">
        <v>259</v>
      </c>
      <c r="C61" s="1318"/>
      <c r="D61" s="1318"/>
      <c r="E61" s="2263"/>
      <c r="F61" s="2262"/>
      <c r="G61" s="1318"/>
      <c r="H61" s="1318"/>
      <c r="I61" s="1318"/>
      <c r="J61" s="1318"/>
      <c r="K61" s="1318"/>
      <c r="L61" s="1468"/>
      <c r="M61" s="1325"/>
      <c r="N61" s="1325"/>
      <c r="P61" s="1320"/>
      <c r="Q61" s="1321"/>
      <c r="R61" s="1320"/>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258</v>
      </c>
      <c r="B62" s="1347"/>
      <c r="C62" s="1347"/>
      <c r="D62" s="1347"/>
      <c r="E62" s="2262"/>
      <c r="F62" s="1347"/>
      <c r="G62" s="1347"/>
      <c r="H62" s="1347"/>
      <c r="I62" s="1347"/>
      <c r="J62" s="1347"/>
      <c r="K62" s="1347"/>
      <c r="L62" s="1350"/>
      <c r="M62" s="1325"/>
      <c r="N62" s="1325"/>
      <c r="O62" s="522"/>
      <c r="P62" s="384"/>
      <c r="Q62" s="1348"/>
      <c r="R62" s="384"/>
      <c r="S62" s="1326"/>
      <c r="T62" s="1329" t="s">
        <v>428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460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BFC51-D4AC-B43F-9298-0.015A81B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528</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529</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87" t="s">
        <v>501</v>
      </c>
      <c r="W38" s="2266" t="s">
        <v>447</v>
      </c>
      <c r="X38" s="2267"/>
      <c r="Y38" s="2266" t="s">
        <v>448</v>
      </c>
      <c r="Z38" s="2273"/>
      <c r="AA38" s="2267"/>
      <c r="AB38" s="2282"/>
      <c r="AC38" s="1487" t="s">
        <v>501</v>
      </c>
      <c r="AD38" s="2266" t="s">
        <v>447</v>
      </c>
      <c r="AE38" s="2267"/>
      <c r="AF38" s="2266" t="s">
        <v>448</v>
      </c>
      <c r="AG38" s="2273"/>
      <c r="AH38" s="2267"/>
      <c r="AI38" s="2282"/>
      <c r="AJ38" s="2285"/>
      <c r="AK38" s="2131"/>
      <c r="AQ38" s="1159">
        <v>34</v>
      </c>
    </row>
    <row customHeight="1" ht="90.3">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87" t="s">
        <v>530</v>
      </c>
      <c r="W39" s="1226" t="s">
        <v>531</v>
      </c>
      <c r="X39" s="1226" t="s">
        <v>506</v>
      </c>
      <c r="Y39" s="1493" t="s">
        <v>458</v>
      </c>
      <c r="Z39" s="2274" t="s">
        <v>459</v>
      </c>
      <c r="AA39" s="2275"/>
      <c r="AB39" s="2283"/>
      <c r="AC39" s="1487" t="s">
        <v>530</v>
      </c>
      <c r="AD39" s="1226" t="s">
        <v>531</v>
      </c>
      <c r="AE39" s="1226" t="s">
        <v>506</v>
      </c>
      <c r="AF39" s="1493" t="s">
        <v>458</v>
      </c>
      <c r="AG39" s="2274" t="s">
        <v>459</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278</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278</v>
      </c>
      <c r="B42" s="1367" t="s">
        <v>279</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278</v>
      </c>
      <c r="B43" s="1367" t="s">
        <v>279</v>
      </c>
      <c r="C43" s="1367" t="s">
        <v>280</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528</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529</v>
      </c>
      <c r="AM43" s="504"/>
      <c r="AN43" s="504" t="str">
        <f>IF(T43="","",T43)</f>
        <v>Наименование централизованной системы водоотведения</v>
      </c>
      <c r="AO43" s="504"/>
      <c r="AP43" s="504"/>
      <c r="AQ43" s="1159">
        <v>23</v>
      </c>
    </row>
    <row customHeight="1" ht="24">
      <c r="A44" s="1367" t="s">
        <v>278</v>
      </c>
      <c r="B44" s="1367" t="s">
        <v>279</v>
      </c>
      <c r="C44" s="1367" t="s">
        <v>280</v>
      </c>
      <c r="D44" s="1367" t="s">
        <v>532</v>
      </c>
      <c r="E44" s="2263"/>
      <c r="F44" s="2263"/>
      <c r="G44" s="2263"/>
      <c r="H44" s="2263"/>
      <c r="I44" s="2260" t="str">
        <f>S43&amp;".1"</f>
        <v>...1</v>
      </c>
      <c r="J44" s="1367"/>
      <c r="K44" s="1367"/>
      <c r="L44" s="1368"/>
      <c r="P44" s="2261">
        <v>1</v>
      </c>
      <c r="Q44" s="1485"/>
      <c r="R44" s="360"/>
      <c r="S44" s="1497"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278</v>
      </c>
      <c r="B45" s="1367" t="s">
        <v>279</v>
      </c>
      <c r="C45" s="1367" t="s">
        <v>280</v>
      </c>
      <c r="D45" s="1367" t="s">
        <v>532</v>
      </c>
      <c r="E45" s="2263"/>
      <c r="F45" s="2263"/>
      <c r="G45" s="2263"/>
      <c r="H45" s="2263"/>
      <c r="I45" s="2290"/>
      <c r="J45" s="2260" t="str">
        <f>I44&amp;".1"</f>
        <v>...1.1</v>
      </c>
      <c r="K45" s="1367"/>
      <c r="L45" s="1368" t="s">
        <v>418</v>
      </c>
      <c r="P45" s="2261"/>
      <c r="Q45" s="2261">
        <v>1</v>
      </c>
      <c r="R45" s="361"/>
      <c r="S45" s="1497"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278</v>
      </c>
      <c r="B46" s="1367" t="s">
        <v>279</v>
      </c>
      <c r="C46" s="1367" t="s">
        <v>280</v>
      </c>
      <c r="D46" s="1367" t="s">
        <v>532</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278</v>
      </c>
      <c r="B47" s="1367" t="s">
        <v>279</v>
      </c>
      <c r="C47" s="1367" t="s">
        <v>280</v>
      </c>
      <c r="D47" s="1367" t="s">
        <v>532</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278</v>
      </c>
      <c r="B48" s="1367" t="s">
        <v>279</v>
      </c>
      <c r="C48" s="1367" t="s">
        <v>280</v>
      </c>
      <c r="D48" s="1367" t="s">
        <v>532</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278</v>
      </c>
      <c r="B49" s="1367" t="s">
        <v>279</v>
      </c>
      <c r="C49" s="1367" t="s">
        <v>280</v>
      </c>
      <c r="D49" s="1367" t="s">
        <v>532</v>
      </c>
      <c r="E49" s="2263"/>
      <c r="F49" s="2263"/>
      <c r="G49" s="2263"/>
      <c r="H49" s="2263"/>
      <c r="I49" s="2260"/>
      <c r="J49" s="1367"/>
      <c r="K49" s="1367"/>
      <c r="L49" s="1368"/>
      <c r="P49" s="2261"/>
      <c r="Q49" s="1485"/>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278</v>
      </c>
      <c r="B50" s="1367" t="s">
        <v>279</v>
      </c>
      <c r="C50" s="1367" t="s">
        <v>280</v>
      </c>
      <c r="D50" s="1367" t="s">
        <v>532</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278</v>
      </c>
      <c r="B51" s="1347" t="s">
        <v>279</v>
      </c>
      <c r="C51" s="1318"/>
      <c r="D51" s="1318"/>
      <c r="E51" s="2263"/>
      <c r="F51" s="2262"/>
      <c r="G51" s="1318"/>
      <c r="H51" s="1318"/>
      <c r="I51" s="1318"/>
      <c r="J51" s="1318"/>
      <c r="K51" s="1318"/>
      <c r="L51" s="1498"/>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278</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13081-814B-EE83-048F-0.B13AB26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528</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529</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87" t="s">
        <v>501</v>
      </c>
      <c r="W38" s="2266" t="s">
        <v>447</v>
      </c>
      <c r="X38" s="2267"/>
      <c r="Y38" s="2266" t="s">
        <v>448</v>
      </c>
      <c r="Z38" s="2273"/>
      <c r="AA38" s="2267"/>
      <c r="AB38" s="2282"/>
      <c r="AC38" s="1487" t="s">
        <v>501</v>
      </c>
      <c r="AD38" s="2266" t="s">
        <v>447</v>
      </c>
      <c r="AE38" s="2267"/>
      <c r="AF38" s="2266" t="s">
        <v>448</v>
      </c>
      <c r="AG38" s="2273"/>
      <c r="AH38" s="2267"/>
      <c r="AI38" s="2282"/>
      <c r="AJ38" s="2285"/>
      <c r="AK38" s="2131"/>
      <c r="AQ38" s="1159">
        <v>34</v>
      </c>
    </row>
    <row customHeight="1" ht="90.3">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87" t="s">
        <v>530</v>
      </c>
      <c r="W39" s="1226" t="s">
        <v>531</v>
      </c>
      <c r="X39" s="1226" t="s">
        <v>506</v>
      </c>
      <c r="Y39" s="1493" t="s">
        <v>458</v>
      </c>
      <c r="Z39" s="2274" t="s">
        <v>459</v>
      </c>
      <c r="AA39" s="2275"/>
      <c r="AB39" s="2283"/>
      <c r="AC39" s="1487" t="s">
        <v>530</v>
      </c>
      <c r="AD39" s="1226" t="s">
        <v>531</v>
      </c>
      <c r="AE39" s="1226" t="s">
        <v>506</v>
      </c>
      <c r="AF39" s="1493" t="s">
        <v>458</v>
      </c>
      <c r="AG39" s="2274" t="s">
        <v>459</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283</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283</v>
      </c>
      <c r="B42" s="1367" t="s">
        <v>284</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283</v>
      </c>
      <c r="B43" s="1367" t="s">
        <v>284</v>
      </c>
      <c r="C43" s="1367" t="s">
        <v>285</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528</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529</v>
      </c>
      <c r="AM43" s="504"/>
      <c r="AN43" s="504" t="str">
        <f>IF(T43="","",T43)</f>
        <v>Наименование централизованной системы водоотведения</v>
      </c>
      <c r="AO43" s="504"/>
      <c r="AP43" s="504"/>
      <c r="AQ43" s="1159">
        <v>23</v>
      </c>
    </row>
    <row customHeight="1" ht="24">
      <c r="A44" s="1367" t="s">
        <v>283</v>
      </c>
      <c r="B44" s="1367" t="s">
        <v>284</v>
      </c>
      <c r="C44" s="1367" t="s">
        <v>285</v>
      </c>
      <c r="D44" s="1367" t="s">
        <v>533</v>
      </c>
      <c r="E44" s="2263"/>
      <c r="F44" s="2263"/>
      <c r="G44" s="2263"/>
      <c r="H44" s="2263"/>
      <c r="I44" s="2260" t="str">
        <f>S43&amp;".1"</f>
        <v>...1</v>
      </c>
      <c r="J44" s="1367"/>
      <c r="K44" s="1367"/>
      <c r="L44" s="1368"/>
      <c r="P44" s="2261">
        <v>1</v>
      </c>
      <c r="Q44" s="1485"/>
      <c r="R44" s="360"/>
      <c r="S44" s="1497"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283</v>
      </c>
      <c r="B45" s="1367" t="s">
        <v>284</v>
      </c>
      <c r="C45" s="1367" t="s">
        <v>285</v>
      </c>
      <c r="D45" s="1367" t="s">
        <v>533</v>
      </c>
      <c r="E45" s="2263"/>
      <c r="F45" s="2263"/>
      <c r="G45" s="2263"/>
      <c r="H45" s="2263"/>
      <c r="I45" s="2290"/>
      <c r="J45" s="2260" t="str">
        <f>I44&amp;".1"</f>
        <v>...1.1</v>
      </c>
      <c r="K45" s="1367"/>
      <c r="L45" s="1368" t="s">
        <v>418</v>
      </c>
      <c r="P45" s="2261"/>
      <c r="Q45" s="2261">
        <v>1</v>
      </c>
      <c r="R45" s="361"/>
      <c r="S45" s="1497"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283</v>
      </c>
      <c r="B46" s="1367" t="s">
        <v>284</v>
      </c>
      <c r="C46" s="1367" t="s">
        <v>285</v>
      </c>
      <c r="D46" s="1367" t="s">
        <v>533</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283</v>
      </c>
      <c r="B47" s="1367" t="s">
        <v>284</v>
      </c>
      <c r="C47" s="1367" t="s">
        <v>285</v>
      </c>
      <c r="D47" s="1367" t="s">
        <v>533</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283</v>
      </c>
      <c r="B48" s="1367" t="s">
        <v>284</v>
      </c>
      <c r="C48" s="1367" t="s">
        <v>285</v>
      </c>
      <c r="D48" s="1367" t="s">
        <v>533</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283</v>
      </c>
      <c r="B49" s="1367" t="s">
        <v>284</v>
      </c>
      <c r="C49" s="1367" t="s">
        <v>285</v>
      </c>
      <c r="D49" s="1367" t="s">
        <v>533</v>
      </c>
      <c r="E49" s="2263"/>
      <c r="F49" s="2263"/>
      <c r="G49" s="2263"/>
      <c r="H49" s="2263"/>
      <c r="I49" s="2260"/>
      <c r="J49" s="1367"/>
      <c r="K49" s="1367"/>
      <c r="L49" s="1368"/>
      <c r="P49" s="2261"/>
      <c r="Q49" s="1485"/>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283</v>
      </c>
      <c r="B50" s="1367" t="s">
        <v>284</v>
      </c>
      <c r="C50" s="1367" t="s">
        <v>285</v>
      </c>
      <c r="D50" s="1367" t="s">
        <v>533</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283</v>
      </c>
      <c r="B51" s="1347" t="s">
        <v>284</v>
      </c>
      <c r="C51" s="1318"/>
      <c r="D51" s="1318"/>
      <c r="E51" s="2263"/>
      <c r="F51" s="2262"/>
      <c r="G51" s="1318"/>
      <c r="H51" s="1318"/>
      <c r="I51" s="1318"/>
      <c r="J51" s="1318"/>
      <c r="K51" s="1318"/>
      <c r="L51" s="1498"/>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283</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CC09B-4493-CF5E-09A5-0.337952F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137</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409</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410</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528</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529</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414</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415</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430</v>
      </c>
      <c r="P24" s="1512"/>
      <c r="Q24" s="1514"/>
      <c r="R24" s="1514"/>
      <c r="AA24" s="1511" t="s">
        <v>432</v>
      </c>
      <c r="AC24" s="1511" t="s">
        <v>433</v>
      </c>
      <c r="AD24" s="1511" t="s">
        <v>481</v>
      </c>
      <c r="AH24" s="1511" t="s">
        <v>481</v>
      </c>
      <c r="AK24" s="1511" t="s">
        <v>518</v>
      </c>
      <c r="AL24" s="1511" t="s">
        <v>481</v>
      </c>
      <c r="AP24" s="1511" t="s">
        <v>481</v>
      </c>
      <c r="AY24" s="1511" t="s">
        <v>432</v>
      </c>
      <c r="BA24" s="1511" t="s">
        <v>433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436</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436</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312</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313</v>
      </c>
      <c r="BI40" s="1159">
        <v>14</v>
      </c>
    </row>
    <row customHeight="1" ht="14.699999999999998">
      <c r="Q41" s="295"/>
      <c r="R41" s="380"/>
      <c r="S41" s="2277" t="s">
        <v>88</v>
      </c>
      <c r="T41" s="2213" t="s">
        <v>519</v>
      </c>
      <c r="U41" s="305"/>
      <c r="V41" s="2278" t="s">
        <v>441</v>
      </c>
      <c r="W41" s="2279"/>
      <c r="X41" s="2279"/>
      <c r="Y41" s="2279"/>
      <c r="Z41" s="2279"/>
      <c r="AA41" s="2279"/>
      <c r="AB41" s="2280"/>
      <c r="AC41" s="2281" t="s">
        <v>442</v>
      </c>
      <c r="AD41" s="2332" t="s">
        <v>536</v>
      </c>
      <c r="AE41" s="2295"/>
      <c r="AF41" s="2295"/>
      <c r="AG41" s="2333"/>
      <c r="AH41" s="2332" t="s">
        <v>537</v>
      </c>
      <c r="AI41" s="2295"/>
      <c r="AJ41" s="2295"/>
      <c r="AK41" s="2333"/>
      <c r="AL41" s="2332" t="s">
        <v>538</v>
      </c>
      <c r="AM41" s="2295"/>
      <c r="AN41" s="2295"/>
      <c r="AO41" s="2333"/>
      <c r="AP41" s="2332" t="s">
        <v>523</v>
      </c>
      <c r="AQ41" s="2295"/>
      <c r="AR41" s="2295"/>
      <c r="AS41" s="2333"/>
      <c r="AT41" s="2278" t="s">
        <v>441</v>
      </c>
      <c r="AU41" s="2279"/>
      <c r="AV41" s="2279"/>
      <c r="AW41" s="2279"/>
      <c r="AX41" s="2279"/>
      <c r="AY41" s="2279"/>
      <c r="AZ41" s="2280"/>
      <c r="BA41" s="2281" t="s">
        <v>442</v>
      </c>
      <c r="BB41" s="2284" t="s">
        <v>444</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539</v>
      </c>
      <c r="AU42" s="2197"/>
      <c r="AV42" s="2196" t="s">
        <v>540</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149</v>
      </c>
      <c r="C44" s="1374" t="s">
        <v>150</v>
      </c>
      <c r="D44" s="1374" t="s">
        <v>151</v>
      </c>
      <c r="E44" s="1368" t="s">
        <v>449</v>
      </c>
      <c r="F44" s="1368" t="s">
        <v>450</v>
      </c>
      <c r="G44" s="1368" t="s">
        <v>451</v>
      </c>
      <c r="H44" s="1368" t="s">
        <v>452</v>
      </c>
      <c r="I44" s="1368" t="s">
        <v>453</v>
      </c>
      <c r="J44" s="1368" t="s">
        <v>454</v>
      </c>
      <c r="K44" s="1368" t="s">
        <v>455</v>
      </c>
      <c r="L44" s="1368" t="s">
        <v>430</v>
      </c>
      <c r="Q44" s="295"/>
      <c r="R44" s="380"/>
      <c r="S44" s="2277"/>
      <c r="T44" s="2213"/>
      <c r="U44" s="306"/>
      <c r="V44" s="1483" t="s">
        <v>490</v>
      </c>
      <c r="W44" s="1483" t="s">
        <v>491</v>
      </c>
      <c r="X44" s="1483" t="s">
        <v>490</v>
      </c>
      <c r="Y44" s="1483" t="s">
        <v>491</v>
      </c>
      <c r="Z44" s="1493" t="s">
        <v>458</v>
      </c>
      <c r="AA44" s="2274" t="s">
        <v>459</v>
      </c>
      <c r="AB44" s="2275"/>
      <c r="AC44" s="2283"/>
      <c r="AD44" s="2337"/>
      <c r="AE44" s="2338"/>
      <c r="AF44" s="2338"/>
      <c r="AG44" s="2339"/>
      <c r="AH44" s="2337"/>
      <c r="AI44" s="2338"/>
      <c r="AJ44" s="2338"/>
      <c r="AK44" s="2339"/>
      <c r="AL44" s="2337"/>
      <c r="AM44" s="2338"/>
      <c r="AN44" s="2338"/>
      <c r="AO44" s="2339"/>
      <c r="AP44" s="2337"/>
      <c r="AQ44" s="2338"/>
      <c r="AR44" s="2338"/>
      <c r="AS44" s="2339"/>
      <c r="AT44" s="1483" t="s">
        <v>490</v>
      </c>
      <c r="AU44" s="1483" t="s">
        <v>491</v>
      </c>
      <c r="AV44" s="1483" t="s">
        <v>490</v>
      </c>
      <c r="AW44" s="1483" t="s">
        <v>491</v>
      </c>
      <c r="AX44" s="1493" t="s">
        <v>458</v>
      </c>
      <c r="AY44" s="2274" t="s">
        <v>459</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288</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137</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288</v>
      </c>
      <c r="B47" s="1367" t="s">
        <v>289</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409</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410</v>
      </c>
      <c r="BE47" s="504"/>
      <c r="BF47" s="504" t="str">
        <f>IF(T47="","",T47)</f>
        <v>Территория действия тарифа</v>
      </c>
      <c r="BG47" s="504"/>
      <c r="BH47" s="504"/>
      <c r="BI47" s="1159">
        <v>21</v>
      </c>
    </row>
    <row customHeight="1" ht="35.699999999999996">
      <c r="A48" s="1367" t="s">
        <v>288</v>
      </c>
      <c r="B48" s="1367" t="s">
        <v>289</v>
      </c>
      <c r="C48" s="1367" t="s">
        <v>290</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528</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529</v>
      </c>
      <c r="BE48" s="504"/>
      <c r="BF48" s="504" t="str">
        <f>IF(T48="","",T48)</f>
        <v>Наименование централизованной системы водоотведения</v>
      </c>
      <c r="BG48" s="504"/>
      <c r="BH48" s="504"/>
      <c r="BI48" s="1159">
        <v>34</v>
      </c>
    </row>
    <row s="1646" customFormat="1" customHeight="1" ht="0">
      <c r="A49" s="1347" t="s">
        <v>288</v>
      </c>
      <c r="B49" s="1347" t="s">
        <v>289</v>
      </c>
      <c r="C49" s="1347" t="s">
        <v>290</v>
      </c>
      <c r="D49" s="1347" t="s">
        <v>541</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414</v>
      </c>
      <c r="BE49" s="504"/>
      <c r="BF49" s="504" t="str">
        <f>IF(T49="","",T49)</f>
        <v/>
      </c>
      <c r="BG49" s="504"/>
      <c r="BH49" s="504"/>
      <c r="BI49" s="515">
        <v>0</v>
      </c>
    </row>
    <row s="1646" customFormat="1" customHeight="1" ht="0">
      <c r="A50" s="1347" t="s">
        <v>288</v>
      </c>
      <c r="B50" s="1347" t="s">
        <v>289</v>
      </c>
      <c r="C50" s="1347" t="s">
        <v>290</v>
      </c>
      <c r="D50" s="1347" t="s">
        <v>541</v>
      </c>
      <c r="E50" s="2263"/>
      <c r="F50" s="2263"/>
      <c r="G50" s="2263"/>
      <c r="H50" s="2263"/>
      <c r="I50" s="2260" t="str">
        <f>S49&amp;".1"</f>
        <v>.1</v>
      </c>
      <c r="J50" s="1347"/>
      <c r="K50" s="1347"/>
      <c r="L50" s="1350" t="s">
        <v>415</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288</v>
      </c>
      <c r="B51" s="1347" t="s">
        <v>289</v>
      </c>
      <c r="C51" s="1347" t="s">
        <v>290</v>
      </c>
      <c r="D51" s="1347" t="s">
        <v>541</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288</v>
      </c>
      <c r="B52" s="1367" t="s">
        <v>289</v>
      </c>
      <c r="C52" s="1367" t="s">
        <v>290</v>
      </c>
      <c r="D52" s="1367" t="s">
        <v>541</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288</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288</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288</v>
      </c>
      <c r="B56" s="1367" t="s">
        <v>289</v>
      </c>
      <c r="C56" s="1367" t="s">
        <v>290</v>
      </c>
      <c r="D56" s="1367" t="s">
        <v>541</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288</v>
      </c>
      <c r="B57" s="1367" t="s">
        <v>289</v>
      </c>
      <c r="C57" s="1367" t="s">
        <v>290</v>
      </c>
      <c r="D57" s="1367" t="s">
        <v>541</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288</v>
      </c>
      <c r="B58" s="1347" t="s">
        <v>289</v>
      </c>
      <c r="C58" s="1347" t="s">
        <v>290</v>
      </c>
      <c r="D58" s="1347" t="s">
        <v>541</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288</v>
      </c>
      <c r="B59" s="1347" t="s">
        <v>289</v>
      </c>
      <c r="C59" s="1347" t="s">
        <v>290</v>
      </c>
      <c r="D59" s="1347" t="s">
        <v>541</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288</v>
      </c>
      <c r="B60" s="1347" t="s">
        <v>289</v>
      </c>
      <c r="C60" s="1347" t="s">
        <v>290</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288</v>
      </c>
      <c r="B61" s="1347" t="s">
        <v>289</v>
      </c>
      <c r="C61" s="1318"/>
      <c r="D61" s="1318"/>
      <c r="E61" s="2263"/>
      <c r="F61" s="2262"/>
      <c r="G61" s="1318"/>
      <c r="H61" s="1318"/>
      <c r="I61" s="1318"/>
      <c r="J61" s="1318"/>
      <c r="K61" s="1318"/>
      <c r="L61" s="1498"/>
      <c r="M61" s="1325"/>
      <c r="N61" s="1325"/>
      <c r="P61" s="1320"/>
      <c r="Q61" s="1321"/>
      <c r="R61" s="1320"/>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288</v>
      </c>
      <c r="B62" s="1347"/>
      <c r="C62" s="1347"/>
      <c r="D62" s="1347"/>
      <c r="E62" s="2262"/>
      <c r="F62" s="1347"/>
      <c r="G62" s="1347"/>
      <c r="H62" s="1347"/>
      <c r="I62" s="1347"/>
      <c r="J62" s="1347"/>
      <c r="K62" s="1347"/>
      <c r="L62" s="1350"/>
      <c r="M62" s="1325"/>
      <c r="N62" s="1325"/>
      <c r="O62" s="522"/>
      <c r="P62" s="384"/>
      <c r="Q62" s="1348"/>
      <c r="R62" s="384"/>
      <c r="S62" s="1326"/>
      <c r="T62" s="1329" t="s">
        <v>428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460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6916C-B75E-C448-4D5D-0.D4A3AB09}" mc:Ignorable="x14ac xr xr2 xr3">
  <sheetPr>
    <tabColor rgb="FFCCCCFF"/>
    <pageSetUpPr fitToPage="1"/>
  </sheetPr>
  <dimension ref="A1:AC32"/>
  <sheetViews>
    <sheetView topLeftCell="A1" showGridLines="0" zoomScale="90" workbookViewId="0">
      <selection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Архангельск(11701000)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107</v>
      </c>
      <c r="I16" s="795" t="s">
        <v>108</v>
      </c>
      <c r="J16" s="1628"/>
      <c r="K16" s="1640"/>
      <c r="L16" s="1640"/>
      <c r="M16" s="1628" t="str">
        <f t="array" ref="M16:M16">IF(ISERROR(MATCH(MID(N16,1,250),MID(note_ter,1,250),0)),"n","y")</f>
        <v>n</v>
      </c>
      <c r="N16" s="1640"/>
      <c r="O16" s="1628" t="str">
        <f>H16&amp;"("&amp;I16&amp;")"</f>
        <v>Северодвинск(11730000)</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3" customFormat="1" customHeight="1" ht="14.699999999999998">
      <c r="A18" s="762"/>
      <c r="B18" s="421"/>
      <c r="C18" s="762"/>
      <c r="D18" s="786"/>
      <c r="E18" s="798"/>
      <c r="F18" s="182"/>
      <c r="G18" s="420" t="s">
        <v>109</v>
      </c>
      <c r="H18" s="182"/>
      <c r="I18" s="183"/>
      <c r="J18" s="253"/>
      <c r="K18" s="159"/>
      <c r="L18" s="159"/>
      <c r="M18" s="159"/>
      <c r="N18" s="230" t="s">
        <v>110</v>
      </c>
      <c r="O18" s="159"/>
      <c r="P18" s="229"/>
      <c r="Q18" s="229"/>
      <c r="R18" s="229"/>
      <c r="S18" s="229"/>
      <c r="AC18" s="120">
        <v>14</v>
      </c>
    </row>
    <row s="1823"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3"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3"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82</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BC79D4-B88B-EA8E-1334-0.A4C6AD8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410</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542</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543</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496</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497</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499</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429</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430</v>
      </c>
      <c r="P20" s="1366"/>
      <c r="Q20" s="1446"/>
      <c r="R20" s="1446"/>
      <c r="S20" s="733"/>
      <c r="T20" s="1164" t="s">
        <v>431</v>
      </c>
      <c r="W20" s="1370"/>
      <c r="X20" s="1370"/>
      <c r="Y20" s="1370"/>
      <c r="Z20" s="1370"/>
      <c r="AA20" s="1370"/>
      <c r="AB20" s="1370"/>
      <c r="AD20" s="190" t="s">
        <v>432</v>
      </c>
      <c r="AF20" s="190" t="s">
        <v>433</v>
      </c>
      <c r="AG20" s="1164" t="s">
        <v>431</v>
      </c>
      <c r="AH20" s="1370"/>
      <c r="AI20" s="1370"/>
      <c r="AJ20" s="1370"/>
      <c r="AK20" s="1370"/>
      <c r="AL20" s="1370"/>
      <c r="AO20" s="190" t="s">
        <v>434</v>
      </c>
      <c r="AQ20" s="190" t="s">
        <v>433</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439</v>
      </c>
      <c r="AG34" s="330"/>
      <c r="AH34" s="1639"/>
      <c r="AI34" s="1639"/>
      <c r="AJ34" s="1639"/>
      <c r="AK34" s="1639"/>
      <c r="AL34" s="1639"/>
      <c r="AM34" s="330"/>
      <c r="AN34" s="330"/>
      <c r="AO34" s="330"/>
      <c r="AP34" s="330"/>
      <c r="AQ34" s="282" t="s">
        <v>439</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313</v>
      </c>
      <c r="AY36" s="1159">
        <v>14</v>
      </c>
    </row>
    <row customHeight="1" ht="14.699999999999998">
      <c r="Q37" s="380"/>
      <c r="R37" s="380"/>
      <c r="S37" s="2277" t="s">
        <v>88</v>
      </c>
      <c r="T37" s="2213" t="s">
        <v>440</v>
      </c>
      <c r="U37" s="305"/>
      <c r="V37" s="2278" t="s">
        <v>441</v>
      </c>
      <c r="W37" s="2295"/>
      <c r="X37" s="2295"/>
      <c r="Y37" s="2295"/>
      <c r="Z37" s="2295"/>
      <c r="AA37" s="2295"/>
      <c r="AB37" s="2295"/>
      <c r="AC37" s="2279"/>
      <c r="AD37" s="2279"/>
      <c r="AE37" s="2280"/>
      <c r="AF37" s="2281" t="s">
        <v>442</v>
      </c>
      <c r="AG37" s="2278" t="s">
        <v>441</v>
      </c>
      <c r="AH37" s="2279"/>
      <c r="AI37" s="2279"/>
      <c r="AJ37" s="2279"/>
      <c r="AK37" s="2279"/>
      <c r="AL37" s="2279"/>
      <c r="AM37" s="2279"/>
      <c r="AN37" s="2279"/>
      <c r="AO37" s="2279"/>
      <c r="AP37" s="2280"/>
      <c r="AQ37" s="2281" t="s">
        <v>443</v>
      </c>
      <c r="AR37" s="2284" t="s">
        <v>444</v>
      </c>
      <c r="AS37" s="2131"/>
      <c r="AY37" s="1159">
        <v>14</v>
      </c>
    </row>
    <row customHeight="1" ht="19.95">
      <c r="Q38" s="380"/>
      <c r="R38" s="380"/>
      <c r="S38" s="2277"/>
      <c r="T38" s="2213"/>
      <c r="U38" s="1035"/>
      <c r="V38" s="2370" t="s">
        <v>544</v>
      </c>
      <c r="W38" s="2369" t="s">
        <v>545</v>
      </c>
      <c r="X38" s="2369"/>
      <c r="Y38" s="2369"/>
      <c r="Z38" s="2369" t="s">
        <v>546</v>
      </c>
      <c r="AA38" s="2369"/>
      <c r="AB38" s="2369"/>
      <c r="AC38" s="2298" t="s">
        <v>448</v>
      </c>
      <c r="AD38" s="2317"/>
      <c r="AE38" s="2318"/>
      <c r="AF38" s="2282"/>
      <c r="AG38" s="2370" t="s">
        <v>544</v>
      </c>
      <c r="AH38" s="2369" t="s">
        <v>545</v>
      </c>
      <c r="AI38" s="2369"/>
      <c r="AJ38" s="2369"/>
      <c r="AK38" s="2369" t="s">
        <v>546</v>
      </c>
      <c r="AL38" s="2369"/>
      <c r="AM38" s="2369"/>
      <c r="AN38" s="2298" t="s">
        <v>448</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547</v>
      </c>
      <c r="X39" s="2369" t="s">
        <v>548</v>
      </c>
      <c r="Y39" s="2369"/>
      <c r="Z39" s="2369" t="s">
        <v>549</v>
      </c>
      <c r="AA39" s="2369" t="s">
        <v>548</v>
      </c>
      <c r="AB39" s="2369"/>
      <c r="AC39" s="2299"/>
      <c r="AD39" s="2319"/>
      <c r="AE39" s="2320"/>
      <c r="AF39" s="2282"/>
      <c r="AG39" s="2370"/>
      <c r="AH39" s="2369" t="s">
        <v>547</v>
      </c>
      <c r="AI39" s="2369" t="s">
        <v>548</v>
      </c>
      <c r="AJ39" s="2369"/>
      <c r="AK39" s="2369" t="s">
        <v>549</v>
      </c>
      <c r="AL39" s="2369" t="s">
        <v>548</v>
      </c>
      <c r="AM39" s="2369"/>
      <c r="AN39" s="2299"/>
      <c r="AO39" s="2319"/>
      <c r="AP39" s="2320"/>
      <c r="AQ39" s="2282"/>
      <c r="AR39" s="2285"/>
      <c r="AS39" s="2131"/>
      <c r="AT39" s="1640"/>
      <c r="AU39" s="1640"/>
      <c r="AV39" s="1640"/>
      <c r="AW39" s="1640"/>
      <c r="AX39" s="1640"/>
      <c r="AY39" s="1635">
        <v>19</v>
      </c>
    </row>
    <row customHeight="1" ht="61.949999999999996">
      <c r="A40" s="1374"/>
      <c r="B40" s="1374" t="s">
        <v>149</v>
      </c>
      <c r="C40" s="1374" t="s">
        <v>150</v>
      </c>
      <c r="D40" s="1374" t="s">
        <v>151</v>
      </c>
      <c r="E40" s="1368" t="s">
        <v>449</v>
      </c>
      <c r="F40" s="1368" t="s">
        <v>450</v>
      </c>
      <c r="G40" s="1368" t="s">
        <v>451</v>
      </c>
      <c r="H40" s="1368"/>
      <c r="I40" s="1368" t="s">
        <v>502</v>
      </c>
      <c r="J40" s="1368" t="s">
        <v>454</v>
      </c>
      <c r="K40" s="1368" t="s">
        <v>503</v>
      </c>
      <c r="L40" s="1368" t="s">
        <v>430</v>
      </c>
      <c r="Q40" s="380"/>
      <c r="R40" s="380"/>
      <c r="S40" s="2277"/>
      <c r="T40" s="2213"/>
      <c r="U40" s="306"/>
      <c r="V40" s="2370"/>
      <c r="W40" s="2369"/>
      <c r="X40" s="1987" t="s">
        <v>550</v>
      </c>
      <c r="Y40" s="1987" t="s">
        <v>551</v>
      </c>
      <c r="Z40" s="2369"/>
      <c r="AA40" s="1987" t="s">
        <v>552</v>
      </c>
      <c r="AB40" s="1987" t="s">
        <v>553</v>
      </c>
      <c r="AC40" s="1493" t="s">
        <v>458</v>
      </c>
      <c r="AD40" s="2274" t="s">
        <v>459</v>
      </c>
      <c r="AE40" s="2275"/>
      <c r="AF40" s="2283"/>
      <c r="AG40" s="2370"/>
      <c r="AH40" s="2369"/>
      <c r="AI40" s="1987" t="s">
        <v>550</v>
      </c>
      <c r="AJ40" s="1987" t="s">
        <v>551</v>
      </c>
      <c r="AK40" s="2369"/>
      <c r="AL40" s="1987" t="s">
        <v>552</v>
      </c>
      <c r="AM40" s="1987" t="s">
        <v>553</v>
      </c>
      <c r="AN40" s="1493" t="s">
        <v>458</v>
      </c>
      <c r="AO40" s="2274" t="s">
        <v>459</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263</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137</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263</v>
      </c>
      <c r="B43" s="1367" t="s">
        <v>264</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409</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410</v>
      </c>
      <c r="AU43" s="504"/>
      <c r="AV43" s="504" t="str">
        <f>IF(T43="","",T43)</f>
        <v>Территория действия тарифа</v>
      </c>
      <c r="AW43" s="504"/>
      <c r="AX43" s="504"/>
      <c r="AY43" s="1159">
        <v>23</v>
      </c>
    </row>
    <row customHeight="1" ht="24">
      <c r="A44" s="1367" t="s">
        <v>263</v>
      </c>
      <c r="B44" s="1367" t="s">
        <v>264</v>
      </c>
      <c r="C44" s="1367" t="s">
        <v>265</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542</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543</v>
      </c>
      <c r="AU44" s="504"/>
      <c r="AV44" s="504" t="str">
        <f>IF(T44="","",T44)</f>
        <v>Наименование централизованной системы горячего водоснабжения</v>
      </c>
      <c r="AW44" s="504"/>
      <c r="AX44" s="504"/>
      <c r="AY44" s="1159">
        <v>23</v>
      </c>
    </row>
    <row customHeight="1" ht="24">
      <c r="A45" s="1367" t="s">
        <v>263</v>
      </c>
      <c r="B45" s="1367" t="s">
        <v>264</v>
      </c>
      <c r="C45" s="1367" t="s">
        <v>265</v>
      </c>
      <c r="D45" s="1367" t="s">
        <v>554</v>
      </c>
      <c r="E45" s="2263"/>
      <c r="F45" s="2263"/>
      <c r="G45" s="2263"/>
      <c r="H45" s="2263"/>
      <c r="I45" s="2260" t="str">
        <f>S44&amp;".1"</f>
        <v>...1</v>
      </c>
      <c r="J45" s="1367"/>
      <c r="K45" s="1367"/>
      <c r="L45" s="1368"/>
      <c r="P45" s="2261">
        <v>1</v>
      </c>
      <c r="Q45" s="1485"/>
      <c r="R45" s="360"/>
      <c r="S45" s="1497" t="str">
        <f>$I45</f>
        <v>...1</v>
      </c>
      <c r="T45" s="289" t="s">
        <v>495</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496</v>
      </c>
      <c r="AU45" s="504"/>
      <c r="AV45" s="504" t="str">
        <f>IF(T45="","",T45)</f>
        <v>Наименование признака дифференциации</v>
      </c>
      <c r="AW45" s="504"/>
      <c r="AX45" s="504"/>
      <c r="AY45" s="1159">
        <v>23</v>
      </c>
    </row>
    <row customHeight="1" ht="24">
      <c r="A46" s="1367" t="s">
        <v>263</v>
      </c>
      <c r="B46" s="1367" t="s">
        <v>264</v>
      </c>
      <c r="C46" s="1367" t="s">
        <v>265</v>
      </c>
      <c r="D46" s="1367" t="s">
        <v>554</v>
      </c>
      <c r="E46" s="2263"/>
      <c r="F46" s="2263"/>
      <c r="G46" s="2263"/>
      <c r="H46" s="2263"/>
      <c r="I46" s="2290"/>
      <c r="J46" s="2260" t="str">
        <f>I45&amp;".1"</f>
        <v>...1.1</v>
      </c>
      <c r="K46" s="1367"/>
      <c r="L46" s="1368" t="s">
        <v>418</v>
      </c>
      <c r="P46" s="2261"/>
      <c r="Q46" s="2261">
        <v>1</v>
      </c>
      <c r="R46" s="361"/>
      <c r="S46" s="1497" t="str">
        <f>$J46</f>
        <v>...1.1</v>
      </c>
      <c r="T46" s="290" t="s">
        <v>419</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497</v>
      </c>
      <c r="AU46" s="504"/>
      <c r="AV46" s="504" t="str">
        <f>IF(T46="","",T46)</f>
        <v>Группа потребителей</v>
      </c>
      <c r="AW46" s="504"/>
      <c r="AX46" s="504"/>
      <c r="AY46" s="1159">
        <v>23</v>
      </c>
    </row>
    <row customHeight="1" ht="24">
      <c r="A47" s="1367" t="s">
        <v>263</v>
      </c>
      <c r="B47" s="1367" t="s">
        <v>264</v>
      </c>
      <c r="C47" s="1367" t="s">
        <v>265</v>
      </c>
      <c r="D47" s="1367" t="s">
        <v>554</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263</v>
      </c>
      <c r="B48" s="1367" t="s">
        <v>264</v>
      </c>
      <c r="C48" s="1367" t="s">
        <v>265</v>
      </c>
      <c r="D48" s="1367" t="s">
        <v>554</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263</v>
      </c>
      <c r="B49" s="1367" t="s">
        <v>264</v>
      </c>
      <c r="C49" s="1367" t="s">
        <v>265</v>
      </c>
      <c r="D49" s="1367" t="s">
        <v>554</v>
      </c>
      <c r="E49" s="2263"/>
      <c r="F49" s="2263"/>
      <c r="G49" s="2263"/>
      <c r="H49" s="2263"/>
      <c r="I49" s="2290"/>
      <c r="J49" s="2260"/>
      <c r="K49" s="1367"/>
      <c r="L49" s="1368"/>
      <c r="P49" s="2261"/>
      <c r="Q49" s="2261"/>
      <c r="R49" s="360"/>
      <c r="S49" s="1282"/>
      <c r="T49" s="291" t="s">
        <v>498</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499</v>
      </c>
      <c r="AU49" s="504"/>
      <c r="AV49" s="504" t="str">
        <f>IF(T49="","",T49)</f>
        <v>Добавить значение признака дифференциации</v>
      </c>
      <c r="AW49" s="504"/>
      <c r="AX49" s="504"/>
      <c r="AY49" s="1159">
        <v>20</v>
      </c>
    </row>
    <row customHeight="1" ht="22.049999999999997">
      <c r="A50" s="1367" t="s">
        <v>263</v>
      </c>
      <c r="B50" s="1367" t="s">
        <v>264</v>
      </c>
      <c r="C50" s="1367" t="s">
        <v>265</v>
      </c>
      <c r="D50" s="1367" t="s">
        <v>554</v>
      </c>
      <c r="E50" s="2263"/>
      <c r="F50" s="2263"/>
      <c r="G50" s="2263"/>
      <c r="H50" s="2263"/>
      <c r="I50" s="2260"/>
      <c r="J50" s="1367"/>
      <c r="K50" s="1367"/>
      <c r="L50" s="1368"/>
      <c r="P50" s="2261"/>
      <c r="Q50" s="1485"/>
      <c r="R50" s="360"/>
      <c r="S50" s="1282"/>
      <c r="T50" s="369" t="s">
        <v>424</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263</v>
      </c>
      <c r="B51" s="1367" t="s">
        <v>264</v>
      </c>
      <c r="C51" s="1367" t="s">
        <v>265</v>
      </c>
      <c r="D51" s="1367" t="s">
        <v>554</v>
      </c>
      <c r="E51" s="2263"/>
      <c r="F51" s="2263"/>
      <c r="G51" s="2263"/>
      <c r="H51" s="2262"/>
      <c r="I51" s="1367"/>
      <c r="J51" s="1367"/>
      <c r="K51" s="1367"/>
      <c r="L51" s="1368"/>
      <c r="M51" s="1369"/>
      <c r="N51" s="1369"/>
      <c r="O51" s="541"/>
      <c r="P51" s="364"/>
      <c r="Q51" s="379"/>
      <c r="R51" s="359"/>
      <c r="S51" s="1282"/>
      <c r="T51" s="376" t="s">
        <v>500</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263</v>
      </c>
      <c r="B52" s="1347" t="s">
        <v>264</v>
      </c>
      <c r="C52" s="1318"/>
      <c r="D52" s="1318"/>
      <c r="E52" s="2263"/>
      <c r="F52" s="2262"/>
      <c r="G52" s="1318"/>
      <c r="H52" s="1318"/>
      <c r="I52" s="1318"/>
      <c r="J52" s="1318"/>
      <c r="K52" s="1318"/>
      <c r="L52" s="1498"/>
      <c r="M52" s="1325"/>
      <c r="N52" s="1325"/>
      <c r="P52" s="1320"/>
      <c r="Q52" s="1321"/>
      <c r="R52" s="1320"/>
      <c r="S52" s="1326"/>
      <c r="T52" s="1329" t="s">
        <v>427</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263</v>
      </c>
      <c r="B53" s="1347"/>
      <c r="C53" s="1347"/>
      <c r="D53" s="1347"/>
      <c r="E53" s="2262"/>
      <c r="F53" s="1347"/>
      <c r="G53" s="1347"/>
      <c r="H53" s="1347"/>
      <c r="I53" s="1347"/>
      <c r="J53" s="1347"/>
      <c r="K53" s="1347"/>
      <c r="L53" s="1350"/>
      <c r="M53" s="1325"/>
      <c r="N53" s="1325"/>
      <c r="O53" s="522"/>
      <c r="P53" s="384"/>
      <c r="Q53" s="1348"/>
      <c r="R53" s="384"/>
      <c r="S53" s="1326"/>
      <c r="T53" s="1329" t="s">
        <v>428</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460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CEE17-2BB6-B63C-D827-0.1D4C178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410</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542</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543</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496</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497</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499</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429</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430</v>
      </c>
      <c r="P20" s="1366"/>
      <c r="Q20" s="1446"/>
      <c r="R20" s="1446"/>
      <c r="S20" s="733"/>
      <c r="T20" s="1164" t="s">
        <v>431</v>
      </c>
      <c r="W20" s="1370"/>
      <c r="X20" s="1370"/>
      <c r="Y20" s="1370"/>
      <c r="Z20" s="1370"/>
      <c r="AA20" s="1370"/>
      <c r="AD20" s="190" t="s">
        <v>432</v>
      </c>
      <c r="AF20" s="190" t="s">
        <v>433</v>
      </c>
      <c r="AG20" s="1164" t="s">
        <v>431</v>
      </c>
      <c r="AH20" s="1370"/>
      <c r="AI20" s="1370"/>
      <c r="AJ20" s="1370"/>
      <c r="AK20" s="1370"/>
      <c r="AL20" s="1370"/>
      <c r="AO20" s="190" t="s">
        <v>434</v>
      </c>
      <c r="AQ20" s="190" t="s">
        <v>433</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439</v>
      </c>
      <c r="AG34" s="330"/>
      <c r="AH34" s="1639"/>
      <c r="AI34" s="1639"/>
      <c r="AJ34" s="1639"/>
      <c r="AK34" s="1639"/>
      <c r="AL34" s="1639"/>
      <c r="AM34" s="330"/>
      <c r="AN34" s="330"/>
      <c r="AO34" s="330"/>
      <c r="AP34" s="330"/>
      <c r="AQ34" s="282" t="s">
        <v>439</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313</v>
      </c>
      <c r="AY36" s="1159">
        <v>14</v>
      </c>
    </row>
    <row customHeight="1" ht="14.699999999999998">
      <c r="Q37" s="380"/>
      <c r="R37" s="380"/>
      <c r="S37" s="2277" t="s">
        <v>88</v>
      </c>
      <c r="T37" s="2213" t="s">
        <v>440</v>
      </c>
      <c r="U37" s="305"/>
      <c r="V37" s="2278" t="s">
        <v>441</v>
      </c>
      <c r="W37" s="2279"/>
      <c r="X37" s="2279"/>
      <c r="Y37" s="2279"/>
      <c r="Z37" s="2279"/>
      <c r="AA37" s="2279"/>
      <c r="AB37" s="2279"/>
      <c r="AC37" s="2279"/>
      <c r="AD37" s="2279"/>
      <c r="AE37" s="2280"/>
      <c r="AF37" s="2281" t="s">
        <v>442</v>
      </c>
      <c r="AG37" s="2278" t="s">
        <v>441</v>
      </c>
      <c r="AH37" s="2279"/>
      <c r="AI37" s="2279"/>
      <c r="AJ37" s="2279"/>
      <c r="AK37" s="2279"/>
      <c r="AL37" s="2279"/>
      <c r="AM37" s="2279"/>
      <c r="AN37" s="2279"/>
      <c r="AO37" s="2279"/>
      <c r="AP37" s="2280"/>
      <c r="AQ37" s="2281" t="s">
        <v>443</v>
      </c>
      <c r="AR37" s="2284" t="s">
        <v>444</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544</v>
      </c>
      <c r="W38" s="2369" t="s">
        <v>545</v>
      </c>
      <c r="X38" s="2369"/>
      <c r="Y38" s="2369"/>
      <c r="Z38" s="2369" t="s">
        <v>546</v>
      </c>
      <c r="AA38" s="2369"/>
      <c r="AB38" s="2369"/>
      <c r="AC38" s="2298" t="s">
        <v>448</v>
      </c>
      <c r="AD38" s="2317"/>
      <c r="AE38" s="2318"/>
      <c r="AF38" s="2282"/>
      <c r="AG38" s="2370" t="s">
        <v>544</v>
      </c>
      <c r="AH38" s="2369" t="s">
        <v>545</v>
      </c>
      <c r="AI38" s="2369"/>
      <c r="AJ38" s="2369"/>
      <c r="AK38" s="2369" t="s">
        <v>546</v>
      </c>
      <c r="AL38" s="2369"/>
      <c r="AM38" s="2369"/>
      <c r="AN38" s="2298" t="s">
        <v>448</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547</v>
      </c>
      <c r="X39" s="2369" t="s">
        <v>548</v>
      </c>
      <c r="Y39" s="2369"/>
      <c r="Z39" s="2369" t="s">
        <v>549</v>
      </c>
      <c r="AA39" s="2369" t="s">
        <v>548</v>
      </c>
      <c r="AB39" s="2369"/>
      <c r="AC39" s="2299"/>
      <c r="AD39" s="2319"/>
      <c r="AE39" s="2320"/>
      <c r="AF39" s="2282"/>
      <c r="AG39" s="2370"/>
      <c r="AH39" s="2369" t="s">
        <v>547</v>
      </c>
      <c r="AI39" s="2369" t="s">
        <v>548</v>
      </c>
      <c r="AJ39" s="2369"/>
      <c r="AK39" s="2369" t="s">
        <v>549</v>
      </c>
      <c r="AL39" s="2369" t="s">
        <v>548</v>
      </c>
      <c r="AM39" s="2369"/>
      <c r="AN39" s="2299"/>
      <c r="AO39" s="2319"/>
      <c r="AP39" s="2320"/>
      <c r="AQ39" s="2282"/>
      <c r="AR39" s="2285"/>
      <c r="AS39" s="2131"/>
      <c r="AY39" s="1159">
        <v>19</v>
      </c>
    </row>
    <row customHeight="1" ht="61.949999999999996">
      <c r="A40" s="1374"/>
      <c r="B40" s="1374" t="s">
        <v>149</v>
      </c>
      <c r="C40" s="1374" t="s">
        <v>150</v>
      </c>
      <c r="D40" s="1374" t="s">
        <v>151</v>
      </c>
      <c r="E40" s="1368" t="s">
        <v>449</v>
      </c>
      <c r="F40" s="1368" t="s">
        <v>450</v>
      </c>
      <c r="G40" s="1368" t="s">
        <v>451</v>
      </c>
      <c r="H40" s="1368"/>
      <c r="I40" s="1368" t="s">
        <v>502</v>
      </c>
      <c r="J40" s="1368" t="s">
        <v>454</v>
      </c>
      <c r="K40" s="1368" t="s">
        <v>503</v>
      </c>
      <c r="L40" s="1368" t="s">
        <v>430</v>
      </c>
      <c r="Q40" s="380"/>
      <c r="R40" s="380"/>
      <c r="S40" s="2277"/>
      <c r="T40" s="2213"/>
      <c r="U40" s="306"/>
      <c r="V40" s="2370"/>
      <c r="W40" s="2369"/>
      <c r="X40" s="1987" t="s">
        <v>550</v>
      </c>
      <c r="Y40" s="1987" t="s">
        <v>551</v>
      </c>
      <c r="Z40" s="2369"/>
      <c r="AA40" s="1987" t="s">
        <v>552</v>
      </c>
      <c r="AB40" s="1987" t="s">
        <v>553</v>
      </c>
      <c r="AC40" s="1493" t="s">
        <v>458</v>
      </c>
      <c r="AD40" s="2274" t="s">
        <v>459</v>
      </c>
      <c r="AE40" s="2275"/>
      <c r="AF40" s="2283"/>
      <c r="AG40" s="2370"/>
      <c r="AH40" s="2369"/>
      <c r="AI40" s="1987" t="s">
        <v>550</v>
      </c>
      <c r="AJ40" s="1987" t="s">
        <v>551</v>
      </c>
      <c r="AK40" s="2369"/>
      <c r="AL40" s="1987" t="s">
        <v>552</v>
      </c>
      <c r="AM40" s="1987" t="s">
        <v>553</v>
      </c>
      <c r="AN40" s="1493" t="s">
        <v>458</v>
      </c>
      <c r="AO40" s="2274" t="s">
        <v>459</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268</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137</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268</v>
      </c>
      <c r="B43" s="1367" t="s">
        <v>269</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409</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410</v>
      </c>
      <c r="AU43" s="504"/>
      <c r="AV43" s="504" t="str">
        <f>IF(T43="","",T43)</f>
        <v>Территория действия тарифа</v>
      </c>
      <c r="AW43" s="504"/>
      <c r="AX43" s="504"/>
      <c r="AY43" s="1159">
        <v>23</v>
      </c>
    </row>
    <row customHeight="1" ht="24">
      <c r="A44" s="1367" t="s">
        <v>268</v>
      </c>
      <c r="B44" s="1367" t="s">
        <v>269</v>
      </c>
      <c r="C44" s="1367" t="s">
        <v>270</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542</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543</v>
      </c>
      <c r="AU44" s="504"/>
      <c r="AV44" s="504" t="str">
        <f>IF(T44="","",T44)</f>
        <v>Наименование централизованной системы горячего водоснабжения</v>
      </c>
      <c r="AW44" s="504"/>
      <c r="AX44" s="504"/>
      <c r="AY44" s="1159">
        <v>23</v>
      </c>
    </row>
    <row customHeight="1" ht="24">
      <c r="A45" s="1367" t="s">
        <v>268</v>
      </c>
      <c r="B45" s="1367" t="s">
        <v>269</v>
      </c>
      <c r="C45" s="1367" t="s">
        <v>270</v>
      </c>
      <c r="D45" s="1367" t="s">
        <v>555</v>
      </c>
      <c r="E45" s="2263"/>
      <c r="F45" s="2263"/>
      <c r="G45" s="2263"/>
      <c r="H45" s="2263"/>
      <c r="I45" s="2260" t="str">
        <f>S44&amp;".1"</f>
        <v>...1</v>
      </c>
      <c r="J45" s="1367"/>
      <c r="K45" s="1367"/>
      <c r="L45" s="1368"/>
      <c r="P45" s="2261">
        <v>1</v>
      </c>
      <c r="Q45" s="1485"/>
      <c r="R45" s="360"/>
      <c r="S45" s="1497" t="str">
        <f>$I45</f>
        <v>...1</v>
      </c>
      <c r="T45" s="289" t="s">
        <v>495</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496</v>
      </c>
      <c r="AU45" s="504"/>
      <c r="AV45" s="504" t="str">
        <f>IF(T45="","",T45)</f>
        <v>Наименование признака дифференциации</v>
      </c>
      <c r="AW45" s="504"/>
      <c r="AX45" s="504"/>
      <c r="AY45" s="1159">
        <v>23</v>
      </c>
    </row>
    <row customHeight="1" ht="24">
      <c r="A46" s="1367" t="s">
        <v>268</v>
      </c>
      <c r="B46" s="1367" t="s">
        <v>269</v>
      </c>
      <c r="C46" s="1367" t="s">
        <v>270</v>
      </c>
      <c r="D46" s="1367" t="s">
        <v>555</v>
      </c>
      <c r="E46" s="2263"/>
      <c r="F46" s="2263"/>
      <c r="G46" s="2263"/>
      <c r="H46" s="2263"/>
      <c r="I46" s="2290"/>
      <c r="J46" s="2260" t="str">
        <f>I45&amp;".1"</f>
        <v>...1.1</v>
      </c>
      <c r="K46" s="1367"/>
      <c r="L46" s="1368" t="s">
        <v>418</v>
      </c>
      <c r="P46" s="2261"/>
      <c r="Q46" s="2261">
        <v>1</v>
      </c>
      <c r="R46" s="361"/>
      <c r="S46" s="1497" t="str">
        <f>$J46</f>
        <v>...1.1</v>
      </c>
      <c r="T46" s="290" t="s">
        <v>419</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497</v>
      </c>
      <c r="AU46" s="504"/>
      <c r="AV46" s="504" t="str">
        <f>IF(T46="","",T46)</f>
        <v>Группа потребителей</v>
      </c>
      <c r="AW46" s="504"/>
      <c r="AX46" s="504"/>
      <c r="AY46" s="1159">
        <v>23</v>
      </c>
    </row>
    <row customHeight="1" ht="24">
      <c r="A47" s="1367" t="s">
        <v>268</v>
      </c>
      <c r="B47" s="1367" t="s">
        <v>269</v>
      </c>
      <c r="C47" s="1367" t="s">
        <v>270</v>
      </c>
      <c r="D47" s="1367" t="s">
        <v>555</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268</v>
      </c>
      <c r="B48" s="1367" t="s">
        <v>269</v>
      </c>
      <c r="C48" s="1367" t="s">
        <v>270</v>
      </c>
      <c r="D48" s="1367" t="s">
        <v>555</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268</v>
      </c>
      <c r="B49" s="1367" t="s">
        <v>269</v>
      </c>
      <c r="C49" s="1367" t="s">
        <v>270</v>
      </c>
      <c r="D49" s="1367" t="s">
        <v>555</v>
      </c>
      <c r="E49" s="2263"/>
      <c r="F49" s="2263"/>
      <c r="G49" s="2263"/>
      <c r="H49" s="2263"/>
      <c r="I49" s="2290"/>
      <c r="J49" s="2260"/>
      <c r="K49" s="1367"/>
      <c r="L49" s="1368"/>
      <c r="P49" s="2261"/>
      <c r="Q49" s="2261"/>
      <c r="R49" s="360"/>
      <c r="S49" s="1282"/>
      <c r="T49" s="291" t="s">
        <v>498</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499</v>
      </c>
      <c r="AU49" s="504"/>
      <c r="AV49" s="504" t="str">
        <f>IF(T49="","",T49)</f>
        <v>Добавить значение признака дифференциации</v>
      </c>
      <c r="AW49" s="504"/>
      <c r="AX49" s="504"/>
      <c r="AY49" s="1159">
        <v>20</v>
      </c>
    </row>
    <row customHeight="1" ht="22.049999999999997">
      <c r="A50" s="1367" t="s">
        <v>268</v>
      </c>
      <c r="B50" s="1367" t="s">
        <v>269</v>
      </c>
      <c r="C50" s="1367" t="s">
        <v>270</v>
      </c>
      <c r="D50" s="1367" t="s">
        <v>555</v>
      </c>
      <c r="E50" s="2263"/>
      <c r="F50" s="2263"/>
      <c r="G50" s="2263"/>
      <c r="H50" s="2263"/>
      <c r="I50" s="2260"/>
      <c r="J50" s="1367"/>
      <c r="K50" s="1367"/>
      <c r="L50" s="1368"/>
      <c r="P50" s="2261"/>
      <c r="Q50" s="1485"/>
      <c r="R50" s="360"/>
      <c r="S50" s="1282"/>
      <c r="T50" s="369" t="s">
        <v>424</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268</v>
      </c>
      <c r="B51" s="1367" t="s">
        <v>269</v>
      </c>
      <c r="C51" s="1367" t="s">
        <v>270</v>
      </c>
      <c r="D51" s="1367" t="s">
        <v>555</v>
      </c>
      <c r="E51" s="2263"/>
      <c r="F51" s="2263"/>
      <c r="G51" s="2263"/>
      <c r="H51" s="2262"/>
      <c r="I51" s="1367"/>
      <c r="J51" s="1367"/>
      <c r="K51" s="1367"/>
      <c r="L51" s="1368"/>
      <c r="M51" s="1369"/>
      <c r="N51" s="1369"/>
      <c r="O51" s="541"/>
      <c r="P51" s="364"/>
      <c r="Q51" s="379"/>
      <c r="R51" s="359"/>
      <c r="S51" s="1282"/>
      <c r="T51" s="376" t="s">
        <v>500</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268</v>
      </c>
      <c r="B52" s="1347" t="s">
        <v>269</v>
      </c>
      <c r="C52" s="1318"/>
      <c r="D52" s="1318"/>
      <c r="E52" s="2263"/>
      <c r="F52" s="2262"/>
      <c r="G52" s="1318"/>
      <c r="H52" s="1318"/>
      <c r="I52" s="1318"/>
      <c r="J52" s="1318"/>
      <c r="K52" s="1318"/>
      <c r="L52" s="1498"/>
      <c r="M52" s="1325"/>
      <c r="N52" s="1325"/>
      <c r="P52" s="1320"/>
      <c r="Q52" s="1321"/>
      <c r="R52" s="1320"/>
      <c r="S52" s="1326"/>
      <c r="T52" s="1329" t="s">
        <v>427</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268</v>
      </c>
      <c r="B53" s="1347"/>
      <c r="C53" s="1347"/>
      <c r="D53" s="1347"/>
      <c r="E53" s="2262"/>
      <c r="F53" s="1347"/>
      <c r="G53" s="1347"/>
      <c r="H53" s="1347"/>
      <c r="I53" s="1347"/>
      <c r="J53" s="1347"/>
      <c r="K53" s="1347"/>
      <c r="L53" s="1350"/>
      <c r="M53" s="1325"/>
      <c r="N53" s="1325"/>
      <c r="O53" s="522"/>
      <c r="P53" s="384"/>
      <c r="Q53" s="1348"/>
      <c r="R53" s="384"/>
      <c r="S53" s="1326"/>
      <c r="T53" s="1329" t="s">
        <v>428</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460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20FBE-6649-DA34-6857-0.06B5303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137</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409</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410</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543</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414</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415</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430</v>
      </c>
      <c r="P24" s="1512"/>
      <c r="Q24" s="1514"/>
      <c r="R24" s="1514"/>
      <c r="AA24" s="1511" t="s">
        <v>432</v>
      </c>
      <c r="AC24" s="1511" t="s">
        <v>433</v>
      </c>
      <c r="AD24" s="1511" t="s">
        <v>481</v>
      </c>
      <c r="AH24" s="1511" t="s">
        <v>481</v>
      </c>
      <c r="AK24" s="1511" t="s">
        <v>518</v>
      </c>
      <c r="AL24" s="1511" t="s">
        <v>481</v>
      </c>
      <c r="AP24" s="1511" t="s">
        <v>481</v>
      </c>
      <c r="AY24" s="1511" t="s">
        <v>432</v>
      </c>
      <c r="BA24" s="1511" t="s">
        <v>433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436</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436</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312</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313</v>
      </c>
      <c r="BI40" s="1159">
        <v>14</v>
      </c>
    </row>
    <row customHeight="1" ht="14.699999999999998">
      <c r="Q41" s="295"/>
      <c r="R41" s="380"/>
      <c r="S41" s="2277" t="s">
        <v>88</v>
      </c>
      <c r="T41" s="2213" t="s">
        <v>519</v>
      </c>
      <c r="U41" s="305"/>
      <c r="V41" s="2278" t="s">
        <v>441</v>
      </c>
      <c r="W41" s="2279"/>
      <c r="X41" s="2279"/>
      <c r="Y41" s="2279"/>
      <c r="Z41" s="2279"/>
      <c r="AA41" s="2279"/>
      <c r="AB41" s="2280"/>
      <c r="AC41" s="2281" t="s">
        <v>442</v>
      </c>
      <c r="AD41" s="2332" t="s">
        <v>520</v>
      </c>
      <c r="AE41" s="2295"/>
      <c r="AF41" s="2295"/>
      <c r="AG41" s="2333"/>
      <c r="AH41" s="2332" t="s">
        <v>521</v>
      </c>
      <c r="AI41" s="2295"/>
      <c r="AJ41" s="2295"/>
      <c r="AK41" s="2333"/>
      <c r="AL41" s="2332" t="s">
        <v>522</v>
      </c>
      <c r="AM41" s="2295"/>
      <c r="AN41" s="2295"/>
      <c r="AO41" s="2333"/>
      <c r="AP41" s="2332" t="s">
        <v>523</v>
      </c>
      <c r="AQ41" s="2295"/>
      <c r="AR41" s="2295"/>
      <c r="AS41" s="2333"/>
      <c r="AT41" s="2278" t="s">
        <v>441</v>
      </c>
      <c r="AU41" s="2279"/>
      <c r="AV41" s="2279"/>
      <c r="AW41" s="2279"/>
      <c r="AX41" s="2279"/>
      <c r="AY41" s="2279"/>
      <c r="AZ41" s="2280"/>
      <c r="BA41" s="2281" t="s">
        <v>442</v>
      </c>
      <c r="BB41" s="2284" t="s">
        <v>444</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524</v>
      </c>
      <c r="AU42" s="2197"/>
      <c r="AV42" s="2196" t="s">
        <v>525</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149</v>
      </c>
      <c r="C44" s="1374" t="s">
        <v>150</v>
      </c>
      <c r="D44" s="1374" t="s">
        <v>151</v>
      </c>
      <c r="E44" s="1368" t="s">
        <v>449</v>
      </c>
      <c r="F44" s="1368" t="s">
        <v>450</v>
      </c>
      <c r="G44" s="1368" t="s">
        <v>451</v>
      </c>
      <c r="H44" s="1368" t="s">
        <v>452</v>
      </c>
      <c r="I44" s="1368" t="s">
        <v>453</v>
      </c>
      <c r="J44" s="1368" t="s">
        <v>454</v>
      </c>
      <c r="K44" s="1368" t="s">
        <v>455</v>
      </c>
      <c r="L44" s="1368" t="s">
        <v>430</v>
      </c>
      <c r="Q44" s="295"/>
      <c r="R44" s="380"/>
      <c r="S44" s="2277"/>
      <c r="T44" s="2213"/>
      <c r="U44" s="306"/>
      <c r="V44" s="1483" t="s">
        <v>490</v>
      </c>
      <c r="W44" s="1483" t="s">
        <v>491</v>
      </c>
      <c r="X44" s="1483" t="s">
        <v>490</v>
      </c>
      <c r="Y44" s="1483" t="s">
        <v>491</v>
      </c>
      <c r="Z44" s="1493" t="s">
        <v>458</v>
      </c>
      <c r="AA44" s="2274" t="s">
        <v>459</v>
      </c>
      <c r="AB44" s="2275"/>
      <c r="AC44" s="2283"/>
      <c r="AD44" s="2337"/>
      <c r="AE44" s="2338"/>
      <c r="AF44" s="2338"/>
      <c r="AG44" s="2339"/>
      <c r="AH44" s="2337"/>
      <c r="AI44" s="2338"/>
      <c r="AJ44" s="2338"/>
      <c r="AK44" s="2339"/>
      <c r="AL44" s="2337"/>
      <c r="AM44" s="2338"/>
      <c r="AN44" s="2338"/>
      <c r="AO44" s="2339"/>
      <c r="AP44" s="2337"/>
      <c r="AQ44" s="2338"/>
      <c r="AR44" s="2338"/>
      <c r="AS44" s="2339"/>
      <c r="AT44" s="1483" t="s">
        <v>490</v>
      </c>
      <c r="AU44" s="1483" t="s">
        <v>491</v>
      </c>
      <c r="AV44" s="1483" t="s">
        <v>490</v>
      </c>
      <c r="AW44" s="1483" t="s">
        <v>491</v>
      </c>
      <c r="AX44" s="1493" t="s">
        <v>458</v>
      </c>
      <c r="AY44" s="2274" t="s">
        <v>459</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273</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137</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273</v>
      </c>
      <c r="B47" s="1367" t="s">
        <v>274</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409</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410</v>
      </c>
      <c r="BE47" s="504"/>
      <c r="BF47" s="504" t="str">
        <f>IF(T47="","",T47)</f>
        <v>Территория действия тарифа</v>
      </c>
      <c r="BG47" s="504"/>
      <c r="BH47" s="504"/>
      <c r="BI47" s="1159">
        <v>21</v>
      </c>
    </row>
    <row customHeight="1" ht="35.699999999999996">
      <c r="A48" s="1367" t="s">
        <v>273</v>
      </c>
      <c r="B48" s="1367" t="s">
        <v>274</v>
      </c>
      <c r="C48" s="1367" t="s">
        <v>275</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543</v>
      </c>
      <c r="BE48" s="504"/>
      <c r="BF48" s="504" t="str">
        <f>IF(T48="","",T48)</f>
        <v>Наименование централизованной системы горячего водоснабжения</v>
      </c>
      <c r="BG48" s="504"/>
      <c r="BH48" s="504"/>
      <c r="BI48" s="1159">
        <v>34</v>
      </c>
    </row>
    <row s="1646" customFormat="1" customHeight="1" ht="0">
      <c r="A49" s="1347" t="s">
        <v>273</v>
      </c>
      <c r="B49" s="1347" t="s">
        <v>274</v>
      </c>
      <c r="C49" s="1347" t="s">
        <v>275</v>
      </c>
      <c r="D49" s="1347" t="s">
        <v>556</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414</v>
      </c>
      <c r="BE49" s="504"/>
      <c r="BF49" s="504" t="str">
        <f>IF(T49="","",T49)</f>
        <v/>
      </c>
      <c r="BG49" s="504"/>
      <c r="BH49" s="504"/>
      <c r="BI49" s="515">
        <v>0</v>
      </c>
    </row>
    <row s="1646" customFormat="1" customHeight="1" ht="0">
      <c r="A50" s="1347" t="s">
        <v>273</v>
      </c>
      <c r="B50" s="1347" t="s">
        <v>274</v>
      </c>
      <c r="C50" s="1347" t="s">
        <v>275</v>
      </c>
      <c r="D50" s="1347" t="s">
        <v>556</v>
      </c>
      <c r="E50" s="2263"/>
      <c r="F50" s="2263"/>
      <c r="G50" s="2263"/>
      <c r="H50" s="2263"/>
      <c r="I50" s="2260" t="str">
        <f>S49&amp;".1"</f>
        <v>.1</v>
      </c>
      <c r="J50" s="1347"/>
      <c r="K50" s="1347"/>
      <c r="L50" s="1350" t="s">
        <v>415</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273</v>
      </c>
      <c r="B51" s="1347" t="s">
        <v>274</v>
      </c>
      <c r="C51" s="1347" t="s">
        <v>275</v>
      </c>
      <c r="D51" s="1347" t="s">
        <v>556</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273</v>
      </c>
      <c r="B52" s="1367" t="s">
        <v>274</v>
      </c>
      <c r="C52" s="1367" t="s">
        <v>275</v>
      </c>
      <c r="D52" s="1367" t="s">
        <v>556</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273</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273</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273</v>
      </c>
      <c r="B56" s="1367" t="s">
        <v>274</v>
      </c>
      <c r="C56" s="1367" t="s">
        <v>275</v>
      </c>
      <c r="D56" s="1367" t="s">
        <v>556</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273</v>
      </c>
      <c r="B57" s="1367" t="s">
        <v>274</v>
      </c>
      <c r="C57" s="1367" t="s">
        <v>275</v>
      </c>
      <c r="D57" s="1367" t="s">
        <v>556</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273</v>
      </c>
      <c r="B58" s="1347" t="s">
        <v>274</v>
      </c>
      <c r="C58" s="1347" t="s">
        <v>275</v>
      </c>
      <c r="D58" s="1347" t="s">
        <v>556</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273</v>
      </c>
      <c r="B59" s="1347" t="s">
        <v>274</v>
      </c>
      <c r="C59" s="1347" t="s">
        <v>275</v>
      </c>
      <c r="D59" s="1347" t="s">
        <v>556</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273</v>
      </c>
      <c r="B60" s="1347" t="s">
        <v>274</v>
      </c>
      <c r="C60" s="1347" t="s">
        <v>275</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273</v>
      </c>
      <c r="B61" s="1347" t="s">
        <v>274</v>
      </c>
      <c r="C61" s="1318"/>
      <c r="D61" s="1318"/>
      <c r="E61" s="2263"/>
      <c r="F61" s="2262"/>
      <c r="G61" s="1318"/>
      <c r="H61" s="1318"/>
      <c r="I61" s="1318"/>
      <c r="J61" s="1318"/>
      <c r="K61" s="1318"/>
      <c r="L61" s="1498"/>
      <c r="M61" s="1325"/>
      <c r="N61" s="1325"/>
      <c r="P61" s="1320"/>
      <c r="Q61" s="1321"/>
      <c r="R61" s="1320"/>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273</v>
      </c>
      <c r="B62" s="1347"/>
      <c r="C62" s="1347"/>
      <c r="D62" s="1347"/>
      <c r="E62" s="2262"/>
      <c r="F62" s="1347"/>
      <c r="G62" s="1347"/>
      <c r="H62" s="1347"/>
      <c r="I62" s="1347"/>
      <c r="J62" s="1347"/>
      <c r="K62" s="1347"/>
      <c r="L62" s="1350"/>
      <c r="M62" s="1325"/>
      <c r="N62" s="1325"/>
      <c r="O62" s="522"/>
      <c r="P62" s="384"/>
      <c r="Q62" s="1348"/>
      <c r="R62" s="384"/>
      <c r="S62" s="1326"/>
      <c r="T62" s="1329" t="s">
        <v>428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460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7A3B4-282C-B525-2E19-0.CA49B56E}" mc:Ignorable="x14ac xr xr2 xr3">
  <sheetPr>
    <tabColor theme="9" tint="-0.25"/>
  </sheetPr>
  <dimension ref="A1:AJ303"/>
  <sheetViews>
    <sheetView topLeftCell="A1" showGridLines="0" zoomScale="90" workbookViewId="0">
      <selection activeCell="M24" sqref="M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3" style="1639" width="40.7109375" customWidth="1"/>
    <col min="14" max="14" style="1639" width="102.00390625" customWidth="1"/>
    <col min="15" max="15" style="1370" width="9.00390625" customWidth="1"/>
    <col min="16" max="16" style="1646" width="5.00390625" customWidth="1"/>
    <col min="17" max="17" style="1646" width="3.00390625" customWidth="1"/>
    <col min="18" max="21" style="1370" width="3.00390625" customWidth="1"/>
    <col min="22" max="22" style="1646" width="10.00390625" customWidth="1"/>
    <col min="23" max="23" style="1370" width="34.00390625" customWidth="1"/>
    <col min="24" max="24" style="1370" width="9.00390625" customWidth="1"/>
    <col min="25" max="25" style="740" width="8.00390625" customWidth="1"/>
    <col min="26" max="30" style="1370" width="8.00390625" customWidth="1"/>
    <col min="31" max="35" style="1636" width="8.00390625" customWidth="1"/>
    <col min="36" max="36" style="1639" width="9.140625" hidden="1"/>
  </cols>
  <sheetData>
    <row customHeight="1" ht="22.5" hidden="1">
      <c r="J1" s="1639"/>
      <c r="K1" s="1639"/>
      <c r="L1" s="1639"/>
      <c r="M1" s="1639"/>
      <c r="AJ1" s="1635" t="s">
        <v>14</v>
      </c>
    </row>
    <row customHeight="1" ht="23.25" hidden="1">
      <c r="B2" s="2103"/>
      <c r="C2" s="1171" t="s">
        <v>557</v>
      </c>
      <c r="D2" s="1642"/>
      <c r="E2" s="550">
        <f>B2</f>
        <v>0</v>
      </c>
      <c r="F2" s="551"/>
      <c r="G2" s="1650" t="s">
        <v>558</v>
      </c>
      <c r="H2" s="1650" t="s">
        <v>558</v>
      </c>
      <c r="I2" s="1650" t="s">
        <v>558</v>
      </c>
      <c r="J2" s="2316" t="s">
        <v>558</v>
      </c>
      <c r="K2" s="2316" t="s">
        <v>558</v>
      </c>
      <c r="L2" s="2316" t="s">
        <v>558</v>
      </c>
      <c r="M2" s="2316" t="s">
        <v>558</v>
      </c>
      <c r="N2" s="293" t="s">
        <v>559</v>
      </c>
      <c r="O2" s="547"/>
      <c r="AJ2" s="1635">
        <v>0</v>
      </c>
    </row>
    <row s="1646" customFormat="1" customHeight="1" ht="0.75" hidden="1">
      <c r="B3" s="2103"/>
      <c r="C3" s="1171"/>
      <c r="D3" s="552"/>
      <c r="E3" s="553"/>
      <c r="F3" s="554" t="s">
        <v>560</v>
      </c>
      <c r="G3" s="555"/>
      <c r="H3" s="555">
        <f>H4*H5+H7</f>
        <v>0</v>
      </c>
      <c r="I3" s="555">
        <f>I4*I5+I6</f>
        <v>0</v>
      </c>
      <c r="J3" s="1377">
        <f>J4*J5+J7</f>
        <v>0</v>
      </c>
      <c r="K3" s="1377">
        <f>K4*K5+K7</f>
        <v>0</v>
      </c>
      <c r="L3" s="1377">
        <f>L4*L5+L7</f>
        <v>0</v>
      </c>
      <c r="M3" s="1377">
        <f>M4*M5+M7</f>
        <v>0</v>
      </c>
      <c r="N3" s="556"/>
      <c r="AJ3" s="1640">
        <v>0</v>
      </c>
    </row>
    <row customHeight="1" ht="23.25" hidden="1">
      <c r="B4" s="2103"/>
      <c r="C4" s="1171"/>
      <c r="D4" s="1642"/>
      <c r="E4" s="550" t="str">
        <f>B2&amp;".1"</f>
        <v>.1</v>
      </c>
      <c r="F4" s="557" t="s">
        <v>561</v>
      </c>
      <c r="G4" s="558"/>
      <c r="H4" s="545"/>
      <c r="I4" s="545"/>
      <c r="J4" s="755"/>
      <c r="K4" s="755"/>
      <c r="L4" s="755"/>
      <c r="M4" s="755"/>
      <c r="N4" s="293" t="s">
        <v>562</v>
      </c>
      <c r="O4" s="547"/>
      <c r="AJ4" s="1635">
        <v>0</v>
      </c>
    </row>
    <row customHeight="1" ht="18.75" hidden="1">
      <c r="B5" s="2103"/>
      <c r="C5" s="1171"/>
      <c r="D5" s="1642"/>
      <c r="E5" s="550" t="str">
        <f>B2&amp;".2"</f>
        <v>.2</v>
      </c>
      <c r="F5" s="557" t="s">
        <v>563</v>
      </c>
      <c r="G5" s="1650" t="s">
        <v>564</v>
      </c>
      <c r="H5" s="545"/>
      <c r="I5" s="545"/>
      <c r="J5" s="755"/>
      <c r="K5" s="755"/>
      <c r="L5" s="755"/>
      <c r="M5" s="755"/>
      <c r="N5" s="293"/>
      <c r="O5" s="547"/>
      <c r="AJ5" s="1635">
        <v>0</v>
      </c>
    </row>
    <row customHeight="1" ht="18.75" hidden="1">
      <c r="B6" s="2103"/>
      <c r="C6" s="1171"/>
      <c r="D6" s="1642"/>
      <c r="E6" s="550" t="str">
        <f>B2&amp;".3"</f>
        <v>.3</v>
      </c>
      <c r="F6" s="557" t="s">
        <v>565</v>
      </c>
      <c r="G6" s="1650" t="s">
        <v>564</v>
      </c>
      <c r="H6" s="545"/>
      <c r="I6" s="545"/>
      <c r="J6" s="755"/>
      <c r="K6" s="755"/>
      <c r="L6" s="755"/>
      <c r="M6" s="755"/>
      <c r="N6" s="293"/>
      <c r="O6" s="547"/>
      <c r="AJ6" s="1635">
        <v>0</v>
      </c>
    </row>
    <row customHeight="1" ht="18.75" hidden="1">
      <c r="B7" s="2103"/>
      <c r="C7" s="1171"/>
      <c r="D7" s="1642"/>
      <c r="E7" s="550" t="str">
        <f>B2&amp;".4"</f>
        <v>.4</v>
      </c>
      <c r="F7" s="557" t="s">
        <v>566</v>
      </c>
      <c r="G7" s="1650" t="s">
        <v>558</v>
      </c>
      <c r="H7" s="559"/>
      <c r="I7" s="559"/>
      <c r="J7" s="559"/>
      <c r="K7" s="559"/>
      <c r="L7" s="559"/>
      <c r="M7" s="559"/>
      <c r="N7" s="293"/>
      <c r="O7" s="547"/>
      <c r="AJ7" s="1635">
        <v>0</v>
      </c>
    </row>
    <row s="1370" customFormat="1" customHeight="1" ht="11.25" hidden="1">
      <c r="A8" s="991"/>
      <c r="C8" s="1640"/>
      <c r="D8" s="541"/>
      <c r="H8" s="1164">
        <v>4</v>
      </c>
      <c r="I8" s="1164">
        <v>4</v>
      </c>
      <c r="J8" s="1370">
        <v>4</v>
      </c>
      <c r="K8" s="1370">
        <v>4</v>
      </c>
      <c r="L8" s="1370">
        <v>4</v>
      </c>
      <c r="M8" s="1370">
        <v>4</v>
      </c>
      <c r="P8" s="1640"/>
      <c r="Q8" s="1640"/>
      <c r="V8" s="1640"/>
      <c r="AJ8" s="1164">
        <v>0</v>
      </c>
    </row>
    <row s="1370" customFormat="1" customHeight="1" ht="22.5" hidden="1">
      <c r="A9" s="991"/>
      <c r="C9" s="1640"/>
      <c r="D9" s="542"/>
      <c r="E9" s="1652"/>
      <c r="F9" s="544"/>
      <c r="G9" s="1650" t="s">
        <v>564</v>
      </c>
      <c r="H9" s="545"/>
      <c r="I9" s="545"/>
      <c r="J9" s="755"/>
      <c r="K9" s="755"/>
      <c r="L9" s="755"/>
      <c r="M9" s="755"/>
      <c r="N9" s="546" t="s">
        <v>567</v>
      </c>
      <c r="O9" s="547"/>
      <c r="P9" s="1640"/>
      <c r="Q9" s="1640"/>
      <c r="V9" s="1640"/>
      <c r="Y9" s="548"/>
      <c r="AE9" s="1636"/>
      <c r="AF9" s="1636"/>
      <c r="AG9" s="1636"/>
      <c r="AH9" s="1636"/>
      <c r="AI9" s="1636"/>
      <c r="AJ9" s="1164">
        <v>0</v>
      </c>
    </row>
    <row customHeight="1" ht="11.25" hidden="1">
      <c r="J10" s="1639"/>
      <c r="K10" s="1639"/>
      <c r="L10" s="1639"/>
      <c r="M10" s="1639"/>
      <c r="AJ10" s="1635">
        <v>0</v>
      </c>
    </row>
    <row customHeight="1" ht="18.75" hidden="1">
      <c r="D11" s="1642"/>
      <c r="E11" s="550"/>
      <c r="F11" s="544"/>
      <c r="G11" s="1650" t="s">
        <v>568</v>
      </c>
      <c r="H11" s="545"/>
      <c r="I11" s="545"/>
      <c r="J11" s="755"/>
      <c r="K11" s="755"/>
      <c r="L11" s="755"/>
      <c r="M11" s="755"/>
      <c r="N11" s="293" t="s">
        <v>569</v>
      </c>
      <c r="O11" s="547"/>
      <c r="AJ11" s="1635">
        <v>0</v>
      </c>
    </row>
    <row customHeight="1" ht="11.25" hidden="1">
      <c r="J12" s="1639"/>
      <c r="K12" s="1639"/>
      <c r="L12" s="1639"/>
      <c r="M12" s="1639"/>
      <c r="AJ12" s="1635">
        <v>0</v>
      </c>
    </row>
    <row customHeight="1" ht="22.5" hidden="1">
      <c r="D13" s="1642"/>
      <c r="E13" s="550"/>
      <c r="F13" s="544"/>
      <c r="G13" s="973" t="s">
        <v>570</v>
      </c>
      <c r="H13" s="549"/>
      <c r="I13" s="549"/>
      <c r="J13" s="549"/>
      <c r="K13" s="549"/>
      <c r="L13" s="549"/>
      <c r="M13" s="549"/>
      <c r="N13" s="749" t="s">
        <v>571</v>
      </c>
      <c r="O13" s="547"/>
      <c r="AJ13" s="1635">
        <v>0</v>
      </c>
    </row>
    <row customHeight="1" ht="11.25" hidden="1">
      <c r="J14" s="1639"/>
      <c r="K14" s="1639"/>
      <c r="L14" s="1639"/>
      <c r="M14" s="1639"/>
      <c r="AJ14" s="1635">
        <v>0</v>
      </c>
    </row>
    <row customHeight="1" ht="22.5" hidden="1">
      <c r="D15" s="1642"/>
      <c r="E15" s="550"/>
      <c r="F15" s="544"/>
      <c r="G15" s="1650" t="s">
        <v>572</v>
      </c>
      <c r="H15" s="549"/>
      <c r="I15" s="549"/>
      <c r="J15" s="549"/>
      <c r="K15" s="549"/>
      <c r="L15" s="549"/>
      <c r="M15" s="549"/>
      <c r="N15" s="293" t="s">
        <v>573</v>
      </c>
      <c r="O15" s="547"/>
      <c r="AJ15" s="1635">
        <v>0</v>
      </c>
    </row>
    <row customHeight="1" ht="11.25" hidden="1">
      <c r="J16" s="1639"/>
      <c r="K16" s="1639"/>
      <c r="L16" s="1639"/>
      <c r="M16" s="1639"/>
      <c r="AJ16" s="1635">
        <v>0</v>
      </c>
    </row>
    <row customHeight="1" ht="22.5" hidden="1">
      <c r="D17" s="1642"/>
      <c r="E17" s="550"/>
      <c r="F17" s="544"/>
      <c r="G17" s="1650" t="s">
        <v>574</v>
      </c>
      <c r="H17" s="549"/>
      <c r="I17" s="549"/>
      <c r="J17" s="549"/>
      <c r="K17" s="549"/>
      <c r="L17" s="549"/>
      <c r="M17" s="549"/>
      <c r="N17" s="293" t="s">
        <v>575</v>
      </c>
      <c r="O17" s="547"/>
      <c r="AJ17" s="1635">
        <v>0</v>
      </c>
    </row>
    <row customHeight="1" ht="11.25" hidden="1">
      <c r="J18" s="1639"/>
      <c r="K18" s="1639"/>
      <c r="L18" s="1639"/>
      <c r="M18" s="1639"/>
      <c r="AJ18" s="1635">
        <v>0</v>
      </c>
    </row>
    <row s="1636" customFormat="1" customHeight="1" ht="11.25" hidden="1">
      <c r="A19" s="991"/>
      <c r="B19" s="1164"/>
      <c r="C19" s="1640"/>
      <c r="D19" s="366"/>
      <c r="J19" s="1636"/>
      <c r="K19" s="1636"/>
      <c r="L19" s="1636"/>
      <c r="M19" s="1636"/>
      <c r="N19" s="1636">
        <v>4</v>
      </c>
      <c r="O19" s="1164"/>
      <c r="P19" s="1640"/>
      <c r="Q19" s="1640"/>
      <c r="R19" s="1164"/>
      <c r="S19" s="1164"/>
      <c r="T19" s="1164"/>
      <c r="U19" s="1164"/>
      <c r="V19" s="1640"/>
      <c r="W19" s="1164"/>
      <c r="X19" s="1164"/>
      <c r="Y19" s="548"/>
      <c r="Z19" s="1164"/>
      <c r="AA19" s="1164"/>
      <c r="AB19" s="1164"/>
      <c r="AC19" s="1164"/>
      <c r="AD19" s="1164"/>
      <c r="AJ19" s="1636">
        <v>0</v>
      </c>
    </row>
    <row customHeight="1" ht="11.549999999999999">
      <c r="J20" s="1639"/>
      <c r="K20" s="1639"/>
      <c r="L20" s="1639"/>
      <c r="M20" s="1639"/>
      <c r="AJ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2252"/>
      <c r="K21" s="2252"/>
      <c r="L21" s="2252"/>
      <c r="M21" s="2252"/>
      <c r="N21" s="560"/>
      <c r="AJ21" s="1635">
        <v>24</v>
      </c>
    </row>
    <row customHeight="1" ht="25.2">
      <c r="E22" s="2253" t="str">
        <f>IF(org=0,"Не определено",org)</f>
        <v>ПАО "ТГК-2"</v>
      </c>
      <c r="F22" s="2253"/>
      <c r="G22" s="2253"/>
      <c r="H22" s="2253"/>
      <c r="I22" s="2253"/>
      <c r="J22" s="2253"/>
      <c r="K22" s="2253"/>
      <c r="L22" s="2253"/>
      <c r="M22" s="2253"/>
      <c r="AJ22" s="1635">
        <v>24</v>
      </c>
    </row>
    <row customHeight="1" ht="11.549999999999999">
      <c r="E23" s="1139"/>
      <c r="F23" s="1139"/>
      <c r="G23" s="1139"/>
      <c r="H23" s="1139"/>
      <c r="I23" s="1139"/>
      <c r="J23" s="1140" t="s">
        <v>22</v>
      </c>
      <c r="K23" s="1140" t="s">
        <v>22</v>
      </c>
      <c r="L23" s="1140" t="s">
        <v>22</v>
      </c>
      <c r="M23" s="1140" t="s">
        <v>22</v>
      </c>
      <c r="AJ23" s="1635">
        <v>11</v>
      </c>
    </row>
    <row s="1646" customFormat="1" customHeight="1" ht="1.05">
      <c r="A24" s="1171"/>
      <c r="D24" s="1646"/>
      <c r="H24" s="893"/>
      <c r="I24" s="893" t="s">
        <v>122</v>
      </c>
      <c r="J24" s="893" t="s">
        <v>133</v>
      </c>
      <c r="K24" s="893" t="s">
        <v>126</v>
      </c>
      <c r="L24" s="893" t="s">
        <v>128</v>
      </c>
      <c r="M24" s="893" t="s">
        <v>130</v>
      </c>
      <c r="AJ24" s="1640">
        <v>1</v>
      </c>
    </row>
    <row customHeight="1" ht="11.549999999999999">
      <c r="E25" s="715"/>
      <c r="F25" s="2371" t="s">
        <v>111</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397" t="str">
        <f>IF(J24="","",INDEX(DIFFERENTIATION_UNMERGE_VD,MATCH(J24,DIFFERENTIATION_ID_DIFF,0)))</f>
        <v>Подключение (технологическое присоединение) к системе теплоснабжения</v>
      </c>
      <c r="K25" s="2397" t="str">
        <f>IF(K24="","",INDEX(DIFFERENTIATION_UNMERGE_VD,MATCH(K24,DIFFERENTIATION_ID_DIFF,0)))</f>
        <v>Подключение (технологическое присоединение) к системе теплоснабжения</v>
      </c>
      <c r="L25" s="2397" t="str">
        <f>IF(L24="","",INDEX(DIFFERENTIATION_UNMERGE_VD,MATCH(L24,DIFFERENTIATION_ID_DIFF,0)))</f>
        <v>Подключение (технологическое присоединение) к системе теплоснабжения</v>
      </c>
      <c r="M25" s="2397" t="str">
        <f>IF(M24="","",INDEX(DIFFERENTIATION_UNMERGE_VD,MATCH(M24,DIFFERENTIATION_ID_DIFF,0)))</f>
        <v>Подключение (технологическое присоединение) к системе теплоснабжения</v>
      </c>
      <c r="N25" s="2131"/>
      <c r="AJ25" s="1635">
        <v>11</v>
      </c>
    </row>
    <row customHeight="1" ht="11.549999999999999">
      <c r="E26" s="715"/>
      <c r="F26" s="2371" t="s">
        <v>576</v>
      </c>
      <c r="G26" s="2372"/>
      <c r="H26" s="1656" t="str">
        <f>IF(H24="","",INDEX(DIFFERENTIATION_UNMERGE_AREA,MATCH(H24,DIFFERENTIATION_ID_DIFF,0)))</f>
        <v/>
      </c>
      <c r="I26" s="1656" t="str">
        <f>IF(I24="","",INDEX(DIFFERENTIATION_UNMERGE_AREA,MATCH(I24,DIFFERENTIATION_ID_DIFF,0)))</f>
        <v>Территория 1</v>
      </c>
      <c r="J26" s="2397" t="str">
        <f>IF(J24="","",INDEX(DIFFERENTIATION_UNMERGE_AREA,MATCH(J24,DIFFERENTIATION_ID_DIFF,0)))</f>
        <v>Территория 2</v>
      </c>
      <c r="K26" s="2397" t="str">
        <f>IF(K24="","",INDEX(DIFFERENTIATION_UNMERGE_AREA,MATCH(K24,DIFFERENTIATION_ID_DIFF,0)))</f>
        <v>Территория 1</v>
      </c>
      <c r="L26" s="2397" t="str">
        <f>IF(L24="","",INDEX(DIFFERENTIATION_UNMERGE_AREA,MATCH(L24,DIFFERENTIATION_ID_DIFF,0)))</f>
        <v>Территория 1</v>
      </c>
      <c r="M26" s="2397" t="str">
        <f>IF(M24="","",INDEX(DIFFERENTIATION_UNMERGE_AREA,MATCH(M24,DIFFERENTIATION_ID_DIFF,0)))</f>
        <v>Территория 1</v>
      </c>
      <c r="N26" s="2131"/>
      <c r="AJ26" s="1635">
        <v>11</v>
      </c>
    </row>
    <row customHeight="1" ht="11.549999999999999">
      <c r="E27" s="715"/>
      <c r="F27" s="2371" t="s">
        <v>577</v>
      </c>
      <c r="G27" s="2372"/>
      <c r="H27" s="1656" t="str">
        <f>IF(H24="","",INDEX(DIFFERENTIATION_UNMERGE_SYSTEM,MATCH(H24,DIFFERENTIATION_ID_DIFF,0)))</f>
        <v/>
      </c>
      <c r="I27" s="1656" t="str">
        <f>IF(I24="","",INDEX(DIFFERENTIATION_UNMERGE_SYSTEM,MATCH(I24,DIFFERENTIATION_ID_DIFF,0)))</f>
        <v>Архангельская ТЭЦ</v>
      </c>
      <c r="J27" s="2397" t="str">
        <f>IF(J24="","",INDEX(DIFFERENTIATION_UNMERGE_SYSTEM,MATCH(J24,DIFFERENTIATION_ID_DIFF,0)))</f>
        <v>Северодвинская ТЭЦ-1 и ТЭЦ-2</v>
      </c>
      <c r="K27" s="2397" t="str">
        <f>IF(K24="","",INDEX(DIFFERENTIATION_UNMERGE_SYSTEM,MATCH(K24,DIFFERENTIATION_ID_DIFF,0)))</f>
        <v>Котельная о. Хабарка</v>
      </c>
      <c r="L27" s="2397" t="str">
        <f>IF(L24="","",INDEX(DIFFERENTIATION_UNMERGE_SYSTEM,MATCH(L24,DIFFERENTIATION_ID_DIFF,0)))</f>
        <v>Котельная Ленинградский д. 58, стр. 1</v>
      </c>
      <c r="M27" s="2397" t="str">
        <f>IF(M24="","",INDEX(DIFFERENTIATION_UNMERGE_SYSTEM,MATCH(M24,DIFFERENTIATION_ID_DIFF,0)))</f>
        <v>Котельная п. Талажский авиагородок, ул. Авиационная</v>
      </c>
      <c r="N27" s="2131"/>
      <c r="AJ27" s="1635">
        <v>11</v>
      </c>
    </row>
    <row customHeight="1" ht="11.549999999999999">
      <c r="E28" s="2373" t="s">
        <v>312</v>
      </c>
      <c r="F28" s="2374"/>
      <c r="G28" s="2374"/>
      <c r="H28" s="1649"/>
      <c r="I28" s="1649"/>
      <c r="J28" s="2371"/>
      <c r="K28" s="2371"/>
      <c r="L28" s="2371"/>
      <c r="M28" s="2371"/>
      <c r="N28" s="2131"/>
      <c r="AJ28" s="1635">
        <v>11</v>
      </c>
    </row>
    <row customHeight="1" ht="24">
      <c r="E29" s="1650" t="s">
        <v>88</v>
      </c>
      <c r="F29" s="1657" t="s">
        <v>314</v>
      </c>
      <c r="G29" s="1657" t="s">
        <v>578</v>
      </c>
      <c r="H29" s="1657" t="s">
        <v>315</v>
      </c>
      <c r="I29" s="1657" t="s">
        <v>315</v>
      </c>
      <c r="J29" s="2316" t="s">
        <v>315</v>
      </c>
      <c r="K29" s="2316" t="s">
        <v>315</v>
      </c>
      <c r="L29" s="2316" t="s">
        <v>315</v>
      </c>
      <c r="M29" s="2316" t="s">
        <v>315</v>
      </c>
      <c r="N29" s="2131"/>
      <c r="AJ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564</v>
      </c>
      <c r="H30" s="561"/>
      <c r="I30" s="561"/>
      <c r="J30" s="561"/>
      <c r="K30" s="561"/>
      <c r="L30" s="561"/>
      <c r="M30" s="561"/>
      <c r="N30" s="293" t="str">
        <f>FHD_NOTE_P_1</f>
        <v>Указывается выручка от регулируемого вида деятельности с распределением по видам деятельности.</v>
      </c>
      <c r="O30" s="547"/>
      <c r="AJ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564</v>
      </c>
      <c r="H31" s="562">
        <f>SUMIF($O33:$O71,$O31,H33:H71)</f>
        <v>0</v>
      </c>
      <c r="I31" s="562">
        <f>SUMIF($O33:$O71,$O31,I33:I71)</f>
        <v>0</v>
      </c>
      <c r="J31" s="562">
        <f>SUMIF($O33:$O71,$O31,J33:J71)</f>
        <v>0</v>
      </c>
      <c r="K31" s="562">
        <f>SUMIF($O33:$O71,$O31,K33:K71)</f>
        <v>0</v>
      </c>
      <c r="L31" s="562">
        <f>SUMIF($O33:$O71,$O31,L33:L71)</f>
        <v>0</v>
      </c>
      <c r="M31" s="562">
        <f>SUMIF($O33:$O71,$O31,M33:M71)</f>
        <v>0</v>
      </c>
      <c r="N31" s="293" t="str">
        <f>FHD_NOTE_P_2</f>
        <v>Указывается суммарная себестоимость производимых товаров.</v>
      </c>
      <c r="O31" s="1640" t="s">
        <v>579</v>
      </c>
      <c r="AJ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564</v>
      </c>
      <c r="H32" s="561"/>
      <c r="I32" s="561"/>
      <c r="J32" s="561"/>
      <c r="K32" s="561"/>
      <c r="L32" s="561"/>
      <c r="M32" s="561"/>
      <c r="N32" s="293" t="str">
        <f>FHD_NOTE_P_3</f>
        <v/>
      </c>
      <c r="O32" s="1640" t="str">
        <f>IF((LEN(E32)-LEN(SUBSTITUTE(E32,".","")))/LEN(".")=1,"p","")</f>
        <v>p</v>
      </c>
      <c r="AJ32" s="1635">
        <v>11</v>
      </c>
    </row>
    <row customHeight="1" ht="11.25">
      <c r="A33" s="2375" t="s">
        <v>580</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564</v>
      </c>
      <c r="H33" s="562">
        <f>SUMIF($F34:$F40,$F3,H34:H40)</f>
        <v>0</v>
      </c>
      <c r="I33" s="562">
        <f>SUMIF($F34:$F40,$F3,I34:I40)</f>
        <v>0</v>
      </c>
      <c r="J33" s="562">
        <f>SUMIF($F34:$F40,$F3,J34:J40)</f>
        <v>0</v>
      </c>
      <c r="K33" s="562">
        <f>SUMIF($F34:$F40,$F3,K34:K40)</f>
        <v>0</v>
      </c>
      <c r="L33" s="562">
        <f>SUMIF($F34:$F40,$F3,L34:L40)</f>
        <v>0</v>
      </c>
      <c r="M33" s="562">
        <f>SUMIF($F34:$F40,$F3,M34:M40)</f>
        <v>0</v>
      </c>
      <c r="N33" s="293" t="str">
        <f>FHD_NOTE_P_4</f>
        <v>Указываются суммарные расходы на приобретение топлива всех видов.</v>
      </c>
      <c r="O33" s="1640" t="str">
        <f>IF((LEN(E33)-LEN(SUBSTITUTE(E33,".","")))/LEN(".")=1,"p","")</f>
        <v>p</v>
      </c>
      <c r="AJ33" s="1635">
        <v>0</v>
      </c>
    </row>
    <row s="1645" customFormat="1" customHeight="1" ht="0.75">
      <c r="A34" s="2375"/>
      <c r="B34" s="2376" t="str">
        <f>E33&amp;".0"</f>
        <v>2.2.0</v>
      </c>
      <c r="C34" s="1171"/>
      <c r="D34" s="564"/>
      <c r="E34" s="565"/>
      <c r="F34" s="566"/>
      <c r="G34" s="567"/>
      <c r="H34" s="501"/>
      <c r="I34" s="501"/>
      <c r="J34" s="501"/>
      <c r="K34" s="501"/>
      <c r="L34" s="501"/>
      <c r="M34" s="501"/>
      <c r="N34" s="568"/>
      <c r="O34" s="1640" t="str">
        <f>IF((LEN(E34)-LEN(SUBSTITUTE(E34,".","")))/LEN(".")=1,"p","")</f>
        <v/>
      </c>
      <c r="P34" s="1640"/>
      <c r="Q34" s="1640"/>
      <c r="R34" s="1640"/>
      <c r="S34" s="1640"/>
      <c r="T34" s="1640"/>
      <c r="U34" s="1640"/>
      <c r="V34" s="1640"/>
      <c r="W34" s="1640"/>
      <c r="X34" s="1640"/>
      <c r="Y34" s="569"/>
      <c r="Z34" s="1640"/>
      <c r="AA34" s="1640"/>
      <c r="AB34" s="1640"/>
      <c r="AC34" s="1640"/>
      <c r="AD34" s="1640"/>
      <c r="AE34" s="570"/>
      <c r="AF34" s="570"/>
      <c r="AG34" s="570"/>
      <c r="AH34" s="570"/>
      <c r="AI34" s="570"/>
      <c r="AJ34" s="1645">
        <v>0</v>
      </c>
    </row>
    <row s="1645" customFormat="1" customHeight="1" ht="0.75">
      <c r="A35" s="2375"/>
      <c r="B35" s="2376"/>
      <c r="C35" s="1171"/>
      <c r="D35" s="564"/>
      <c r="E35" s="571"/>
      <c r="F35" s="572"/>
      <c r="G35" s="567"/>
      <c r="H35" s="573"/>
      <c r="I35" s="573"/>
      <c r="J35" s="573"/>
      <c r="K35" s="573"/>
      <c r="L35" s="573"/>
      <c r="M35" s="573"/>
      <c r="N35" s="568"/>
      <c r="O35" s="1640" t="str">
        <f>IF((LEN(E35)-LEN(SUBSTITUTE(E35,".","")))/LEN(".")=1,"p","")</f>
        <v/>
      </c>
      <c r="P35" s="1640"/>
      <c r="Q35" s="1640"/>
      <c r="R35" s="1640"/>
      <c r="S35" s="1640"/>
      <c r="T35" s="1640"/>
      <c r="U35" s="1640"/>
      <c r="V35" s="1640"/>
      <c r="W35" s="1640"/>
      <c r="X35" s="1640"/>
      <c r="Y35" s="569"/>
      <c r="Z35" s="1640"/>
      <c r="AA35" s="1640"/>
      <c r="AB35" s="1640"/>
      <c r="AC35" s="1640"/>
      <c r="AD35" s="1640"/>
      <c r="AE35" s="570"/>
      <c r="AF35" s="570"/>
      <c r="AG35" s="570"/>
      <c r="AH35" s="570"/>
      <c r="AI35" s="570"/>
      <c r="AJ35" s="1645">
        <v>0</v>
      </c>
    </row>
    <row s="1645" customFormat="1" customHeight="1" ht="0.75">
      <c r="A36" s="2375"/>
      <c r="B36" s="2376"/>
      <c r="C36" s="1171"/>
      <c r="D36" s="564"/>
      <c r="E36" s="571"/>
      <c r="F36" s="572"/>
      <c r="G36" s="567"/>
      <c r="H36" s="573"/>
      <c r="I36" s="573"/>
      <c r="J36" s="573"/>
      <c r="K36" s="573"/>
      <c r="L36" s="573"/>
      <c r="M36" s="573"/>
      <c r="N36" s="568"/>
      <c r="O36" s="1640" t="str">
        <f>IF((LEN(E36)-LEN(SUBSTITUTE(E36,".","")))/LEN(".")=1,"p","")</f>
        <v/>
      </c>
      <c r="P36" s="1640"/>
      <c r="Q36" s="1640"/>
      <c r="R36" s="1640"/>
      <c r="S36" s="1640"/>
      <c r="T36" s="1640"/>
      <c r="U36" s="1640"/>
      <c r="V36" s="1640"/>
      <c r="W36" s="1640"/>
      <c r="X36" s="1640"/>
      <c r="Y36" s="569"/>
      <c r="Z36" s="1640"/>
      <c r="AA36" s="1640"/>
      <c r="AB36" s="1640"/>
      <c r="AC36" s="1640"/>
      <c r="AD36" s="1640"/>
      <c r="AE36" s="570"/>
      <c r="AF36" s="570"/>
      <c r="AG36" s="570"/>
      <c r="AH36" s="570"/>
      <c r="AI36" s="570"/>
      <c r="AJ36" s="1645">
        <v>0</v>
      </c>
    </row>
    <row s="1645" customFormat="1" customHeight="1" ht="0.75">
      <c r="A37" s="2375"/>
      <c r="B37" s="2376"/>
      <c r="C37" s="1171"/>
      <c r="D37" s="564"/>
      <c r="E37" s="571"/>
      <c r="F37" s="572"/>
      <c r="G37" s="567"/>
      <c r="H37" s="573"/>
      <c r="I37" s="573"/>
      <c r="J37" s="573"/>
      <c r="K37" s="573"/>
      <c r="L37" s="573"/>
      <c r="M37" s="573"/>
      <c r="N37" s="568"/>
      <c r="O37" s="1640" t="str">
        <f>IF((LEN(E37)-LEN(SUBSTITUTE(E37,".","")))/LEN(".")=1,"p","")</f>
        <v/>
      </c>
      <c r="P37" s="1640"/>
      <c r="Q37" s="1640"/>
      <c r="R37" s="1640"/>
      <c r="S37" s="1640"/>
      <c r="T37" s="1640"/>
      <c r="U37" s="1640"/>
      <c r="V37" s="1640"/>
      <c r="W37" s="1640"/>
      <c r="X37" s="1640"/>
      <c r="Y37" s="569"/>
      <c r="Z37" s="1640"/>
      <c r="AA37" s="1640"/>
      <c r="AB37" s="1640"/>
      <c r="AC37" s="1640"/>
      <c r="AD37" s="1640"/>
      <c r="AE37" s="570"/>
      <c r="AF37" s="570"/>
      <c r="AG37" s="570"/>
      <c r="AH37" s="570"/>
      <c r="AI37" s="570"/>
      <c r="AJ37" s="1645">
        <v>0</v>
      </c>
    </row>
    <row s="1645" customFormat="1" customHeight="1" ht="0.75">
      <c r="A38" s="2375"/>
      <c r="B38" s="2376"/>
      <c r="C38" s="1171"/>
      <c r="D38" s="564"/>
      <c r="E38" s="571"/>
      <c r="F38" s="572"/>
      <c r="G38" s="567"/>
      <c r="H38" s="573"/>
      <c r="I38" s="573"/>
      <c r="J38" s="573"/>
      <c r="K38" s="573"/>
      <c r="L38" s="573"/>
      <c r="M38" s="573"/>
      <c r="N38" s="568"/>
      <c r="O38" s="1640" t="str">
        <f>IF((LEN(E38)-LEN(SUBSTITUTE(E38,".","")))/LEN(".")=1,"p","")</f>
        <v/>
      </c>
      <c r="P38" s="1640"/>
      <c r="Q38" s="1640"/>
      <c r="R38" s="1640"/>
      <c r="S38" s="1640"/>
      <c r="T38" s="1640"/>
      <c r="U38" s="1640"/>
      <c r="V38" s="1640"/>
      <c r="W38" s="1640"/>
      <c r="X38" s="1640"/>
      <c r="Y38" s="569"/>
      <c r="Z38" s="1640"/>
      <c r="AA38" s="1640"/>
      <c r="AB38" s="1640"/>
      <c r="AC38" s="1640"/>
      <c r="AD38" s="1640"/>
      <c r="AE38" s="570"/>
      <c r="AF38" s="570"/>
      <c r="AG38" s="570"/>
      <c r="AH38" s="570"/>
      <c r="AI38" s="570"/>
      <c r="AJ38" s="1645">
        <v>0</v>
      </c>
    </row>
    <row s="1645" customFormat="1" customHeight="1" ht="0.75">
      <c r="A39" s="2375"/>
      <c r="B39" s="2376"/>
      <c r="C39" s="1171"/>
      <c r="D39" s="564"/>
      <c r="E39" s="571"/>
      <c r="F39" s="572"/>
      <c r="G39" s="567"/>
      <c r="H39" s="501"/>
      <c r="I39" s="501"/>
      <c r="J39" s="501"/>
      <c r="K39" s="501"/>
      <c r="L39" s="501"/>
      <c r="M39" s="501"/>
      <c r="N39" s="568"/>
      <c r="O39" s="1640" t="str">
        <f>IF((LEN(E39)-LEN(SUBSTITUTE(E39,".","")))/LEN(".")=1,"p","")</f>
        <v/>
      </c>
      <c r="P39" s="1640"/>
      <c r="Q39" s="1640"/>
      <c r="R39" s="1640"/>
      <c r="S39" s="1640"/>
      <c r="T39" s="1640"/>
      <c r="U39" s="1640"/>
      <c r="V39" s="1640"/>
      <c r="W39" s="1640"/>
      <c r="X39" s="1640"/>
      <c r="Y39" s="569"/>
      <c r="Z39" s="1640"/>
      <c r="AA39" s="1640"/>
      <c r="AB39" s="1640"/>
      <c r="AC39" s="1640"/>
      <c r="AD39" s="1640"/>
      <c r="AE39" s="570"/>
      <c r="AF39" s="570"/>
      <c r="AG39" s="570"/>
      <c r="AH39" s="570"/>
      <c r="AI39" s="570"/>
      <c r="AJ39" s="1645">
        <v>0</v>
      </c>
    </row>
    <row s="1370" customFormat="1" customHeight="1" ht="15">
      <c r="A40" s="2375"/>
      <c r="C40" s="1640"/>
      <c r="D40" s="1637"/>
      <c r="E40" s="574"/>
      <c r="F40" s="575" t="s">
        <v>581</v>
      </c>
      <c r="G40" s="576"/>
      <c r="H40" s="577"/>
      <c r="I40" s="577"/>
      <c r="J40" s="2637"/>
      <c r="K40" s="2637"/>
      <c r="L40" s="2637"/>
      <c r="M40" s="2637"/>
      <c r="N40" s="305"/>
      <c r="O40" s="1640" t="str">
        <f>IF((LEN(E40)-LEN(SUBSTITUTE(E40,".","")))/LEN(".")=1,"p","")</f>
        <v/>
      </c>
      <c r="P40" s="1640"/>
      <c r="Q40" s="1640"/>
      <c r="V40" s="1640"/>
      <c r="Y40" s="548"/>
      <c r="AE40" s="1636"/>
      <c r="AF40" s="1636"/>
      <c r="AG40" s="1636"/>
      <c r="AH40" s="1636"/>
      <c r="AI40" s="1636"/>
      <c r="AJ40" s="1164">
        <v>0</v>
      </c>
    </row>
    <row customHeight="1" ht="11.25" hidden="1">
      <c r="A41" s="2375" t="s">
        <v>582</v>
      </c>
      <c r="D41" s="1642"/>
      <c r="E41" s="550" t="str">
        <f>FHD_NUM_P_5</f>
        <v/>
      </c>
      <c r="F41" s="1528" t="str">
        <f>FHD_P_5</f>
        <v/>
      </c>
      <c r="G41" s="1882" t="s">
        <v>564</v>
      </c>
      <c r="H41" s="561"/>
      <c r="I41" s="561"/>
      <c r="J41" s="561"/>
      <c r="K41" s="561"/>
      <c r="L41" s="561"/>
      <c r="M41" s="561"/>
      <c r="N41" s="293" t="str">
        <f>FHD_NOTE_P_5</f>
        <v/>
      </c>
      <c r="O41" s="1640" t="str">
        <f>IF((LEN(E41)-LEN(SUBSTITUTE(E41,".","")))/LEN(".")=1,"p","")</f>
        <v/>
      </c>
      <c r="AJ41" s="1635">
        <v>0</v>
      </c>
    </row>
    <row customHeight="1" ht="11.25" hidden="1">
      <c r="A42" s="2375"/>
      <c r="D42" s="1642"/>
      <c r="E42" s="550" t="str">
        <f>FHD_NUM_P_6</f>
        <v/>
      </c>
      <c r="F42" s="1528" t="str">
        <f>FHD_P_6</f>
        <v/>
      </c>
      <c r="G42" s="1882" t="s">
        <v>564</v>
      </c>
      <c r="H42" s="561"/>
      <c r="I42" s="561"/>
      <c r="J42" s="561"/>
      <c r="K42" s="561"/>
      <c r="L42" s="561"/>
      <c r="M42" s="561"/>
      <c r="N42" s="293" t="str">
        <f>FHD_NOTE_P_6</f>
        <v/>
      </c>
      <c r="O42" s="1640" t="str">
        <f>IF((LEN(E42)-LEN(SUBSTITUTE(E42,".","")))/LEN(".")=1,"p","")</f>
        <v/>
      </c>
      <c r="AJ42" s="1635">
        <v>0</v>
      </c>
    </row>
    <row customHeight="1" ht="11.25" hidden="1">
      <c r="A43" s="2375"/>
      <c r="D43" s="1642"/>
      <c r="E43" s="550" t="str">
        <f>FHD_NUM_P_7</f>
        <v/>
      </c>
      <c r="F43" s="1528" t="str">
        <f>FHD_P_7</f>
        <v/>
      </c>
      <c r="G43" s="1882" t="s">
        <v>564</v>
      </c>
      <c r="H43" s="561"/>
      <c r="I43" s="561"/>
      <c r="J43" s="561"/>
      <c r="K43" s="561"/>
      <c r="L43" s="561"/>
      <c r="M43" s="561"/>
      <c r="N43" s="293" t="str">
        <f>FHD_NOTE_P_7</f>
        <v/>
      </c>
      <c r="O43" s="1640" t="str">
        <f>IF((LEN(E43)-LEN(SUBSTITUTE(E43,".","")))/LEN(".")=1,"p","")</f>
        <v/>
      </c>
      <c r="AJ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564</v>
      </c>
      <c r="H44" s="561"/>
      <c r="I44" s="561"/>
      <c r="J44" s="561"/>
      <c r="K44" s="561"/>
      <c r="L44" s="561"/>
      <c r="M44" s="561"/>
      <c r="N44" s="293" t="str">
        <f>FHD_NOTE_P_8</f>
        <v/>
      </c>
      <c r="O44" s="1640" t="str">
        <f>IF((LEN(E44)-LEN(SUBSTITUTE(E44,".","")))/LEN(".")=1,"p","")</f>
        <v>p</v>
      </c>
      <c r="AJ44" s="1635">
        <v>11</v>
      </c>
    </row>
    <row customHeight="1" ht="11.549999999999999">
      <c r="D45" s="1642"/>
      <c r="E45" s="550" t="str">
        <f>FHD_NUM_P_9</f>
        <v>2.3.1</v>
      </c>
      <c r="F45" s="1654" t="str">
        <f>FHD_P_9</f>
        <v>Средневзвешенная стоимость 1 кВт.ч (с учетом мощности)</v>
      </c>
      <c r="G45" s="1882" t="s">
        <v>583</v>
      </c>
      <c r="H45" s="561"/>
      <c r="I45" s="561"/>
      <c r="J45" s="561"/>
      <c r="K45" s="561"/>
      <c r="L45" s="561"/>
      <c r="M45" s="561"/>
      <c r="N45" s="293" t="str">
        <f>FHD_NOTE_P_9</f>
        <v/>
      </c>
      <c r="O45" s="1640" t="str">
        <f>IF((LEN(E45)-LEN(SUBSTITUTE(E45,".","")))/LEN(".")=1,"p","")</f>
        <v/>
      </c>
      <c r="AJ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584</v>
      </c>
      <c r="H46" s="561"/>
      <c r="I46" s="561"/>
      <c r="J46" s="561"/>
      <c r="K46" s="561"/>
      <c r="L46" s="561"/>
      <c r="M46" s="561"/>
      <c r="N46" s="293" t="str">
        <f>FHD_NOTE_P_10</f>
        <v/>
      </c>
      <c r="O46" s="1640" t="str">
        <f>IF((LEN(E46)-LEN(SUBSTITUTE(E46,".","")))/LEN(".")=1,"p","")</f>
        <v/>
      </c>
      <c r="P46" s="1640"/>
      <c r="Q46" s="1640"/>
      <c r="V46" s="1640"/>
      <c r="Y46" s="548"/>
      <c r="AE46" s="1636"/>
      <c r="AF46" s="1636"/>
      <c r="AG46" s="1636"/>
      <c r="AH46" s="1636"/>
      <c r="AI46" s="1636"/>
      <c r="AJ46" s="1164">
        <v>11</v>
      </c>
    </row>
    <row s="1370" customFormat="1" customHeight="1" ht="11.25">
      <c r="A47" s="993" t="s">
        <v>585</v>
      </c>
      <c r="C47" s="1640"/>
      <c r="D47" s="579"/>
      <c r="E47" s="550" t="str">
        <f>FHD_NUM_P_11</f>
        <v>2.4</v>
      </c>
      <c r="F47" s="1528" t="str">
        <f>FHD_P_11</f>
        <v>Расходы на приобретение холодной воды, используемой в технологическом процессе</v>
      </c>
      <c r="G47" s="1882" t="s">
        <v>564</v>
      </c>
      <c r="H47" s="561"/>
      <c r="I47" s="561"/>
      <c r="J47" s="561"/>
      <c r="K47" s="561"/>
      <c r="L47" s="561"/>
      <c r="M47" s="561"/>
      <c r="N47" s="293" t="str">
        <f>FHD_NOTE_P_11</f>
        <v/>
      </c>
      <c r="O47" s="1640" t="str">
        <f>IF((LEN(E47)-LEN(SUBSTITUTE(E47,".","")))/LEN(".")=1,"p","")</f>
        <v>p</v>
      </c>
      <c r="P47" s="1640"/>
      <c r="Q47" s="1640"/>
      <c r="V47" s="1640"/>
      <c r="Y47" s="548"/>
      <c r="AE47" s="1636"/>
      <c r="AF47" s="1636"/>
      <c r="AG47" s="1636"/>
      <c r="AH47" s="1636"/>
      <c r="AI47" s="1636"/>
      <c r="AJ47" s="1164">
        <v>0</v>
      </c>
    </row>
    <row s="1370" customFormat="1" customHeight="1" ht="18.75">
      <c r="A48" s="993" t="s">
        <v>586</v>
      </c>
      <c r="C48" s="1640"/>
      <c r="D48" s="1642"/>
      <c r="E48" s="550" t="str">
        <f>FHD_NUM_P_12</f>
        <v>2.5</v>
      </c>
      <c r="F48" s="1528" t="str">
        <f>FHD_P_12</f>
        <v>Расходы на  химические реагенты, используемые в технологическом процессе</v>
      </c>
      <c r="G48" s="1882" t="s">
        <v>564</v>
      </c>
      <c r="H48" s="581"/>
      <c r="I48" s="581"/>
      <c r="J48" s="581"/>
      <c r="K48" s="581"/>
      <c r="L48" s="581"/>
      <c r="M48" s="581"/>
      <c r="N48" s="293" t="str">
        <f>FHD_NOTE_P_12</f>
        <v/>
      </c>
      <c r="O48" s="1640" t="str">
        <f>IF((LEN(E48)-LEN(SUBSTITUTE(E48,".","")))/LEN(".")=1,"p","")</f>
        <v>p</v>
      </c>
      <c r="P48" s="1640"/>
      <c r="Q48" s="1640"/>
      <c r="V48" s="1640"/>
      <c r="Y48" s="548"/>
      <c r="AE48" s="1636"/>
      <c r="AF48" s="1636"/>
      <c r="AG48" s="1636"/>
      <c r="AH48" s="1636"/>
      <c r="AI48" s="1636"/>
      <c r="AJ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564</v>
      </c>
      <c r="H49" s="561"/>
      <c r="I49" s="561"/>
      <c r="J49" s="561"/>
      <c r="K49" s="561"/>
      <c r="L49" s="561"/>
      <c r="M49" s="561"/>
      <c r="N49" s="293" t="str">
        <f>FHD_NOTE_P_13</f>
        <v/>
      </c>
      <c r="O49" s="1640" t="str">
        <f>IF((LEN(E49)-LEN(SUBSTITUTE(E49,".","")))/LEN(".")=1,"p","")</f>
        <v>p</v>
      </c>
      <c r="P49" s="734"/>
      <c r="Q49" s="734"/>
      <c r="V49" s="734"/>
      <c r="Y49" s="735"/>
      <c r="AE49" s="736"/>
      <c r="AF49" s="736"/>
      <c r="AG49" s="736"/>
      <c r="AH49" s="736"/>
      <c r="AI49" s="736"/>
      <c r="AJ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564</v>
      </c>
      <c r="H50" s="561"/>
      <c r="I50" s="561"/>
      <c r="J50" s="561"/>
      <c r="K50" s="561"/>
      <c r="L50" s="561"/>
      <c r="M50" s="561"/>
      <c r="N50" s="293" t="str">
        <f>FHD_NOTE_P_14</f>
        <v/>
      </c>
      <c r="O50" s="1640" t="str">
        <f>IF((LEN(E50)-LEN(SUBSTITUTE(E50,".","")))/LEN(".")=1,"p","")</f>
        <v/>
      </c>
      <c r="P50" s="734"/>
      <c r="Q50" s="734"/>
      <c r="V50" s="734"/>
      <c r="Y50" s="735"/>
      <c r="AE50" s="736"/>
      <c r="AF50" s="736"/>
      <c r="AG50" s="736"/>
      <c r="AH50" s="736"/>
      <c r="AI50" s="736"/>
      <c r="AJ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564</v>
      </c>
      <c r="H51" s="561"/>
      <c r="I51" s="561"/>
      <c r="J51" s="561"/>
      <c r="K51" s="561"/>
      <c r="L51" s="561"/>
      <c r="M51" s="561"/>
      <c r="N51" s="293" t="str">
        <f>FHD_NOTE_P_15</f>
        <v/>
      </c>
      <c r="O51" s="1640" t="str">
        <f>IF((LEN(E51)-LEN(SUBSTITUTE(E51,".","")))/LEN(".")=1,"p","")</f>
        <v/>
      </c>
      <c r="P51" s="734"/>
      <c r="Q51" s="734"/>
      <c r="V51" s="734"/>
      <c r="Y51" s="735"/>
      <c r="AE51" s="736"/>
      <c r="AF51" s="736"/>
      <c r="AG51" s="736"/>
      <c r="AH51" s="736"/>
      <c r="AI51" s="736"/>
      <c r="AJ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564</v>
      </c>
      <c r="H52" s="561"/>
      <c r="I52" s="561"/>
      <c r="J52" s="561"/>
      <c r="K52" s="561"/>
      <c r="L52" s="561"/>
      <c r="M52" s="561"/>
      <c r="N52" s="293" t="str">
        <f>FHD_NOTE_P_16</f>
        <v/>
      </c>
      <c r="O52" s="1640" t="str">
        <f>IF((LEN(E52)-LEN(SUBSTITUTE(E52,".","")))/LEN(".")=1,"p","")</f>
        <v>p</v>
      </c>
      <c r="P52" s="1640"/>
      <c r="Q52" s="1646"/>
      <c r="R52" s="541"/>
      <c r="S52" s="541"/>
      <c r="V52" s="1640"/>
      <c r="Y52" s="548"/>
      <c r="AE52" s="1636"/>
      <c r="AF52" s="1636"/>
      <c r="AG52" s="1636"/>
      <c r="AH52" s="1636"/>
      <c r="AI52" s="1636"/>
      <c r="AJ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564</v>
      </c>
      <c r="H53" s="561"/>
      <c r="I53" s="561"/>
      <c r="J53" s="561"/>
      <c r="K53" s="561"/>
      <c r="L53" s="561"/>
      <c r="M53" s="561"/>
      <c r="N53" s="293" t="str">
        <f>FHD_NOTE_P_17</f>
        <v/>
      </c>
      <c r="O53" s="1640" t="str">
        <f>IF((LEN(E53)-LEN(SUBSTITUTE(E53,".","")))/LEN(".")=1,"p","")</f>
        <v/>
      </c>
      <c r="P53" s="1640"/>
      <c r="Q53" s="1646"/>
      <c r="R53" s="541"/>
      <c r="S53" s="541"/>
      <c r="V53" s="1640"/>
      <c r="Y53" s="548"/>
      <c r="AE53" s="1636"/>
      <c r="AF53" s="1636"/>
      <c r="AG53" s="1636"/>
      <c r="AH53" s="1636"/>
      <c r="AI53" s="1636"/>
      <c r="AJ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564</v>
      </c>
      <c r="H54" s="561"/>
      <c r="I54" s="561"/>
      <c r="J54" s="561"/>
      <c r="K54" s="561"/>
      <c r="L54" s="561"/>
      <c r="M54" s="561"/>
      <c r="N54" s="293" t="str">
        <f>FHD_NOTE_P_18</f>
        <v/>
      </c>
      <c r="O54" s="1640" t="str">
        <f>IF((LEN(E54)-LEN(SUBSTITUTE(E54,".","")))/LEN(".")=1,"p","")</f>
        <v/>
      </c>
      <c r="P54" s="1640"/>
      <c r="Q54" s="1646"/>
      <c r="R54" s="541"/>
      <c r="S54" s="541"/>
      <c r="V54" s="1640"/>
      <c r="Y54" s="548"/>
      <c r="AE54" s="1636"/>
      <c r="AF54" s="1636"/>
      <c r="AG54" s="1636"/>
      <c r="AH54" s="1636"/>
      <c r="AI54" s="1636"/>
      <c r="AJ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564</v>
      </c>
      <c r="H55" s="561"/>
      <c r="I55" s="561"/>
      <c r="J55" s="561"/>
      <c r="K55" s="561"/>
      <c r="L55" s="561"/>
      <c r="M55" s="561"/>
      <c r="N55" s="293" t="str">
        <f>FHD_NOTE_P_19</f>
        <v/>
      </c>
      <c r="O55" s="1640" t="str">
        <f>IF((LEN(E55)-LEN(SUBSTITUTE(E55,".","")))/LEN(".")=1,"p","")</f>
        <v>p</v>
      </c>
      <c r="P55" s="1640"/>
      <c r="Q55" s="1640"/>
      <c r="V55" s="1640"/>
      <c r="Y55" s="548"/>
      <c r="AE55" s="1636"/>
      <c r="AF55" s="1636"/>
      <c r="AG55" s="1636"/>
      <c r="AH55" s="1636"/>
      <c r="AI55" s="1636"/>
      <c r="AJ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564</v>
      </c>
      <c r="H56" s="561"/>
      <c r="I56" s="561"/>
      <c r="J56" s="561"/>
      <c r="K56" s="561"/>
      <c r="L56" s="561"/>
      <c r="M56" s="561"/>
      <c r="N56" s="293" t="str">
        <f>FHD_NOTE_P_20</f>
        <v/>
      </c>
      <c r="O56" s="1640" t="str">
        <f>IF((LEN(E56)-LEN(SUBSTITUTE(E56,".","")))/LEN(".")=1,"p","")</f>
        <v/>
      </c>
      <c r="P56" s="1640"/>
      <c r="Q56" s="1640"/>
      <c r="V56" s="1640"/>
      <c r="Y56" s="548"/>
      <c r="AE56" s="1636"/>
      <c r="AF56" s="1636"/>
      <c r="AG56" s="1636"/>
      <c r="AH56" s="1636"/>
      <c r="AI56" s="1636"/>
      <c r="AJ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564</v>
      </c>
      <c r="H57" s="561"/>
      <c r="I57" s="561"/>
      <c r="J57" s="561"/>
      <c r="K57" s="561"/>
      <c r="L57" s="561"/>
      <c r="M57" s="561"/>
      <c r="N57" s="293" t="str">
        <f>FHD_NOTE_P_21</f>
        <v/>
      </c>
      <c r="O57" s="1640" t="str">
        <f>IF((LEN(E57)-LEN(SUBSTITUTE(E57,".","")))/LEN(".")=1,"p","")</f>
        <v/>
      </c>
      <c r="P57" s="1640"/>
      <c r="Q57" s="1640"/>
      <c r="V57" s="1640"/>
      <c r="Y57" s="548"/>
      <c r="AE57" s="1636"/>
      <c r="AF57" s="1636"/>
      <c r="AG57" s="1636"/>
      <c r="AH57" s="1636"/>
      <c r="AI57" s="1636"/>
      <c r="AJ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564</v>
      </c>
      <c r="H58" s="561"/>
      <c r="I58" s="561"/>
      <c r="J58" s="561"/>
      <c r="K58" s="561"/>
      <c r="L58" s="561"/>
      <c r="M58" s="561"/>
      <c r="N58" s="293" t="str">
        <f>FHD_NOTE_P_22</f>
        <v/>
      </c>
      <c r="O58" s="1640" t="str">
        <f>IF((LEN(E58)-LEN(SUBSTITUTE(E58,".","")))/LEN(".")=1,"p","")</f>
        <v>p</v>
      </c>
      <c r="P58" s="1640"/>
      <c r="Q58" s="1640"/>
      <c r="V58" s="1640"/>
      <c r="Y58" s="548"/>
      <c r="AE58" s="1636"/>
      <c r="AF58" s="1636"/>
      <c r="AG58" s="1636"/>
      <c r="AH58" s="1636"/>
      <c r="AI58" s="1636"/>
      <c r="AJ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564</v>
      </c>
      <c r="H59" s="561"/>
      <c r="I59" s="561"/>
      <c r="J59" s="561"/>
      <c r="K59" s="561"/>
      <c r="L59" s="561"/>
      <c r="M59" s="561"/>
      <c r="N59" s="293" t="str">
        <f>FHD_NOTE_P_23</f>
        <v>Указывается общая сумма общепроизводственных расходов.</v>
      </c>
      <c r="O59" s="1640" t="str">
        <f>IF((LEN(E59)-LEN(SUBSTITUTE(E59,".","")))/LEN(".")=1,"p","")</f>
        <v>p</v>
      </c>
      <c r="P59" s="1640"/>
      <c r="Q59" s="1640"/>
      <c r="V59" s="1640"/>
      <c r="Y59" s="548"/>
      <c r="AE59" s="1636"/>
      <c r="AF59" s="1636"/>
      <c r="AG59" s="1636"/>
      <c r="AH59" s="1636"/>
      <c r="AI59" s="1636"/>
      <c r="AJ59" s="1164">
        <v>11</v>
      </c>
    </row>
    <row s="1370" customFormat="1" customHeight="1" ht="11.549999999999999">
      <c r="A60" s="991"/>
      <c r="C60" s="1640"/>
      <c r="D60" s="579"/>
      <c r="E60" s="550" t="str">
        <f>FHD_NUM_P_24</f>
        <v>2.10.1</v>
      </c>
      <c r="F60" s="1654" t="str">
        <f>FHD_P_24</f>
        <v>Расходы на текущий ремонт</v>
      </c>
      <c r="G60" s="1882" t="s">
        <v>564</v>
      </c>
      <c r="H60" s="561"/>
      <c r="I60" s="561"/>
      <c r="J60" s="561"/>
      <c r="K60" s="561"/>
      <c r="L60" s="561"/>
      <c r="M60" s="561"/>
      <c r="N60" s="293" t="str">
        <f>FHD_NOTE_P_24</f>
        <v>Указываются расходы на текущий ремонт, отнесенные к общепроизводственным расходам.</v>
      </c>
      <c r="O60" s="1640" t="str">
        <f>IF((LEN(E60)-LEN(SUBSTITUTE(E60,".","")))/LEN(".")=1,"p","")</f>
        <v/>
      </c>
      <c r="P60" s="1640"/>
      <c r="Q60" s="1640"/>
      <c r="V60" s="1640"/>
      <c r="Y60" s="548"/>
      <c r="AE60" s="1636"/>
      <c r="AF60" s="1636"/>
      <c r="AG60" s="1636"/>
      <c r="AH60" s="1636"/>
      <c r="AI60" s="1636"/>
      <c r="AJ60" s="1164">
        <v>11</v>
      </c>
    </row>
    <row s="1370" customFormat="1" customHeight="1" ht="11.549999999999999">
      <c r="A61" s="991"/>
      <c r="C61" s="1640"/>
      <c r="D61" s="579"/>
      <c r="E61" s="550" t="str">
        <f>FHD_NUM_P_25</f>
        <v>2.10.2</v>
      </c>
      <c r="F61" s="1654" t="str">
        <f>FHD_P_25</f>
        <v>Расходы на капитальный ремонт</v>
      </c>
      <c r="G61" s="1882" t="s">
        <v>564</v>
      </c>
      <c r="H61" s="561"/>
      <c r="I61" s="561"/>
      <c r="J61" s="561"/>
      <c r="K61" s="561"/>
      <c r="L61" s="561"/>
      <c r="M61" s="561"/>
      <c r="N61" s="293" t="str">
        <f>FHD_NOTE_P_25</f>
        <v>Указываются расходы на капитальный ремонт, отнесенные к общепроизводственным расходам.</v>
      </c>
      <c r="O61" s="1640" t="str">
        <f>IF((LEN(E61)-LEN(SUBSTITUTE(E61,".","")))/LEN(".")=1,"p","")</f>
        <v/>
      </c>
      <c r="P61" s="1640"/>
      <c r="Q61" s="1640"/>
      <c r="V61" s="1640"/>
      <c r="Y61" s="548"/>
      <c r="AE61" s="1636"/>
      <c r="AF61" s="1636"/>
      <c r="AG61" s="1636"/>
      <c r="AH61" s="1636"/>
      <c r="AI61" s="1636"/>
      <c r="AJ61" s="1164">
        <v>11</v>
      </c>
    </row>
    <row s="1370" customFormat="1" customHeight="1" ht="11.549999999999999">
      <c r="A62" s="991"/>
      <c r="C62" s="1640"/>
      <c r="D62" s="1642"/>
      <c r="E62" s="550" t="str">
        <f>FHD_NUM_P_26</f>
        <v>2.11</v>
      </c>
      <c r="F62" s="1528" t="str">
        <f>FHD_P_26</f>
        <v>Общехозяйственные расходы, в том числе:</v>
      </c>
      <c r="G62" s="1882" t="s">
        <v>564</v>
      </c>
      <c r="H62" s="561"/>
      <c r="I62" s="561"/>
      <c r="J62" s="561"/>
      <c r="K62" s="561"/>
      <c r="L62" s="561"/>
      <c r="M62" s="561"/>
      <c r="N62" s="293" t="str">
        <f>FHD_NOTE_P_26</f>
        <v>Указывается общая сумма общехозяйственных расходов.</v>
      </c>
      <c r="O62" s="1640" t="str">
        <f>IF((LEN(E62)-LEN(SUBSTITUTE(E62,".","")))/LEN(".")=1,"p","")</f>
        <v>p</v>
      </c>
      <c r="P62" s="1640"/>
      <c r="Q62" s="1640"/>
      <c r="V62" s="1640"/>
      <c r="Y62" s="548"/>
      <c r="AE62" s="1636"/>
      <c r="AF62" s="1636"/>
      <c r="AG62" s="1636"/>
      <c r="AH62" s="1636"/>
      <c r="AI62" s="1636"/>
      <c r="AJ62" s="1164">
        <v>11</v>
      </c>
    </row>
    <row s="1370" customFormat="1" customHeight="1" ht="11.549999999999999">
      <c r="A63" s="991"/>
      <c r="C63" s="1640"/>
      <c r="D63" s="1642"/>
      <c r="E63" s="550" t="str">
        <f>FHD_NUM_P_27</f>
        <v>2.11.1</v>
      </c>
      <c r="F63" s="1654" t="str">
        <f>FHD_P_27</f>
        <v>Расходы на текущий ремонт</v>
      </c>
      <c r="G63" s="1882" t="s">
        <v>564</v>
      </c>
      <c r="H63" s="561"/>
      <c r="I63" s="561"/>
      <c r="J63" s="561"/>
      <c r="K63" s="561"/>
      <c r="L63" s="561"/>
      <c r="M63" s="561"/>
      <c r="N63" s="293" t="str">
        <f>FHD_NOTE_P_27</f>
        <v>Указываются расходы на текущий ремонт, отнесенные к общехозяйственным расходам.</v>
      </c>
      <c r="O63" s="1640" t="str">
        <f>IF((LEN(E63)-LEN(SUBSTITUTE(E63,".","")))/LEN(".")=1,"p","")</f>
        <v/>
      </c>
      <c r="P63" s="1640"/>
      <c r="Q63" s="1640"/>
      <c r="V63" s="1640"/>
      <c r="Y63" s="548"/>
      <c r="AE63" s="1636"/>
      <c r="AF63" s="1636"/>
      <c r="AG63" s="1636"/>
      <c r="AH63" s="1636"/>
      <c r="AI63" s="1636"/>
      <c r="AJ63" s="1164">
        <v>11</v>
      </c>
    </row>
    <row s="1370" customFormat="1" customHeight="1" ht="11.549999999999999">
      <c r="A64" s="991"/>
      <c r="C64" s="1640"/>
      <c r="D64" s="1642"/>
      <c r="E64" s="550" t="str">
        <f>FHD_NUM_P_28</f>
        <v>2.11.2</v>
      </c>
      <c r="F64" s="1654" t="str">
        <f>FHD_P_28</f>
        <v>Расходы на капитальный ремонт</v>
      </c>
      <c r="G64" s="1882" t="s">
        <v>564</v>
      </c>
      <c r="H64" s="561"/>
      <c r="I64" s="561"/>
      <c r="J64" s="561"/>
      <c r="K64" s="561"/>
      <c r="L64" s="561"/>
      <c r="M64" s="561"/>
      <c r="N64" s="293" t="str">
        <f>FHD_NOTE_P_28</f>
        <v>Указываются расходы на капитальный ремонт, отнесенные к общехозяйственным расходам.</v>
      </c>
      <c r="O64" s="1640" t="str">
        <f>IF((LEN(E64)-LEN(SUBSTITUTE(E64,".","")))/LEN(".")=1,"p","")</f>
        <v/>
      </c>
      <c r="P64" s="1640"/>
      <c r="Q64" s="1640"/>
      <c r="V64" s="1640"/>
      <c r="Y64" s="548"/>
      <c r="AE64" s="1636"/>
      <c r="AF64" s="1636"/>
      <c r="AG64" s="1636"/>
      <c r="AH64" s="1636"/>
      <c r="AI64" s="1636"/>
      <c r="AJ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564</v>
      </c>
      <c r="H65" s="561"/>
      <c r="I65" s="561"/>
      <c r="J65" s="561"/>
      <c r="K65" s="561"/>
      <c r="L65" s="561"/>
      <c r="M65" s="561"/>
      <c r="N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640" t="str">
        <f>IF((LEN(E65)-LEN(SUBSTITUTE(E65,".","")))/LEN(".")=1,"p","")</f>
        <v>p</v>
      </c>
      <c r="P65" s="1640"/>
      <c r="Q65" s="1640"/>
      <c r="V65" s="1640"/>
      <c r="Y65" s="548"/>
      <c r="AE65" s="1636"/>
      <c r="AF65" s="1636"/>
      <c r="AG65" s="1636"/>
      <c r="AH65" s="1636"/>
      <c r="AI65" s="1636"/>
      <c r="AJ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318</v>
      </c>
      <c r="H66" s="1653" t="s">
        <v>587</v>
      </c>
      <c r="I66" s="1653" t="s">
        <v>587</v>
      </c>
      <c r="J66" s="2489" t="s">
        <v>587</v>
      </c>
      <c r="K66" s="2489" t="s">
        <v>587</v>
      </c>
      <c r="L66" s="2489" t="s">
        <v>587</v>
      </c>
      <c r="M66" s="2489" t="s">
        <v>587</v>
      </c>
      <c r="N66" s="293" t="str">
        <f>FHD_NOTE_P_30</f>
        <v/>
      </c>
      <c r="O66" s="1640" t="str">
        <f>IF((LEN(E66)-LEN(SUBSTITUTE(E66,".","")))/LEN(".")=1,"p","")</f>
        <v/>
      </c>
      <c r="P66" s="1640">
        <f>_xlfn.IFERROR(MATCH("есть",B_FHD_FLAG_INDEX_1,0),0)</f>
        <v>0</v>
      </c>
      <c r="Q66" s="1640"/>
      <c r="V66" s="1640"/>
      <c r="Y66" s="548"/>
      <c r="AE66" s="1636"/>
      <c r="AF66" s="1636"/>
      <c r="AG66" s="1636"/>
      <c r="AH66" s="1636"/>
      <c r="AI66" s="1636"/>
      <c r="AJ66" s="1164">
        <v>11</v>
      </c>
    </row>
    <row s="1370" customFormat="1" customHeight="1" ht="23.25" hidden="1">
      <c r="A67" s="2375" t="s">
        <v>588</v>
      </c>
      <c r="C67" s="1640"/>
      <c r="D67" s="1642"/>
      <c r="E67" s="550" t="str">
        <f>FHD_NUM_P_31</f>
        <v/>
      </c>
      <c r="F67" s="1528" t="str">
        <f>FHD_P_31</f>
        <v/>
      </c>
      <c r="G67" s="1882" t="s">
        <v>564</v>
      </c>
      <c r="H67" s="561"/>
      <c r="I67" s="561"/>
      <c r="J67" s="561"/>
      <c r="K67" s="561"/>
      <c r="L67" s="561"/>
      <c r="M67" s="561"/>
      <c r="N67" s="293" t="str">
        <f>FHD_NOTE_P_31</f>
        <v/>
      </c>
      <c r="O67" s="1640" t="str">
        <f>IF((LEN(E67)-LEN(SUBSTITUTE(E67,".","")))/LEN(".")=1,"p","")</f>
        <v/>
      </c>
      <c r="P67" s="1640"/>
      <c r="Q67" s="1640"/>
      <c r="V67" s="1640"/>
      <c r="Y67" s="548"/>
      <c r="AE67" s="1636"/>
      <c r="AF67" s="1636"/>
      <c r="AG67" s="1636"/>
      <c r="AH67" s="1636"/>
      <c r="AI67" s="1636"/>
      <c r="AJ67" s="1164">
        <v>22</v>
      </c>
    </row>
    <row s="1370" customFormat="1" customHeight="1" ht="47.25" hidden="1">
      <c r="A68" s="2375"/>
      <c r="C68" s="1640"/>
      <c r="D68" s="1642"/>
      <c r="E68" s="550" t="str">
        <f>FHD_NUM_P_32</f>
        <v/>
      </c>
      <c r="F68" s="1654" t="str">
        <f>FHD_P_32</f>
        <v/>
      </c>
      <c r="G68" s="1882" t="s">
        <v>318</v>
      </c>
      <c r="H68" s="1653" t="s">
        <v>587</v>
      </c>
      <c r="I68" s="1653" t="s">
        <v>587</v>
      </c>
      <c r="J68" s="2489" t="s">
        <v>587</v>
      </c>
      <c r="K68" s="2489" t="s">
        <v>587</v>
      </c>
      <c r="L68" s="2489" t="s">
        <v>587</v>
      </c>
      <c r="M68" s="2489" t="s">
        <v>587</v>
      </c>
      <c r="N68" s="293" t="str">
        <f>FHD_NOTE_P_32</f>
        <v/>
      </c>
      <c r="O68" s="1640" t="str">
        <f>IF((LEN(E68)-LEN(SUBSTITUTE(E68,".","")))/LEN(".")=1,"p","")</f>
        <v/>
      </c>
      <c r="P68" s="1640">
        <f>_xlfn.IFERROR(MATCH("есть",B_FHD_FLAG_INDEX_2,0),0)</f>
        <v>0</v>
      </c>
      <c r="Q68" s="1640"/>
      <c r="V68" s="1640"/>
      <c r="Y68" s="548"/>
      <c r="AE68" s="1636"/>
      <c r="AF68" s="1636"/>
      <c r="AG68" s="1636"/>
      <c r="AH68" s="1636"/>
      <c r="AI68" s="1636"/>
      <c r="AJ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564</v>
      </c>
      <c r="H69" s="583">
        <f>SUM(H70:H71)</f>
        <v>0</v>
      </c>
      <c r="I69" s="583">
        <f>SUM(I70:I71)</f>
        <v>0</v>
      </c>
      <c r="J69" s="583">
        <f>SUM(J70:J71)</f>
        <v>0</v>
      </c>
      <c r="K69" s="583">
        <f>SUM(K70:K71)</f>
        <v>0</v>
      </c>
      <c r="L69" s="583">
        <f>SUM(L70:L71)</f>
        <v>0</v>
      </c>
      <c r="M69" s="583">
        <f>SUM(M70:M71)</f>
        <v>0</v>
      </c>
      <c r="N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69" s="1640" t="str">
        <f>IF((LEN(E69)-LEN(SUBSTITUTE(E69,".","")))/LEN(".")=1,"p","")</f>
        <v>p</v>
      </c>
      <c r="P69" s="1640"/>
      <c r="Q69" s="1640"/>
      <c r="V69" s="1640"/>
      <c r="Y69" s="548"/>
      <c r="AE69" s="1636"/>
      <c r="AF69" s="1636"/>
      <c r="AG69" s="1636"/>
      <c r="AH69" s="1636"/>
      <c r="AI69" s="1636"/>
      <c r="AJ69" s="1164">
        <v>11</v>
      </c>
    </row>
    <row s="1646" customFormat="1" customHeight="1" ht="1.05">
      <c r="A70" s="1171"/>
      <c r="D70" s="552"/>
      <c r="E70" s="1017" t="str">
        <f>E69&amp;".0"</f>
        <v>2.13.0</v>
      </c>
      <c r="F70" s="995"/>
      <c r="G70" s="1017"/>
      <c r="H70" s="996"/>
      <c r="I70" s="996"/>
      <c r="J70" s="996"/>
      <c r="K70" s="996"/>
      <c r="L70" s="996"/>
      <c r="M70" s="996"/>
      <c r="N70" s="997"/>
      <c r="O70" s="1640" t="str">
        <f>IF((LEN(E70)-LEN(SUBSTITUTE(E70,".","")))/LEN(".")=1,"p","")</f>
        <v/>
      </c>
      <c r="AJ70" s="1640">
        <v>1</v>
      </c>
    </row>
    <row s="1370" customFormat="1" customHeight="1" ht="14.699999999999998">
      <c r="A71" s="991"/>
      <c r="C71" s="1640"/>
      <c r="D71" s="1637"/>
      <c r="E71" s="574"/>
      <c r="F71" s="575" t="s">
        <v>589</v>
      </c>
      <c r="G71" s="576"/>
      <c r="H71" s="577"/>
      <c r="I71" s="577"/>
      <c r="J71" s="2637"/>
      <c r="K71" s="2637"/>
      <c r="L71" s="2637"/>
      <c r="M71" s="2637"/>
      <c r="N71" s="305"/>
      <c r="O71" s="1640"/>
      <c r="P71" s="1640"/>
      <c r="Q71" s="1640"/>
      <c r="V71" s="1640"/>
      <c r="Y71" s="548"/>
      <c r="AE71" s="1636"/>
      <c r="AF71" s="1636"/>
      <c r="AG71" s="1636"/>
      <c r="AH71" s="1636"/>
      <c r="AI71" s="1636"/>
      <c r="AJ71" s="1164">
        <v>14</v>
      </c>
    </row>
    <row s="1370" customFormat="1" customHeight="1" ht="18.75">
      <c r="A72" s="993" t="s">
        <v>590</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564</v>
      </c>
      <c r="H72" s="561"/>
      <c r="I72" s="561"/>
      <c r="J72" s="561"/>
      <c r="K72" s="561"/>
      <c r="L72" s="561"/>
      <c r="M72" s="561"/>
      <c r="N72" s="293" t="str">
        <f>FHD_NOTE_P_34</f>
        <v/>
      </c>
      <c r="O72" s="547"/>
      <c r="P72" s="1640"/>
      <c r="Q72" s="1640"/>
      <c r="V72" s="1640"/>
      <c r="Y72" s="548"/>
      <c r="AE72" s="1636"/>
      <c r="AF72" s="1636"/>
      <c r="AG72" s="1636"/>
      <c r="AH72" s="1636"/>
      <c r="AI72" s="1636"/>
      <c r="AJ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564</v>
      </c>
      <c r="H73" s="561"/>
      <c r="I73" s="561"/>
      <c r="J73" s="561"/>
      <c r="K73" s="561"/>
      <c r="L73" s="561"/>
      <c r="M73" s="561"/>
      <c r="N73" s="293" t="str">
        <f>FHD_NOTE_P_35</f>
        <v>Указывается общая сумма чистой прибыли, полученной от регулируемого вида деятельности.</v>
      </c>
      <c r="O73" s="547"/>
      <c r="P73" s="1640"/>
      <c r="Q73" s="1640"/>
      <c r="V73" s="1640"/>
      <c r="Y73" s="548"/>
      <c r="AE73" s="1636"/>
      <c r="AF73" s="1636"/>
      <c r="AG73" s="1636"/>
      <c r="AH73" s="1636"/>
      <c r="AI73" s="1636"/>
      <c r="AJ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564</v>
      </c>
      <c r="H74" s="561"/>
      <c r="I74" s="561"/>
      <c r="J74" s="561"/>
      <c r="K74" s="561"/>
      <c r="L74" s="561"/>
      <c r="M74" s="561"/>
      <c r="N74" s="293" t="str">
        <f>FHD_NOTE_P_36</f>
        <v/>
      </c>
      <c r="O74" s="547"/>
      <c r="P74" s="1640"/>
      <c r="Q74" s="1640"/>
      <c r="V74" s="1640"/>
      <c r="Y74" s="548"/>
      <c r="AE74" s="1636"/>
      <c r="AF74" s="1636"/>
      <c r="AG74" s="1636"/>
      <c r="AH74" s="1636"/>
      <c r="AI74" s="1636"/>
      <c r="AJ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564</v>
      </c>
      <c r="H75" s="561"/>
      <c r="I75" s="561"/>
      <c r="J75" s="561"/>
      <c r="K75" s="561"/>
      <c r="L75" s="561"/>
      <c r="M75" s="561"/>
      <c r="N75" s="293" t="str">
        <f>FHD_NOTE_P_37</f>
        <v>Указывается общее изменение стоимости основных фондов.</v>
      </c>
      <c r="O75" s="547"/>
      <c r="P75" s="1640"/>
      <c r="Q75" s="1640"/>
      <c r="V75" s="1640"/>
      <c r="Y75" s="548"/>
      <c r="AE75" s="1636"/>
      <c r="AF75" s="1636"/>
      <c r="AG75" s="1636"/>
      <c r="AH75" s="1636"/>
      <c r="AI75" s="1636"/>
      <c r="AJ75" s="1164">
        <v>19</v>
      </c>
    </row>
    <row s="1370" customFormat="1" customHeight="1" ht="19.95">
      <c r="A76" s="991"/>
      <c r="C76" s="1640"/>
      <c r="D76" s="1642"/>
      <c r="E76" s="550" t="str">
        <f>FHD_NUM_P_38</f>
        <v>5.1</v>
      </c>
      <c r="F76" s="1528" t="str">
        <f>FHD_P_38</f>
        <v>Изменение стоимости основных фондов за счет:</v>
      </c>
      <c r="G76" s="1882" t="s">
        <v>564</v>
      </c>
      <c r="H76" s="561"/>
      <c r="I76" s="561"/>
      <c r="J76" s="561"/>
      <c r="K76" s="561"/>
      <c r="L76" s="561"/>
      <c r="M76" s="561"/>
      <c r="N76" s="293" t="str">
        <f>FHD_NOTE_P_38</f>
        <v>Указываются общее изменение стоимости основных фондов за счет их ввода в эксплуатацию и вывода из эксплуатации.</v>
      </c>
      <c r="O76" s="547"/>
      <c r="P76" s="1640"/>
      <c r="Q76" s="1640"/>
      <c r="V76" s="1640"/>
      <c r="Y76" s="548"/>
      <c r="AE76" s="1636"/>
      <c r="AF76" s="1636"/>
      <c r="AG76" s="1636"/>
      <c r="AH76" s="1636"/>
      <c r="AI76" s="1636"/>
      <c r="AJ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564</v>
      </c>
      <c r="H77" s="561"/>
      <c r="I77" s="561"/>
      <c r="J77" s="561"/>
      <c r="K77" s="561"/>
      <c r="L77" s="561"/>
      <c r="M77" s="561"/>
      <c r="N77" s="293" t="str">
        <f>FHD_NOTE_P_39</f>
        <v>Указываются изменение стоимости основных фондов за счет их ввода в эксплуатацию.</v>
      </c>
      <c r="O77" s="547"/>
      <c r="P77" s="1640"/>
      <c r="Q77" s="1640"/>
      <c r="V77" s="1640"/>
      <c r="Y77" s="548"/>
      <c r="AE77" s="1636"/>
      <c r="AF77" s="1636"/>
      <c r="AG77" s="1636"/>
      <c r="AH77" s="1636"/>
      <c r="AI77" s="1636"/>
      <c r="AJ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564</v>
      </c>
      <c r="H78" s="980"/>
      <c r="I78" s="561"/>
      <c r="J78" s="980"/>
      <c r="K78" s="980"/>
      <c r="L78" s="980"/>
      <c r="M78" s="980"/>
      <c r="N78" s="293" t="str">
        <f>FHD_NOTE_P_40</f>
        <v>Указываются изменение стоимости основных фондов за счет их вывода из эксплуатации.</v>
      </c>
      <c r="O78" s="547"/>
      <c r="P78" s="1640"/>
      <c r="Q78" s="1640"/>
      <c r="V78" s="1640"/>
      <c r="Y78" s="548"/>
      <c r="AE78" s="1636"/>
      <c r="AF78" s="1636"/>
      <c r="AG78" s="1636"/>
      <c r="AH78" s="1636"/>
      <c r="AI78" s="1636"/>
      <c r="AJ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564</v>
      </c>
      <c r="H79" s="980"/>
      <c r="I79" s="561"/>
      <c r="J79" s="980"/>
      <c r="K79" s="980"/>
      <c r="L79" s="980"/>
      <c r="M79" s="980"/>
      <c r="N79" s="293" t="str">
        <f>FHD_NOTE_P_41</f>
        <v/>
      </c>
      <c r="O79" s="547"/>
      <c r="P79" s="1640"/>
      <c r="Q79" s="1640"/>
      <c r="V79" s="1640"/>
      <c r="Y79" s="548"/>
      <c r="AE79" s="1636"/>
      <c r="AF79" s="1636"/>
      <c r="AG79" s="1636"/>
      <c r="AH79" s="1636"/>
      <c r="AI79" s="1636"/>
      <c r="AJ79" s="1164">
        <v>19</v>
      </c>
    </row>
    <row s="1370" customFormat="1" customHeight="1" ht="20.25" hidden="1">
      <c r="A80" s="993" t="s">
        <v>591</v>
      </c>
      <c r="C80" s="1640"/>
      <c r="D80" s="1642"/>
      <c r="E80" s="550" t="str">
        <f>FHD_NUM_P_42</f>
        <v/>
      </c>
      <c r="F80" s="2077" t="str">
        <f>FHD_P_42</f>
        <v/>
      </c>
      <c r="G80" s="2075" t="s">
        <v>564</v>
      </c>
      <c r="H80" s="980"/>
      <c r="I80" s="561"/>
      <c r="J80" s="980"/>
      <c r="K80" s="980"/>
      <c r="L80" s="980"/>
      <c r="M80" s="980"/>
      <c r="N80" s="293" t="str">
        <f>FHD_NOTE_P_42</f>
        <v/>
      </c>
      <c r="O80" s="547"/>
      <c r="P80" s="1640"/>
      <c r="Q80" s="1640"/>
      <c r="V80" s="1640"/>
      <c r="Y80" s="548"/>
      <c r="AE80" s="1636"/>
      <c r="AF80" s="1636"/>
      <c r="AG80" s="1636"/>
      <c r="AH80" s="1636"/>
      <c r="AI80" s="1636"/>
      <c r="AJ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318</v>
      </c>
      <c r="H81" s="1059"/>
      <c r="I81" s="822"/>
      <c r="J81" s="1059"/>
      <c r="K81" s="1059"/>
      <c r="L81" s="1059"/>
      <c r="M81" s="1059"/>
      <c r="N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81" s="547"/>
      <c r="P81" s="1640"/>
      <c r="Q81" s="1640"/>
      <c r="V81" s="1640"/>
      <c r="Y81" s="548"/>
      <c r="AE81" s="1636"/>
      <c r="AF81" s="1636"/>
      <c r="AG81" s="1636"/>
      <c r="AH81" s="1636"/>
      <c r="AI81" s="1636"/>
      <c r="AJ81" s="1164">
        <v>19</v>
      </c>
    </row>
    <row s="1370" customFormat="1" customHeight="1" ht="18.75" hidden="1">
      <c r="A82" s="2375" t="s">
        <v>592</v>
      </c>
      <c r="C82" s="739"/>
      <c r="D82" s="737"/>
      <c r="E82" s="550" t="str">
        <f>FHD_NUM_P_44</f>
        <v/>
      </c>
      <c r="F82" s="1884" t="str">
        <f>FHD_P_44</f>
        <v/>
      </c>
      <c r="G82" s="1885" t="s">
        <v>593</v>
      </c>
      <c r="H82" s="981"/>
      <c r="I82" s="581"/>
      <c r="J82" s="981"/>
      <c r="K82" s="981"/>
      <c r="L82" s="981"/>
      <c r="M82" s="981"/>
      <c r="N82" s="293" t="str">
        <f>FHD_NOTE_P_44</f>
        <v/>
      </c>
      <c r="O82" s="738"/>
      <c r="P82" s="739"/>
      <c r="Q82" s="739"/>
      <c r="V82" s="739"/>
      <c r="Y82" s="740"/>
      <c r="AE82" s="741"/>
      <c r="AF82" s="741"/>
      <c r="AG82" s="741"/>
      <c r="AH82" s="741"/>
      <c r="AI82" s="741"/>
      <c r="AJ82" s="914">
        <v>0</v>
      </c>
    </row>
    <row s="1370" customFormat="1" customHeight="1" ht="18.75" hidden="1">
      <c r="A83" s="2375"/>
      <c r="C83" s="739"/>
      <c r="D83" s="737"/>
      <c r="E83" s="550" t="str">
        <f>FHD_NUM_P_45</f>
        <v/>
      </c>
      <c r="F83" s="1884" t="str">
        <f>FHD_P_45</f>
        <v/>
      </c>
      <c r="G83" s="1885" t="s">
        <v>593</v>
      </c>
      <c r="H83" s="981"/>
      <c r="I83" s="581"/>
      <c r="J83" s="981"/>
      <c r="K83" s="981"/>
      <c r="L83" s="981"/>
      <c r="M83" s="981"/>
      <c r="N83" s="293" t="str">
        <f>FHD_NOTE_P_45</f>
        <v/>
      </c>
      <c r="O83" s="738"/>
      <c r="P83" s="739"/>
      <c r="Q83" s="739"/>
      <c r="V83" s="739"/>
      <c r="Y83" s="740"/>
      <c r="AE83" s="741"/>
      <c r="AF83" s="741"/>
      <c r="AG83" s="741"/>
      <c r="AH83" s="741"/>
      <c r="AI83" s="741"/>
      <c r="AJ83" s="914">
        <v>0</v>
      </c>
    </row>
    <row s="1370" customFormat="1" customHeight="1" ht="18.75" hidden="1">
      <c r="A84" s="2375"/>
      <c r="C84" s="739"/>
      <c r="D84" s="742"/>
      <c r="E84" s="550" t="str">
        <f>FHD_NUM_P_46</f>
        <v/>
      </c>
      <c r="F84" s="1884" t="str">
        <f>FHD_P_46</f>
        <v/>
      </c>
      <c r="G84" s="1885" t="s">
        <v>593</v>
      </c>
      <c r="H84" s="981"/>
      <c r="I84" s="581"/>
      <c r="J84" s="981"/>
      <c r="K84" s="981"/>
      <c r="L84" s="981"/>
      <c r="M84" s="981"/>
      <c r="N84" s="293" t="str">
        <f>FHD_NOTE_P_46</f>
        <v/>
      </c>
      <c r="O84" s="738"/>
      <c r="P84" s="739"/>
      <c r="Q84" s="739"/>
      <c r="V84" s="739"/>
      <c r="Y84" s="740"/>
      <c r="AE84" s="741"/>
      <c r="AF84" s="741"/>
      <c r="AG84" s="741"/>
      <c r="AH84" s="741"/>
      <c r="AI84" s="741"/>
      <c r="AJ84" s="914">
        <v>0</v>
      </c>
    </row>
    <row s="1370" customFormat="1" customHeight="1" ht="18.75" hidden="1">
      <c r="A85" s="2375"/>
      <c r="C85" s="739"/>
      <c r="D85" s="737"/>
      <c r="E85" s="550" t="str">
        <f>FHD_NUM_P_47</f>
        <v/>
      </c>
      <c r="F85" s="1884" t="str">
        <f>FHD_P_47</f>
        <v/>
      </c>
      <c r="G85" s="1885" t="s">
        <v>593</v>
      </c>
      <c r="H85" s="981"/>
      <c r="I85" s="581"/>
      <c r="J85" s="981"/>
      <c r="K85" s="981"/>
      <c r="L85" s="981"/>
      <c r="M85" s="981"/>
      <c r="N85" s="293" t="str">
        <f>FHD_NOTE_P_47</f>
        <v/>
      </c>
      <c r="O85" s="738"/>
      <c r="P85" s="739"/>
      <c r="Q85" s="739"/>
      <c r="V85" s="739"/>
      <c r="Y85" s="740"/>
      <c r="AE85" s="741"/>
      <c r="AF85" s="741"/>
      <c r="AG85" s="741"/>
      <c r="AH85" s="741"/>
      <c r="AI85" s="741"/>
      <c r="AJ85" s="914">
        <v>0</v>
      </c>
    </row>
    <row s="1639" customFormat="1" customHeight="1" ht="18.75" hidden="1">
      <c r="A86" s="2375"/>
      <c r="B86" s="914"/>
      <c r="C86" s="739"/>
      <c r="D86" s="737"/>
      <c r="E86" s="550" t="str">
        <f>FHD_NUM_P_48</f>
        <v/>
      </c>
      <c r="F86" s="1884" t="str">
        <f>FHD_P_48</f>
        <v/>
      </c>
      <c r="G86" s="1885" t="s">
        <v>593</v>
      </c>
      <c r="H86" s="981"/>
      <c r="I86" s="581"/>
      <c r="J86" s="981"/>
      <c r="K86" s="981"/>
      <c r="L86" s="981"/>
      <c r="M86" s="981"/>
      <c r="N86" s="293" t="str">
        <f>FHD_NOTE_P_48</f>
        <v/>
      </c>
      <c r="O86" s="738"/>
      <c r="P86" s="739"/>
      <c r="Q86" s="739"/>
      <c r="R86" s="914"/>
      <c r="S86" s="914"/>
      <c r="T86" s="914"/>
      <c r="U86" s="914"/>
      <c r="V86" s="739"/>
      <c r="W86" s="914"/>
      <c r="X86" s="914"/>
      <c r="Y86" s="740"/>
      <c r="Z86" s="914"/>
      <c r="AA86" s="914"/>
      <c r="AB86" s="914"/>
      <c r="AC86" s="914"/>
      <c r="AD86" s="914"/>
      <c r="AE86" s="741"/>
      <c r="AF86" s="741"/>
      <c r="AG86" s="741"/>
      <c r="AH86" s="741"/>
      <c r="AI86" s="741"/>
      <c r="AJ86" s="743">
        <v>0</v>
      </c>
    </row>
    <row s="1639" customFormat="1" customHeight="1" ht="18.75" hidden="1">
      <c r="A87" s="2375"/>
      <c r="B87" s="914"/>
      <c r="C87" s="739"/>
      <c r="D87" s="737"/>
      <c r="E87" s="550" t="str">
        <f>FHD_NUM_P_49</f>
        <v/>
      </c>
      <c r="F87" s="1884" t="str">
        <f>FHD_P_49</f>
        <v/>
      </c>
      <c r="G87" s="1885" t="s">
        <v>593</v>
      </c>
      <c r="H87" s="982">
        <f>SUM(H88:H89)</f>
        <v>0</v>
      </c>
      <c r="I87" s="753">
        <f>SUM(I88:I89)</f>
        <v>0</v>
      </c>
      <c r="J87" s="982">
        <f>SUM(J88:J89)</f>
        <v>0</v>
      </c>
      <c r="K87" s="982">
        <f>SUM(K88:K89)</f>
        <v>0</v>
      </c>
      <c r="L87" s="982">
        <f>SUM(L88:L89)</f>
        <v>0</v>
      </c>
      <c r="M87" s="982">
        <f>SUM(M88:M89)</f>
        <v>0</v>
      </c>
      <c r="N87" s="293" t="str">
        <f>FHD_NOTE_P_49</f>
        <v/>
      </c>
      <c r="O87" s="738"/>
      <c r="P87" s="739"/>
      <c r="Q87" s="739"/>
      <c r="R87" s="914"/>
      <c r="S87" s="914"/>
      <c r="T87" s="914"/>
      <c r="U87" s="914"/>
      <c r="V87" s="739"/>
      <c r="W87" s="914"/>
      <c r="X87" s="914"/>
      <c r="Y87" s="740"/>
      <c r="Z87" s="914"/>
      <c r="AA87" s="914"/>
      <c r="AB87" s="914"/>
      <c r="AC87" s="914"/>
      <c r="AD87" s="914"/>
      <c r="AE87" s="741"/>
      <c r="AF87" s="741"/>
      <c r="AG87" s="741"/>
      <c r="AH87" s="741"/>
      <c r="AI87" s="741"/>
      <c r="AJ87" s="743">
        <v>0</v>
      </c>
    </row>
    <row s="1639" customFormat="1" customHeight="1" ht="18.75" hidden="1">
      <c r="A88" s="2375"/>
      <c r="B88" s="914"/>
      <c r="C88" s="739"/>
      <c r="D88" s="737"/>
      <c r="E88" s="550" t="str">
        <f>FHD_NUM_P_50</f>
        <v/>
      </c>
      <c r="F88" s="1884" t="str">
        <f>FHD_P_50</f>
        <v/>
      </c>
      <c r="G88" s="1885" t="s">
        <v>593</v>
      </c>
      <c r="H88" s="981"/>
      <c r="I88" s="581"/>
      <c r="J88" s="981"/>
      <c r="K88" s="981"/>
      <c r="L88" s="981"/>
      <c r="M88" s="981"/>
      <c r="N88" s="293" t="str">
        <f>FHD_NOTE_P_50</f>
        <v/>
      </c>
      <c r="O88" s="738"/>
      <c r="P88" s="739"/>
      <c r="Q88" s="739"/>
      <c r="R88" s="914"/>
      <c r="S88" s="914"/>
      <c r="T88" s="914"/>
      <c r="U88" s="914"/>
      <c r="V88" s="739"/>
      <c r="W88" s="914"/>
      <c r="X88" s="914"/>
      <c r="Y88" s="740"/>
      <c r="Z88" s="914"/>
      <c r="AA88" s="914"/>
      <c r="AB88" s="914"/>
      <c r="AC88" s="914"/>
      <c r="AD88" s="914"/>
      <c r="AE88" s="741"/>
      <c r="AF88" s="741"/>
      <c r="AG88" s="741"/>
      <c r="AH88" s="741"/>
      <c r="AI88" s="741"/>
      <c r="AJ88" s="743">
        <v>0</v>
      </c>
    </row>
    <row s="1639" customFormat="1" customHeight="1" ht="18.75" hidden="1">
      <c r="A89" s="2375"/>
      <c r="B89" s="914"/>
      <c r="C89" s="739"/>
      <c r="D89" s="737"/>
      <c r="E89" s="550" t="str">
        <f>FHD_NUM_P_51</f>
        <v/>
      </c>
      <c r="F89" s="1884" t="str">
        <f>FHD_P_51</f>
        <v/>
      </c>
      <c r="G89" s="1885" t="s">
        <v>593</v>
      </c>
      <c r="H89" s="981"/>
      <c r="I89" s="581"/>
      <c r="J89" s="981"/>
      <c r="K89" s="981"/>
      <c r="L89" s="981"/>
      <c r="M89" s="981"/>
      <c r="N89" s="293" t="str">
        <f>FHD_NOTE_P_51</f>
        <v/>
      </c>
      <c r="O89" s="738"/>
      <c r="P89" s="739"/>
      <c r="Q89" s="739"/>
      <c r="R89" s="914"/>
      <c r="S89" s="914"/>
      <c r="T89" s="914"/>
      <c r="U89" s="914"/>
      <c r="V89" s="739"/>
      <c r="W89" s="914"/>
      <c r="X89" s="914"/>
      <c r="Y89" s="740"/>
      <c r="Z89" s="914"/>
      <c r="AA89" s="914"/>
      <c r="AB89" s="914"/>
      <c r="AC89" s="914"/>
      <c r="AD89" s="914"/>
      <c r="AE89" s="741"/>
      <c r="AF89" s="741"/>
      <c r="AG89" s="741"/>
      <c r="AH89" s="741"/>
      <c r="AI89" s="741"/>
      <c r="AJ89" s="743">
        <v>0</v>
      </c>
    </row>
    <row s="1639" customFormat="1" customHeight="1" ht="18.75" hidden="1">
      <c r="A90" s="2375"/>
      <c r="B90" s="914"/>
      <c r="C90" s="739"/>
      <c r="D90" s="737"/>
      <c r="E90" s="550" t="str">
        <f>FHD_NUM_P_52</f>
        <v/>
      </c>
      <c r="F90" s="1884" t="str">
        <f>FHD_P_52</f>
        <v/>
      </c>
      <c r="G90" s="1885" t="s">
        <v>570</v>
      </c>
      <c r="H90" s="980"/>
      <c r="I90" s="561"/>
      <c r="J90" s="980"/>
      <c r="K90" s="980"/>
      <c r="L90" s="980"/>
      <c r="M90" s="980"/>
      <c r="N90" s="293" t="str">
        <f>FHD_NOTE_P_52</f>
        <v/>
      </c>
      <c r="O90" s="738"/>
      <c r="P90" s="739"/>
      <c r="Q90" s="739"/>
      <c r="R90" s="914"/>
      <c r="S90" s="914"/>
      <c r="T90" s="914"/>
      <c r="U90" s="914"/>
      <c r="V90" s="739"/>
      <c r="W90" s="914"/>
      <c r="X90" s="914"/>
      <c r="Y90" s="740"/>
      <c r="Z90" s="914"/>
      <c r="AA90" s="914"/>
      <c r="AB90" s="914"/>
      <c r="AC90" s="914"/>
      <c r="AD90" s="914"/>
      <c r="AE90" s="741"/>
      <c r="AF90" s="741"/>
      <c r="AG90" s="741"/>
      <c r="AH90" s="741"/>
      <c r="AI90" s="741"/>
      <c r="AJ90" s="743">
        <v>0</v>
      </c>
    </row>
    <row s="1370" customFormat="1" customHeight="1" ht="18.75" hidden="1">
      <c r="A91" s="2377" t="s">
        <v>594</v>
      </c>
      <c r="C91" s="739"/>
      <c r="D91" s="737"/>
      <c r="E91" s="550" t="str">
        <f>FHD_NUM_P_53</f>
        <v/>
      </c>
      <c r="F91" s="1884" t="str">
        <f>FHD_P_53</f>
        <v/>
      </c>
      <c r="G91" s="1885" t="s">
        <v>593</v>
      </c>
      <c r="H91" s="981"/>
      <c r="I91" s="581"/>
      <c r="J91" s="981"/>
      <c r="K91" s="981"/>
      <c r="L91" s="981"/>
      <c r="M91" s="981"/>
      <c r="N91" s="293" t="str">
        <f>FHD_NOTE_P_53</f>
        <v/>
      </c>
      <c r="O91" s="738"/>
      <c r="P91" s="739"/>
      <c r="Q91" s="739"/>
      <c r="V91" s="739"/>
      <c r="Y91" s="740"/>
      <c r="AE91" s="741"/>
      <c r="AF91" s="741"/>
      <c r="AG91" s="741"/>
      <c r="AH91" s="741"/>
      <c r="AI91" s="741"/>
      <c r="AJ91" s="914">
        <v>0</v>
      </c>
    </row>
    <row s="1370" customFormat="1" customHeight="1" ht="18.75" hidden="1">
      <c r="A92" s="2377"/>
      <c r="C92" s="739"/>
      <c r="D92" s="737"/>
      <c r="E92" s="550" t="str">
        <f>FHD_NUM_P_54</f>
        <v/>
      </c>
      <c r="F92" s="1884" t="str">
        <f>FHD_P_54</f>
        <v/>
      </c>
      <c r="G92" s="1885" t="s">
        <v>593</v>
      </c>
      <c r="H92" s="981"/>
      <c r="I92" s="581"/>
      <c r="J92" s="981"/>
      <c r="K92" s="981"/>
      <c r="L92" s="981"/>
      <c r="M92" s="981"/>
      <c r="N92" s="293" t="str">
        <f>FHD_NOTE_P_54</f>
        <v/>
      </c>
      <c r="O92" s="738"/>
      <c r="P92" s="739"/>
      <c r="Q92" s="739"/>
      <c r="V92" s="739"/>
      <c r="Y92" s="740"/>
      <c r="AE92" s="741"/>
      <c r="AF92" s="741"/>
      <c r="AG92" s="741"/>
      <c r="AH92" s="741"/>
      <c r="AI92" s="741"/>
      <c r="AJ92" s="914">
        <v>0</v>
      </c>
    </row>
    <row s="1370" customFormat="1" customHeight="1" ht="18.75" hidden="1">
      <c r="A93" s="2377"/>
      <c r="C93" s="739"/>
      <c r="D93" s="742"/>
      <c r="E93" s="550" t="str">
        <f>FHD_NUM_P_55</f>
        <v/>
      </c>
      <c r="F93" s="1884" t="str">
        <f>FHD_P_55</f>
        <v/>
      </c>
      <c r="G93" s="1888"/>
      <c r="H93" s="981"/>
      <c r="I93" s="581"/>
      <c r="J93" s="981"/>
      <c r="K93" s="981"/>
      <c r="L93" s="981"/>
      <c r="M93" s="981"/>
      <c r="N93" s="293" t="str">
        <f>FHD_NOTE_P_55</f>
        <v/>
      </c>
      <c r="O93" s="738"/>
      <c r="P93" s="739"/>
      <c r="Q93" s="739"/>
      <c r="V93" s="739"/>
      <c r="Y93" s="740"/>
      <c r="AE93" s="741"/>
      <c r="AF93" s="741"/>
      <c r="AG93" s="741"/>
      <c r="AH93" s="741"/>
      <c r="AI93" s="741"/>
      <c r="AJ93" s="914">
        <v>0</v>
      </c>
    </row>
    <row s="1370" customFormat="1" customHeight="1" ht="18.75" hidden="1">
      <c r="A94" s="2377"/>
      <c r="C94" s="739"/>
      <c r="D94" s="737"/>
      <c r="E94" s="550" t="str">
        <f>FHD_NUM_P_56</f>
        <v/>
      </c>
      <c r="F94" s="1884" t="str">
        <f>FHD_P_56</f>
        <v/>
      </c>
      <c r="G94" s="1885" t="s">
        <v>595</v>
      </c>
      <c r="H94" s="981"/>
      <c r="I94" s="581"/>
      <c r="J94" s="981"/>
      <c r="K94" s="981"/>
      <c r="L94" s="981"/>
      <c r="M94" s="981"/>
      <c r="N94" s="293" t="str">
        <f>FHD_NOTE_P_56</f>
        <v/>
      </c>
      <c r="O94" s="738"/>
      <c r="P94" s="739"/>
      <c r="Q94" s="739"/>
      <c r="V94" s="739"/>
      <c r="Y94" s="740"/>
      <c r="AE94" s="741"/>
      <c r="AF94" s="741"/>
      <c r="AG94" s="741"/>
      <c r="AH94" s="741"/>
      <c r="AI94" s="741"/>
      <c r="AJ94" s="914">
        <v>0</v>
      </c>
    </row>
    <row s="1639" customFormat="1" customHeight="1" ht="18.75" hidden="1">
      <c r="A95" s="2377"/>
      <c r="B95" s="914"/>
      <c r="C95" s="739"/>
      <c r="D95" s="737"/>
      <c r="E95" s="550" t="str">
        <f>FHD_NUM_P_57</f>
        <v/>
      </c>
      <c r="F95" s="1884" t="str">
        <f>FHD_P_57</f>
        <v/>
      </c>
      <c r="G95" s="1885" t="s">
        <v>570</v>
      </c>
      <c r="H95" s="980"/>
      <c r="I95" s="561"/>
      <c r="J95" s="980"/>
      <c r="K95" s="980"/>
      <c r="L95" s="980"/>
      <c r="M95" s="980"/>
      <c r="N95" s="293" t="str">
        <f>FHD_NOTE_P_57</f>
        <v/>
      </c>
      <c r="O95" s="738"/>
      <c r="P95" s="739"/>
      <c r="Q95" s="739"/>
      <c r="R95" s="914"/>
      <c r="S95" s="914"/>
      <c r="T95" s="914"/>
      <c r="U95" s="914"/>
      <c r="V95" s="739"/>
      <c r="W95" s="914"/>
      <c r="X95" s="914"/>
      <c r="Y95" s="740"/>
      <c r="Z95" s="914"/>
      <c r="AA95" s="914"/>
      <c r="AB95" s="914"/>
      <c r="AC95" s="914"/>
      <c r="AD95" s="914"/>
      <c r="AE95" s="741"/>
      <c r="AF95" s="741"/>
      <c r="AG95" s="741"/>
      <c r="AH95" s="741"/>
      <c r="AI95" s="741"/>
      <c r="AJ95" s="743">
        <v>0</v>
      </c>
    </row>
    <row customHeight="1" ht="18.75" hidden="1">
      <c r="A96" s="2375" t="s">
        <v>596</v>
      </c>
      <c r="D96" s="1642"/>
      <c r="E96" s="550" t="str">
        <f>FHD_NUM_P_58</f>
        <v/>
      </c>
      <c r="F96" s="1884" t="str">
        <f>FHD_P_58</f>
        <v/>
      </c>
      <c r="G96" s="1885" t="s">
        <v>593</v>
      </c>
      <c r="H96" s="981"/>
      <c r="I96" s="581"/>
      <c r="J96" s="981"/>
      <c r="K96" s="981"/>
      <c r="L96" s="981"/>
      <c r="M96" s="981"/>
      <c r="N96" s="293" t="str">
        <f>FHD_NOTE_P_58</f>
        <v/>
      </c>
      <c r="O96" s="547"/>
      <c r="AJ96" s="1635">
        <v>0</v>
      </c>
    </row>
    <row customHeight="1" ht="18.75" hidden="1">
      <c r="A97" s="2375"/>
      <c r="D97" s="1642"/>
      <c r="E97" s="550" t="str">
        <f>FHD_NUM_P_59</f>
        <v/>
      </c>
      <c r="F97" s="1884" t="str">
        <f>FHD_P_59</f>
        <v/>
      </c>
      <c r="G97" s="1885" t="s">
        <v>593</v>
      </c>
      <c r="H97" s="981"/>
      <c r="I97" s="581"/>
      <c r="J97" s="981"/>
      <c r="K97" s="981"/>
      <c r="L97" s="981"/>
      <c r="M97" s="981"/>
      <c r="N97" s="293" t="str">
        <f>FHD_NOTE_P_59</f>
        <v/>
      </c>
      <c r="O97" s="547"/>
      <c r="AJ97" s="1635">
        <v>0</v>
      </c>
    </row>
    <row customHeight="1" ht="18.75" hidden="1">
      <c r="A98" s="2375"/>
      <c r="D98" s="1642"/>
      <c r="E98" s="550" t="str">
        <f>FHD_NUM_P_60</f>
        <v/>
      </c>
      <c r="F98" s="1884" t="str">
        <f>FHD_P_60</f>
        <v/>
      </c>
      <c r="G98" s="1885" t="s">
        <v>593</v>
      </c>
      <c r="H98" s="981"/>
      <c r="I98" s="581"/>
      <c r="J98" s="981"/>
      <c r="K98" s="981"/>
      <c r="L98" s="981"/>
      <c r="M98" s="981"/>
      <c r="N98" s="293" t="str">
        <f>FHD_NOTE_P_60</f>
        <v/>
      </c>
      <c r="O98" s="547"/>
      <c r="AJ98" s="1635">
        <v>0</v>
      </c>
    </row>
    <row s="1370" customFormat="1" customHeight="1" ht="18.75">
      <c r="A99" s="2375" t="s">
        <v>597</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568</v>
      </c>
      <c r="H99" s="983"/>
      <c r="I99" s="746"/>
      <c r="J99" s="983"/>
      <c r="K99" s="983"/>
      <c r="L99" s="983"/>
      <c r="M99" s="983"/>
      <c r="N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99" s="547"/>
      <c r="P99" s="1640"/>
      <c r="Q99" s="1640"/>
      <c r="V99" s="1640"/>
      <c r="Y99" s="548"/>
      <c r="AE99" s="1636"/>
      <c r="AF99" s="1636"/>
      <c r="AG99" s="1636"/>
      <c r="AH99" s="1636"/>
      <c r="AI99" s="1636"/>
      <c r="AJ99" s="1164">
        <v>0</v>
      </c>
    </row>
    <row s="1646" customFormat="1" customHeight="1" ht="0.75">
      <c r="A100" s="2375"/>
      <c r="D100" s="552"/>
      <c r="E100" s="1017" t="str">
        <f>E99&amp;".0"</f>
        <v>7.0</v>
      </c>
      <c r="F100" s="998"/>
      <c r="G100" s="999"/>
      <c r="H100" s="996"/>
      <c r="I100" s="996"/>
      <c r="J100" s="996"/>
      <c r="K100" s="996"/>
      <c r="L100" s="996"/>
      <c r="M100" s="996"/>
      <c r="N100" s="1000"/>
      <c r="AJ100" s="1640">
        <v>0</v>
      </c>
    </row>
    <row customHeight="1" ht="15">
      <c r="A101" s="2375"/>
      <c r="D101" s="1637"/>
      <c r="E101" s="975"/>
      <c r="F101" s="976" t="s">
        <v>598</v>
      </c>
      <c r="G101" s="576"/>
      <c r="H101" s="577"/>
      <c r="I101" s="577"/>
      <c r="J101" s="2638"/>
      <c r="K101" s="2638"/>
      <c r="L101" s="2638"/>
      <c r="M101" s="2638"/>
      <c r="N101" s="1008" t="s">
        <v>599</v>
      </c>
      <c r="O101" s="547"/>
      <c r="AJ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568</v>
      </c>
      <c r="H102" s="561"/>
      <c r="I102" s="561"/>
      <c r="J102" s="561"/>
      <c r="K102" s="561"/>
      <c r="L102" s="561"/>
      <c r="M102" s="561"/>
      <c r="N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O102" s="547"/>
      <c r="P102" s="1640"/>
      <c r="Q102" s="1640"/>
      <c r="V102" s="1640"/>
      <c r="Y102" s="548"/>
      <c r="AE102" s="1636"/>
      <c r="AF102" s="1636"/>
      <c r="AG102" s="1636"/>
      <c r="AH102" s="1636"/>
      <c r="AI102" s="1636"/>
      <c r="AJ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595</v>
      </c>
      <c r="H103" s="581"/>
      <c r="I103" s="581"/>
      <c r="J103" s="581"/>
      <c r="K103" s="581"/>
      <c r="L103" s="581"/>
      <c r="M103" s="581"/>
      <c r="N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O103" s="547"/>
      <c r="P103" s="1640"/>
      <c r="Q103" s="1640"/>
      <c r="V103" s="1640"/>
      <c r="Y103" s="548"/>
      <c r="AE103" s="1636"/>
      <c r="AF103" s="1636"/>
      <c r="AG103" s="1636"/>
      <c r="AH103" s="1636"/>
      <c r="AI103" s="1636"/>
      <c r="AJ103" s="1164">
        <v>0</v>
      </c>
    </row>
    <row s="1370" customFormat="1" customHeight="1" ht="18.75">
      <c r="A104" s="2375"/>
      <c r="C104" s="1640" t="s">
        <v>600</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595</v>
      </c>
      <c r="H104" s="549"/>
      <c r="I104" s="549"/>
      <c r="J104" s="549"/>
      <c r="K104" s="549"/>
      <c r="L104" s="549"/>
      <c r="M104" s="549"/>
      <c r="N104" s="293" t="str">
        <f>FHD_NOTE_P_64</f>
        <v>Информация указывается только едиными теплоснабжающими организациями.</v>
      </c>
      <c r="O104" s="547"/>
      <c r="P104" s="1640"/>
      <c r="Q104" s="1640"/>
      <c r="V104" s="1640"/>
      <c r="Y104" s="548"/>
      <c r="AE104" s="1636"/>
      <c r="AF104" s="1636"/>
      <c r="AG104" s="1636"/>
      <c r="AH104" s="1636"/>
      <c r="AI104" s="1636"/>
      <c r="AJ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595</v>
      </c>
      <c r="H105" s="581"/>
      <c r="I105" s="581"/>
      <c r="J105" s="581"/>
      <c r="K105" s="581"/>
      <c r="L105" s="581"/>
      <c r="M105" s="581"/>
      <c r="N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105" s="547"/>
      <c r="P105" s="1640"/>
      <c r="Q105" s="1640"/>
      <c r="V105" s="1640"/>
      <c r="Y105" s="548"/>
      <c r="AE105" s="1636"/>
      <c r="AF105" s="1636"/>
      <c r="AG105" s="1636"/>
      <c r="AH105" s="1636"/>
      <c r="AI105" s="1636"/>
      <c r="AJ105" s="1164">
        <v>0</v>
      </c>
    </row>
    <row s="1370" customFormat="1" customHeight="1" ht="18.75">
      <c r="A106" s="2375"/>
      <c r="C106" s="1640"/>
      <c r="D106" s="1642"/>
      <c r="E106" s="550" t="str">
        <f>FHD_NUM_P_66</f>
        <v>10.1</v>
      </c>
      <c r="F106" s="1528" t="str">
        <f>FHD_P_66</f>
        <v>По приборам учёта </v>
      </c>
      <c r="G106" s="1881" t="s">
        <v>595</v>
      </c>
      <c r="H106" s="581"/>
      <c r="I106" s="581"/>
      <c r="J106" s="581"/>
      <c r="K106" s="581"/>
      <c r="L106" s="581"/>
      <c r="M106" s="581"/>
      <c r="N106" s="293" t="str">
        <f>FHD_NOTE_P_66</f>
        <v/>
      </c>
      <c r="O106" s="547"/>
      <c r="P106" s="1640"/>
      <c r="Q106" s="1640"/>
      <c r="V106" s="1640"/>
      <c r="Y106" s="548"/>
      <c r="AE106" s="1636"/>
      <c r="AF106" s="1636"/>
      <c r="AG106" s="1636"/>
      <c r="AH106" s="1636"/>
      <c r="AI106" s="1636"/>
      <c r="AJ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595</v>
      </c>
      <c r="H107" s="581"/>
      <c r="I107" s="581"/>
      <c r="J107" s="581"/>
      <c r="K107" s="581"/>
      <c r="L107" s="581"/>
      <c r="M107" s="581"/>
      <c r="N107" s="293" t="str">
        <f>FHD_NOTE_P_67</f>
        <v/>
      </c>
      <c r="O107" s="547"/>
      <c r="P107" s="1640"/>
      <c r="Q107" s="1640"/>
      <c r="V107" s="1640"/>
      <c r="Y107" s="548"/>
      <c r="AE107" s="1636"/>
      <c r="AF107" s="1636"/>
      <c r="AG107" s="1636"/>
      <c r="AH107" s="1636"/>
      <c r="AI107" s="1636"/>
      <c r="AJ107" s="1164">
        <v>0</v>
      </c>
    </row>
    <row s="1370" customFormat="1" customHeight="1" ht="18.75">
      <c r="A108" s="2375"/>
      <c r="C108" s="1640"/>
      <c r="D108" s="1642"/>
      <c r="E108" s="550" t="str">
        <f>FHD_NUM_P_68</f>
        <v>10.2</v>
      </c>
      <c r="F108" s="1528" t="str">
        <f>FHD_P_68</f>
        <v>Расчётным путём</v>
      </c>
      <c r="G108" s="1881" t="s">
        <v>595</v>
      </c>
      <c r="H108" s="581"/>
      <c r="I108" s="581"/>
      <c r="J108" s="581"/>
      <c r="K108" s="581"/>
      <c r="L108" s="581"/>
      <c r="M108" s="581"/>
      <c r="N108" s="293" t="str">
        <f>FHD_NOTE_P_68</f>
        <v/>
      </c>
      <c r="O108" s="547"/>
      <c r="P108" s="1640"/>
      <c r="Q108" s="1640"/>
      <c r="V108" s="1640"/>
      <c r="Y108" s="548"/>
      <c r="AE108" s="1636"/>
      <c r="AF108" s="1636"/>
      <c r="AG108" s="1636"/>
      <c r="AH108" s="1636"/>
      <c r="AI108" s="1636"/>
      <c r="AJ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595</v>
      </c>
      <c r="H109" s="581"/>
      <c r="I109" s="581"/>
      <c r="J109" s="581"/>
      <c r="K109" s="581"/>
      <c r="L109" s="581"/>
      <c r="M109" s="581"/>
      <c r="N109" s="293" t="str">
        <f>FHD_NOTE_P_69</f>
        <v/>
      </c>
      <c r="O109" s="547"/>
      <c r="P109" s="1640"/>
      <c r="Q109" s="1640"/>
      <c r="V109" s="1640"/>
      <c r="Y109" s="548"/>
      <c r="AE109" s="1636"/>
      <c r="AF109" s="1636"/>
      <c r="AG109" s="1636"/>
      <c r="AH109" s="1636"/>
      <c r="AI109" s="1636"/>
      <c r="AJ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601</v>
      </c>
      <c r="H110" s="561"/>
      <c r="I110" s="561"/>
      <c r="J110" s="561"/>
      <c r="K110" s="561"/>
      <c r="L110" s="561"/>
      <c r="M110" s="561"/>
      <c r="N110" s="293" t="str">
        <f>FHD_NOTE_P_70</f>
        <v/>
      </c>
      <c r="O110" s="547"/>
      <c r="P110" s="1640"/>
      <c r="Q110" s="1640"/>
      <c r="V110" s="1640"/>
      <c r="Y110" s="548"/>
      <c r="AE110" s="1636"/>
      <c r="AF110" s="1636"/>
      <c r="AG110" s="1636"/>
      <c r="AH110" s="1636"/>
      <c r="AI110" s="1636"/>
      <c r="AJ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601</v>
      </c>
      <c r="H111" s="561"/>
      <c r="I111" s="561"/>
      <c r="J111" s="561"/>
      <c r="K111" s="561"/>
      <c r="L111" s="561"/>
      <c r="M111" s="561"/>
      <c r="N111" s="293" t="str">
        <f>FHD_NOTE_P_71</f>
        <v/>
      </c>
      <c r="O111" s="547"/>
      <c r="P111" s="1640"/>
      <c r="Q111" s="1640"/>
      <c r="V111" s="1640"/>
      <c r="Y111" s="548"/>
      <c r="AE111" s="1636"/>
      <c r="AF111" s="1636"/>
      <c r="AG111" s="1636"/>
      <c r="AH111" s="1636"/>
      <c r="AI111" s="1636"/>
      <c r="AJ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602</v>
      </c>
      <c r="H112" s="581"/>
      <c r="I112" s="581"/>
      <c r="J112" s="581"/>
      <c r="K112" s="581"/>
      <c r="L112" s="581"/>
      <c r="M112" s="581"/>
      <c r="N112" s="293" t="str">
        <f>FHD_NOTE_P_72</f>
        <v/>
      </c>
      <c r="O112" s="547"/>
      <c r="AJ112" s="1635">
        <v>19</v>
      </c>
    </row>
    <row customHeight="1" ht="18.75">
      <c r="A113" s="993" t="s">
        <v>603</v>
      </c>
      <c r="D113" s="1642"/>
      <c r="E113" s="550" t="str">
        <f>FHD_NUM_P_73</f>
        <v>14</v>
      </c>
      <c r="F113" s="1884" t="str">
        <f>FHD_P_73</f>
        <v>Среднесписочная численность административно-управленческого персонала</v>
      </c>
      <c r="G113" s="974" t="s">
        <v>602</v>
      </c>
      <c r="H113" s="972"/>
      <c r="I113" s="972"/>
      <c r="J113" s="972"/>
      <c r="K113" s="972"/>
      <c r="L113" s="972"/>
      <c r="M113" s="972"/>
      <c r="N113" s="293" t="str">
        <f>FHD_NOTE_P_73</f>
        <v/>
      </c>
      <c r="O113" s="547"/>
      <c r="AJ113" s="1635">
        <v>0</v>
      </c>
    </row>
    <row customHeight="1" ht="33.75" hidden="1">
      <c r="A114" s="993" t="s">
        <v>604</v>
      </c>
      <c r="D114" s="1642"/>
      <c r="E114" s="550" t="str">
        <f>FHD_NUM_P_74</f>
        <v/>
      </c>
      <c r="F114" s="1884" t="str">
        <f>FHD_P_74</f>
        <v/>
      </c>
      <c r="G114" s="1880" t="s">
        <v>605</v>
      </c>
      <c r="H114" s="581"/>
      <c r="I114" s="581"/>
      <c r="J114" s="581"/>
      <c r="K114" s="581"/>
      <c r="L114" s="581"/>
      <c r="M114" s="581"/>
      <c r="N114" s="293" t="str">
        <f>FHD_NOTE_P_74</f>
        <v/>
      </c>
      <c r="O114" s="547"/>
      <c r="AJ114" s="1635">
        <v>0</v>
      </c>
    </row>
    <row s="1639" customFormat="1" customHeight="1" ht="18.75" hidden="1">
      <c r="A115" s="2377" t="s">
        <v>606</v>
      </c>
      <c r="B115" s="914"/>
      <c r="C115" s="739"/>
      <c r="D115" s="737"/>
      <c r="E115" s="550" t="str">
        <f>FHD_NUM_P_75</f>
        <v/>
      </c>
      <c r="F115" s="1884" t="str">
        <f>FHD_P_75</f>
        <v/>
      </c>
      <c r="G115" s="1880" t="s">
        <v>570</v>
      </c>
      <c r="H115" s="561"/>
      <c r="I115" s="561"/>
      <c r="J115" s="561"/>
      <c r="K115" s="561"/>
      <c r="L115" s="561"/>
      <c r="M115" s="561"/>
      <c r="N115" s="293" t="str">
        <f>FHD_NOTE_P_75</f>
        <v/>
      </c>
      <c r="O115" s="738"/>
      <c r="P115" s="739"/>
      <c r="Q115" s="739"/>
      <c r="R115" s="914"/>
      <c r="S115" s="914"/>
      <c r="T115" s="914"/>
      <c r="U115" s="914"/>
      <c r="V115" s="739"/>
      <c r="W115" s="914"/>
      <c r="X115" s="914"/>
      <c r="Y115" s="740"/>
      <c r="Z115" s="914"/>
      <c r="AA115" s="914"/>
      <c r="AB115" s="914"/>
      <c r="AC115" s="914"/>
      <c r="AD115" s="914"/>
      <c r="AE115" s="741"/>
      <c r="AF115" s="741"/>
      <c r="AG115" s="741"/>
      <c r="AH115" s="741"/>
      <c r="AI115" s="741"/>
      <c r="AJ115" s="743">
        <v>0</v>
      </c>
    </row>
    <row s="1639" customFormat="1" customHeight="1" ht="18.75" hidden="1">
      <c r="A116" s="2377"/>
      <c r="B116" s="914"/>
      <c r="C116" s="739"/>
      <c r="D116" s="737"/>
      <c r="E116" s="550" t="str">
        <f>FHD_NUM_P_76</f>
        <v/>
      </c>
      <c r="F116" s="1884" t="str">
        <f>FHD_P_76</f>
        <v/>
      </c>
      <c r="G116" s="1880" t="s">
        <v>570</v>
      </c>
      <c r="H116" s="561"/>
      <c r="I116" s="561"/>
      <c r="J116" s="561"/>
      <c r="K116" s="561"/>
      <c r="L116" s="561"/>
      <c r="M116" s="561"/>
      <c r="N116" s="293" t="str">
        <f>FHD_NOTE_P_76</f>
        <v/>
      </c>
      <c r="O116" s="738"/>
      <c r="P116" s="739"/>
      <c r="Q116" s="739"/>
      <c r="R116" s="914"/>
      <c r="S116" s="914"/>
      <c r="T116" s="914"/>
      <c r="U116" s="914"/>
      <c r="V116" s="739"/>
      <c r="W116" s="914"/>
      <c r="X116" s="914"/>
      <c r="Y116" s="740"/>
      <c r="Z116" s="914"/>
      <c r="AA116" s="914"/>
      <c r="AB116" s="914"/>
      <c r="AC116" s="914"/>
      <c r="AD116" s="914"/>
      <c r="AE116" s="741"/>
      <c r="AF116" s="741"/>
      <c r="AG116" s="741"/>
      <c r="AH116" s="741"/>
      <c r="AI116" s="741"/>
      <c r="AJ116" s="743">
        <v>0</v>
      </c>
    </row>
    <row s="1639" customFormat="1" customHeight="1" ht="18.75" hidden="1">
      <c r="A117" s="2377"/>
      <c r="B117" s="914"/>
      <c r="C117" s="739"/>
      <c r="D117" s="737"/>
      <c r="E117" s="550" t="str">
        <f>FHD_NUM_P_77</f>
        <v/>
      </c>
      <c r="F117" s="1884" t="str">
        <f>FHD_P_77</f>
        <v/>
      </c>
      <c r="G117" s="1880" t="s">
        <v>570</v>
      </c>
      <c r="H117" s="561"/>
      <c r="I117" s="561"/>
      <c r="J117" s="561"/>
      <c r="K117" s="561"/>
      <c r="L117" s="561"/>
      <c r="M117" s="561"/>
      <c r="N117" s="293" t="str">
        <f>FHD_NOTE_P_77</f>
        <v/>
      </c>
      <c r="O117" s="738"/>
      <c r="P117" s="739"/>
      <c r="Q117" s="739"/>
      <c r="R117" s="914"/>
      <c r="S117" s="914"/>
      <c r="T117" s="914"/>
      <c r="U117" s="914"/>
      <c r="V117" s="739"/>
      <c r="W117" s="914"/>
      <c r="X117" s="914"/>
      <c r="Y117" s="740"/>
      <c r="Z117" s="914"/>
      <c r="AA117" s="914"/>
      <c r="AB117" s="914"/>
      <c r="AC117" s="914"/>
      <c r="AD117" s="914"/>
      <c r="AE117" s="741"/>
      <c r="AF117" s="741"/>
      <c r="AG117" s="741"/>
      <c r="AH117" s="741"/>
      <c r="AI117" s="741"/>
      <c r="AJ117" s="743">
        <v>0</v>
      </c>
    </row>
    <row s="1646" customFormat="1" customHeight="1" ht="0.75" hidden="1">
      <c r="A118" s="2377"/>
      <c r="D118" s="552"/>
      <c r="E118" s="1017" t="str">
        <f>E117&amp;".0"</f>
        <v>.0</v>
      </c>
      <c r="F118" s="1001"/>
      <c r="G118" s="1655"/>
      <c r="H118" s="996"/>
      <c r="I118" s="996"/>
      <c r="J118" s="996"/>
      <c r="K118" s="996"/>
      <c r="L118" s="996"/>
      <c r="M118" s="996"/>
      <c r="N118" s="1000"/>
      <c r="AJ118" s="1640">
        <v>0</v>
      </c>
    </row>
    <row s="1639" customFormat="1" customHeight="1" ht="15" hidden="1">
      <c r="A119" s="2377"/>
      <c r="B119" s="914"/>
      <c r="C119" s="739"/>
      <c r="D119" s="750"/>
      <c r="E119" s="977"/>
      <c r="F119" s="978" t="s">
        <v>607</v>
      </c>
      <c r="G119" s="751"/>
      <c r="H119" s="752"/>
      <c r="I119" s="752"/>
      <c r="J119" s="2639"/>
      <c r="K119" s="2639"/>
      <c r="L119" s="2639"/>
      <c r="M119" s="2639"/>
      <c r="N119" s="1007" t="s">
        <v>608</v>
      </c>
      <c r="O119" s="738"/>
      <c r="P119" s="739"/>
      <c r="Q119" s="739"/>
      <c r="R119" s="914"/>
      <c r="S119" s="914"/>
      <c r="T119" s="914"/>
      <c r="U119" s="914"/>
      <c r="V119" s="739"/>
      <c r="W119" s="914"/>
      <c r="X119" s="914"/>
      <c r="Y119" s="740"/>
      <c r="Z119" s="914"/>
      <c r="AA119" s="914"/>
      <c r="AB119" s="914"/>
      <c r="AC119" s="914"/>
      <c r="AD119" s="914"/>
      <c r="AE119" s="741"/>
      <c r="AF119" s="741"/>
      <c r="AG119" s="741"/>
      <c r="AH119" s="741"/>
      <c r="AI119" s="741"/>
      <c r="AJ119" s="743">
        <v>0</v>
      </c>
    </row>
    <row customHeight="1" ht="22.5">
      <c r="A120" s="2375" t="s">
        <v>609</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572</v>
      </c>
      <c r="H120" s="581"/>
      <c r="I120" s="581"/>
      <c r="J120" s="581"/>
      <c r="K120" s="581"/>
      <c r="L120" s="581"/>
      <c r="M120" s="581"/>
      <c r="N120" s="293" t="str">
        <f>FHD_NOTE_P_78</f>
        <v/>
      </c>
      <c r="O120" s="547"/>
      <c r="AJ120" s="1635">
        <v>0</v>
      </c>
    </row>
    <row s="1646" customFormat="1" customHeight="1" ht="0.75">
      <c r="A121" s="2375"/>
      <c r="D121" s="552"/>
      <c r="E121" s="1017" t="str">
        <f>E120&amp;".0"</f>
        <v>15.0</v>
      </c>
      <c r="F121" s="1001"/>
      <c r="G121" s="1655"/>
      <c r="H121" s="996"/>
      <c r="I121" s="996"/>
      <c r="J121" s="996"/>
      <c r="K121" s="996"/>
      <c r="L121" s="996"/>
      <c r="M121" s="996"/>
      <c r="N121" s="1000"/>
      <c r="AJ121" s="1640">
        <v>0</v>
      </c>
    </row>
    <row customHeight="1" ht="15">
      <c r="A122" s="2375"/>
      <c r="D122" s="1637"/>
      <c r="E122" s="574"/>
      <c r="F122" s="1172" t="s">
        <v>598</v>
      </c>
      <c r="G122" s="576"/>
      <c r="H122" s="577"/>
      <c r="I122" s="577"/>
      <c r="J122" s="2638"/>
      <c r="K122" s="2638"/>
      <c r="L122" s="2638"/>
      <c r="M122" s="2638"/>
      <c r="N122" s="1008" t="s">
        <v>610</v>
      </c>
      <c r="O122" s="547"/>
      <c r="AJ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574</v>
      </c>
      <c r="H123" s="581"/>
      <c r="I123" s="581"/>
      <c r="J123" s="581"/>
      <c r="K123" s="581"/>
      <c r="L123" s="581"/>
      <c r="M123" s="581"/>
      <c r="N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123" s="547"/>
      <c r="AJ123" s="1635">
        <v>0</v>
      </c>
    </row>
    <row s="1646" customFormat="1" customHeight="1" ht="0.75">
      <c r="A124" s="2375"/>
      <c r="D124" s="552"/>
      <c r="E124" s="1017" t="str">
        <f>E123&amp;".0"</f>
        <v>16.0</v>
      </c>
      <c r="F124" s="1002"/>
      <c r="G124" s="1655"/>
      <c r="H124" s="996"/>
      <c r="I124" s="996"/>
      <c r="J124" s="996"/>
      <c r="K124" s="996"/>
      <c r="L124" s="996"/>
      <c r="M124" s="996"/>
      <c r="N124" s="1000"/>
      <c r="AJ124" s="1640">
        <v>0</v>
      </c>
    </row>
    <row customHeight="1" ht="15">
      <c r="A125" s="2375"/>
      <c r="D125" s="1637"/>
      <c r="E125" s="574"/>
      <c r="F125" s="1172" t="s">
        <v>598</v>
      </c>
      <c r="G125" s="576"/>
      <c r="H125" s="577"/>
      <c r="I125" s="577"/>
      <c r="J125" s="2638"/>
      <c r="K125" s="2638"/>
      <c r="L125" s="2638"/>
      <c r="M125" s="2638"/>
      <c r="N125" s="1008" t="s">
        <v>611</v>
      </c>
      <c r="O125" s="547"/>
      <c r="AJ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612</v>
      </c>
      <c r="H126" s="561"/>
      <c r="I126" s="561"/>
      <c r="J126" s="561"/>
      <c r="K126" s="561"/>
      <c r="L126" s="561"/>
      <c r="M126" s="561"/>
      <c r="N126" s="293" t="str">
        <f>FHD_NOTE_P_80</f>
        <v>Регулируемыми организациями указывается информация с по договорам, заключенным в рамках осуществления регулируемой деятельности.</v>
      </c>
      <c r="O126" s="547"/>
      <c r="AJ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613</v>
      </c>
      <c r="H127" s="561"/>
      <c r="I127" s="561"/>
      <c r="J127" s="561"/>
      <c r="K127" s="561"/>
      <c r="L127" s="561"/>
      <c r="M127" s="561"/>
      <c r="N127" s="293" t="str">
        <f>FHD_NOTE_P_81</f>
        <v>Регулируемыми организациями указывается информация с по договорам, заключенным в рамках осуществления регулируемой деятельности.</v>
      </c>
      <c r="O127" s="547"/>
      <c r="AJ127" s="1635">
        <v>0</v>
      </c>
    </row>
    <row customHeight="1" ht="18.75">
      <c r="A128" s="2375"/>
      <c r="C128" s="1640" t="s">
        <v>600</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318</v>
      </c>
      <c r="H128" s="405"/>
      <c r="I128" s="405"/>
      <c r="J128" s="822"/>
      <c r="K128" s="822"/>
      <c r="L128" s="822"/>
      <c r="M128" s="822"/>
      <c r="N128" s="293" t="str">
        <f>FHD_NOTE_P_82</f>
        <v>Указывается ссылка на документ, предварительно загруженный в хранилище файлов ФГИС ЕИАС.</v>
      </c>
      <c r="O128" s="547"/>
      <c r="AJ128" s="1635">
        <v>0</v>
      </c>
    </row>
    <row customHeight="1" ht="18.75">
      <c r="A129" s="2375"/>
      <c r="C129" s="1640" t="s">
        <v>600</v>
      </c>
      <c r="D129" s="1642"/>
      <c r="E129" s="550" t="str">
        <f>FHD_NUM_P_83</f>
        <v>19.1</v>
      </c>
      <c r="F129" s="1528" t="str">
        <f>FHD_P_83</f>
        <v>Информация о показателях физического износа объектов теплоснабжения</v>
      </c>
      <c r="G129" s="1882" t="s">
        <v>318</v>
      </c>
      <c r="H129" s="405"/>
      <c r="I129" s="405"/>
      <c r="J129" s="822"/>
      <c r="K129" s="822"/>
      <c r="L129" s="822"/>
      <c r="M129" s="822"/>
      <c r="N129" s="293" t="str">
        <f>FHD_NOTE_P_83</f>
        <v>Указывается ссылка на документ, предварительно загруженный в хранилище файлов ФГИС ЕИАС.</v>
      </c>
      <c r="O129" s="547"/>
      <c r="AJ129" s="1635">
        <v>0</v>
      </c>
    </row>
    <row customHeight="1" ht="18.75">
      <c r="A130" s="2375"/>
      <c r="C130" s="1640" t="s">
        <v>600</v>
      </c>
      <c r="D130" s="1642"/>
      <c r="E130" s="550" t="str">
        <f>FHD_NUM_P_84</f>
        <v>19.2</v>
      </c>
      <c r="F130" s="1528" t="str">
        <f>FHD_P_84</f>
        <v>Информация о показателях энергетической эффективности объектов теплоснабжения</v>
      </c>
      <c r="G130" s="1882" t="s">
        <v>318</v>
      </c>
      <c r="H130" s="405"/>
      <c r="I130" s="405"/>
      <c r="J130" s="822"/>
      <c r="K130" s="822"/>
      <c r="L130" s="822"/>
      <c r="M130" s="822"/>
      <c r="N130" s="293" t="str">
        <f>FHD_NOTE_P_84</f>
        <v>Указывается ссылка на документ, предварительно загруженный в хранилище файлов ФГИС ЕИАС.</v>
      </c>
      <c r="O130" s="547"/>
      <c r="AJ130" s="1635">
        <v>0</v>
      </c>
    </row>
    <row customHeight="1" ht="11.549999999999999">
      <c r="D131" s="1642"/>
      <c r="J131" s="1639"/>
      <c r="K131" s="1639"/>
      <c r="L131" s="1639"/>
      <c r="M131" s="1639"/>
      <c r="AJ131" s="1635">
        <v>11</v>
      </c>
    </row>
    <row customHeight="1" ht="13.5">
      <c r="D132" s="1642"/>
      <c r="E132" s="340"/>
      <c r="F132" s="373"/>
      <c r="G132" s="373"/>
      <c r="H132" s="373"/>
      <c r="I132" s="1651"/>
      <c r="J132" s="1691"/>
      <c r="K132" s="1691"/>
      <c r="L132" s="1691"/>
      <c r="M132" s="1691"/>
      <c r="N132" s="585"/>
      <c r="AJ132" s="1635">
        <v>13</v>
      </c>
    </row>
    <row s="1645" customFormat="1" customHeight="1" ht="11.549999999999999">
      <c r="A133" s="991"/>
      <c r="B133" s="1640"/>
      <c r="C133" s="1640"/>
      <c r="D133" s="355"/>
      <c r="F133" s="1644"/>
      <c r="G133" s="1635"/>
      <c r="H133" s="1635"/>
      <c r="I133" s="1635"/>
      <c r="J133" s="1639"/>
      <c r="K133" s="1639"/>
      <c r="L133" s="1639"/>
      <c r="M133" s="1639"/>
      <c r="O133" s="1164"/>
      <c r="P133" s="1640"/>
      <c r="Q133" s="1640"/>
      <c r="R133" s="1164"/>
      <c r="S133" s="1164"/>
      <c r="T133" s="1164"/>
      <c r="U133" s="1164"/>
      <c r="V133" s="1640"/>
      <c r="W133" s="1164"/>
      <c r="X133" s="1164"/>
      <c r="Y133" s="548"/>
      <c r="Z133" s="1164"/>
      <c r="AA133" s="1164"/>
      <c r="AB133" s="1164"/>
      <c r="AC133" s="1164"/>
      <c r="AD133" s="1164"/>
      <c r="AE133" s="1636"/>
      <c r="AF133" s="570"/>
      <c r="AG133" s="570"/>
      <c r="AH133" s="570"/>
      <c r="AI133" s="570"/>
      <c r="AJ133" s="1645">
        <v>11</v>
      </c>
    </row>
    <row s="1645" customFormat="1" customHeight="1" ht="11.549999999999999">
      <c r="A134" s="991"/>
      <c r="B134" s="1640"/>
      <c r="C134" s="1640"/>
      <c r="D134" s="355"/>
      <c r="J134" s="1645"/>
      <c r="K134" s="1645"/>
      <c r="L134" s="1645"/>
      <c r="M134" s="1645"/>
      <c r="O134" s="1164"/>
      <c r="P134" s="1640"/>
      <c r="Q134" s="1640"/>
      <c r="R134" s="1164"/>
      <c r="S134" s="1164"/>
      <c r="T134" s="1164"/>
      <c r="U134" s="1164"/>
      <c r="V134" s="1640"/>
      <c r="W134" s="1164"/>
      <c r="X134" s="1164"/>
      <c r="Y134" s="548"/>
      <c r="Z134" s="1164"/>
      <c r="AA134" s="1164"/>
      <c r="AB134" s="1164"/>
      <c r="AC134" s="1164"/>
      <c r="AD134" s="1164"/>
      <c r="AE134" s="1636"/>
      <c r="AF134" s="570"/>
      <c r="AG134" s="570"/>
      <c r="AH134" s="570"/>
      <c r="AI134" s="570"/>
      <c r="AJ134" s="1645">
        <v>11</v>
      </c>
    </row>
    <row s="1645" customFormat="1" customHeight="1" ht="11.549999999999999">
      <c r="A135" s="991"/>
      <c r="B135" s="1640"/>
      <c r="C135" s="1640"/>
      <c r="D135" s="355"/>
      <c r="J135" s="1645"/>
      <c r="K135" s="1645"/>
      <c r="L135" s="1645"/>
      <c r="M135" s="1645"/>
      <c r="O135" s="1164"/>
      <c r="P135" s="1640"/>
      <c r="Q135" s="1640"/>
      <c r="R135" s="1164"/>
      <c r="S135" s="1164"/>
      <c r="T135" s="1164"/>
      <c r="U135" s="1164"/>
      <c r="V135" s="1640"/>
      <c r="W135" s="1164"/>
      <c r="X135" s="1164"/>
      <c r="Y135" s="548"/>
      <c r="Z135" s="1164"/>
      <c r="AA135" s="1164"/>
      <c r="AB135" s="1164"/>
      <c r="AC135" s="1164"/>
      <c r="AD135" s="1164"/>
      <c r="AE135" s="1636"/>
      <c r="AF135" s="570"/>
      <c r="AG135" s="570"/>
      <c r="AH135" s="570"/>
      <c r="AI135" s="570"/>
      <c r="AJ135" s="1645">
        <v>11</v>
      </c>
    </row>
    <row s="1645" customFormat="1" customHeight="1" ht="11.549999999999999">
      <c r="A136" s="991"/>
      <c r="B136" s="1640"/>
      <c r="C136" s="1640"/>
      <c r="D136" s="355"/>
      <c r="H136" s="570" t="str">
        <f>IF(H30-H31&lt;&gt;H72,"WARNING","")</f>
        <v/>
      </c>
      <c r="I136" s="570" t="str">
        <f>IF(I30-I31&lt;&gt;I72,"WARNING","")</f>
        <v/>
      </c>
      <c r="J136" s="626" t="str">
        <f>IF(J30-J31&lt;&gt;J72,"WARNING","")</f>
        <v/>
      </c>
      <c r="K136" s="626" t="str">
        <f>IF(K30-K31&lt;&gt;K72,"WARNING","")</f>
        <v/>
      </c>
      <c r="L136" s="626" t="str">
        <f>IF(L30-L31&lt;&gt;L72,"WARNING","")</f>
        <v/>
      </c>
      <c r="M136" s="626" t="str">
        <f>IF(M30-M31&lt;&gt;M72,"WARNING","")</f>
        <v/>
      </c>
      <c r="O136" s="1164"/>
      <c r="P136" s="1640"/>
      <c r="Q136" s="1640"/>
      <c r="R136" s="1164"/>
      <c r="S136" s="1164"/>
      <c r="T136" s="1164"/>
      <c r="U136" s="1164"/>
      <c r="V136" s="1640"/>
      <c r="W136" s="1164"/>
      <c r="X136" s="1164"/>
      <c r="Y136" s="548"/>
      <c r="Z136" s="1164"/>
      <c r="AA136" s="1164"/>
      <c r="AB136" s="1164"/>
      <c r="AC136" s="1164"/>
      <c r="AD136" s="1164"/>
      <c r="AE136" s="1636"/>
      <c r="AF136" s="570"/>
      <c r="AG136" s="570"/>
      <c r="AH136" s="570"/>
      <c r="AI136" s="570"/>
      <c r="AJ136" s="1645">
        <v>11</v>
      </c>
    </row>
    <row s="1645" customFormat="1" customHeight="1" ht="11.549999999999999">
      <c r="A137" s="991"/>
      <c r="B137" s="1640"/>
      <c r="C137" s="1640"/>
      <c r="D137" s="355"/>
      <c r="J137" s="1645"/>
      <c r="K137" s="1645"/>
      <c r="L137" s="1645"/>
      <c r="M137" s="1645"/>
      <c r="O137" s="1164"/>
      <c r="P137" s="1640"/>
      <c r="Q137" s="1640"/>
      <c r="R137" s="1164"/>
      <c r="S137" s="1164"/>
      <c r="T137" s="1164"/>
      <c r="U137" s="1164"/>
      <c r="V137" s="1640"/>
      <c r="W137" s="1164"/>
      <c r="X137" s="1164"/>
      <c r="Y137" s="548"/>
      <c r="Z137" s="1164"/>
      <c r="AA137" s="1164"/>
      <c r="AB137" s="1164"/>
      <c r="AC137" s="1164"/>
      <c r="AD137" s="1164"/>
      <c r="AE137" s="1636"/>
      <c r="AF137" s="570"/>
      <c r="AG137" s="570"/>
      <c r="AH137" s="570"/>
      <c r="AI137" s="570"/>
      <c r="AJ137" s="1645">
        <v>11</v>
      </c>
    </row>
    <row s="1645" customFormat="1" customHeight="1" ht="11.549999999999999">
      <c r="A138" s="991"/>
      <c r="B138" s="1640"/>
      <c r="C138" s="1640"/>
      <c r="D138" s="355"/>
      <c r="J138" s="1645"/>
      <c r="K138" s="1645"/>
      <c r="L138" s="1645"/>
      <c r="M138" s="1645"/>
      <c r="O138" s="1164"/>
      <c r="P138" s="1640"/>
      <c r="Q138" s="1640"/>
      <c r="R138" s="1164"/>
      <c r="S138" s="1164"/>
      <c r="T138" s="1164"/>
      <c r="U138" s="1164"/>
      <c r="V138" s="1640"/>
      <c r="W138" s="1164"/>
      <c r="X138" s="1164"/>
      <c r="Y138" s="548"/>
      <c r="Z138" s="1164"/>
      <c r="AA138" s="1164"/>
      <c r="AB138" s="1164"/>
      <c r="AC138" s="1164"/>
      <c r="AD138" s="1164"/>
      <c r="AE138" s="1636"/>
      <c r="AF138" s="570"/>
      <c r="AG138" s="570"/>
      <c r="AH138" s="570"/>
      <c r="AI138" s="570"/>
      <c r="AJ138" s="1645">
        <v>11</v>
      </c>
    </row>
    <row s="1645" customFormat="1" customHeight="1" ht="11.549999999999999">
      <c r="A139" s="991"/>
      <c r="B139" s="1640"/>
      <c r="C139" s="1640"/>
      <c r="D139" s="355"/>
      <c r="J139" s="1645"/>
      <c r="K139" s="1645"/>
      <c r="L139" s="1645"/>
      <c r="M139" s="1645"/>
      <c r="O139" s="1164"/>
      <c r="P139" s="1640"/>
      <c r="Q139" s="1640"/>
      <c r="R139" s="1164"/>
      <c r="S139" s="1164"/>
      <c r="T139" s="1164"/>
      <c r="U139" s="1164"/>
      <c r="V139" s="1640"/>
      <c r="W139" s="1164"/>
      <c r="X139" s="1164"/>
      <c r="Y139" s="548"/>
      <c r="Z139" s="1164"/>
      <c r="AA139" s="1164"/>
      <c r="AB139" s="1164"/>
      <c r="AC139" s="1164"/>
      <c r="AD139" s="1164"/>
      <c r="AE139" s="1636"/>
      <c r="AF139" s="570"/>
      <c r="AG139" s="570"/>
      <c r="AH139" s="570"/>
      <c r="AI139" s="570"/>
      <c r="AJ139" s="1645">
        <v>11</v>
      </c>
    </row>
    <row s="1645" customFormat="1" customHeight="1" ht="11.549999999999999">
      <c r="A140" s="991"/>
      <c r="B140" s="1640"/>
      <c r="C140" s="1640"/>
      <c r="D140" s="355"/>
      <c r="J140" s="1645"/>
      <c r="K140" s="1645"/>
      <c r="L140" s="1645"/>
      <c r="M140" s="1645"/>
      <c r="O140" s="1164"/>
      <c r="P140" s="1640"/>
      <c r="Q140" s="1640"/>
      <c r="R140" s="1164"/>
      <c r="S140" s="1164"/>
      <c r="T140" s="1164"/>
      <c r="U140" s="1164"/>
      <c r="V140" s="1640"/>
      <c r="W140" s="1164"/>
      <c r="X140" s="1164"/>
      <c r="Y140" s="548"/>
      <c r="Z140" s="1164"/>
      <c r="AA140" s="1164"/>
      <c r="AB140" s="1164"/>
      <c r="AC140" s="1164"/>
      <c r="AD140" s="1164"/>
      <c r="AE140" s="1636"/>
      <c r="AF140" s="570"/>
      <c r="AG140" s="570"/>
      <c r="AH140" s="570"/>
      <c r="AI140" s="570"/>
      <c r="AJ140" s="1645">
        <v>11</v>
      </c>
    </row>
    <row s="1645" customFormat="1" customHeight="1" ht="11.549999999999999">
      <c r="A141" s="991"/>
      <c r="B141" s="1640"/>
      <c r="C141" s="1640"/>
      <c r="D141" s="355"/>
      <c r="J141" s="1645"/>
      <c r="K141" s="1645"/>
      <c r="L141" s="1645"/>
      <c r="M141" s="1645"/>
      <c r="O141" s="1164"/>
      <c r="P141" s="1640"/>
      <c r="Q141" s="1640"/>
      <c r="R141" s="1164"/>
      <c r="S141" s="1164"/>
      <c r="T141" s="1164"/>
      <c r="U141" s="1164"/>
      <c r="V141" s="1640"/>
      <c r="W141" s="1164"/>
      <c r="X141" s="1164"/>
      <c r="Y141" s="548"/>
      <c r="Z141" s="1164"/>
      <c r="AA141" s="1164"/>
      <c r="AB141" s="1164"/>
      <c r="AC141" s="1164"/>
      <c r="AD141" s="1164"/>
      <c r="AE141" s="1636"/>
      <c r="AF141" s="570"/>
      <c r="AG141" s="570"/>
      <c r="AH141" s="570"/>
      <c r="AI141" s="570"/>
      <c r="AJ141" s="1645">
        <v>11</v>
      </c>
    </row>
    <row s="1645" customFormat="1" customHeight="1" ht="11.549999999999999">
      <c r="A142" s="991"/>
      <c r="B142" s="1640"/>
      <c r="C142" s="1640"/>
      <c r="D142" s="355"/>
      <c r="J142" s="1645"/>
      <c r="K142" s="1645"/>
      <c r="L142" s="1645"/>
      <c r="M142" s="1645"/>
      <c r="O142" s="1164"/>
      <c r="P142" s="1640"/>
      <c r="Q142" s="1640"/>
      <c r="R142" s="1164"/>
      <c r="S142" s="1164"/>
      <c r="T142" s="1164"/>
      <c r="U142" s="1164"/>
      <c r="V142" s="1640"/>
      <c r="W142" s="1164"/>
      <c r="X142" s="1164"/>
      <c r="Y142" s="548"/>
      <c r="Z142" s="1164"/>
      <c r="AA142" s="1164"/>
      <c r="AB142" s="1164"/>
      <c r="AC142" s="1164"/>
      <c r="AD142" s="1164"/>
      <c r="AE142" s="1636"/>
      <c r="AF142" s="570"/>
      <c r="AG142" s="570"/>
      <c r="AH142" s="570"/>
      <c r="AI142" s="570"/>
      <c r="AJ142" s="1645">
        <v>11</v>
      </c>
    </row>
    <row s="1645" customFormat="1" customHeight="1" ht="11.549999999999999">
      <c r="A143" s="991"/>
      <c r="B143" s="1640"/>
      <c r="C143" s="1640"/>
      <c r="D143" s="355"/>
      <c r="J143" s="1645"/>
      <c r="K143" s="1645"/>
      <c r="L143" s="1645"/>
      <c r="M143" s="1645"/>
      <c r="O143" s="1164"/>
      <c r="P143" s="1640"/>
      <c r="Q143" s="1640"/>
      <c r="R143" s="1164"/>
      <c r="S143" s="1164"/>
      <c r="T143" s="1164"/>
      <c r="U143" s="1164"/>
      <c r="V143" s="1640"/>
      <c r="W143" s="1164"/>
      <c r="X143" s="1164"/>
      <c r="Y143" s="548"/>
      <c r="Z143" s="1164"/>
      <c r="AA143" s="1164"/>
      <c r="AB143" s="1164"/>
      <c r="AC143" s="1164"/>
      <c r="AD143" s="1164"/>
      <c r="AE143" s="1636"/>
      <c r="AF143" s="570"/>
      <c r="AG143" s="570"/>
      <c r="AH143" s="570"/>
      <c r="AI143" s="570"/>
      <c r="AJ143" s="1645">
        <v>11</v>
      </c>
    </row>
    <row s="1645" customFormat="1" customHeight="1" ht="11.549999999999999">
      <c r="A144" s="991"/>
      <c r="B144" s="1640"/>
      <c r="C144" s="1640"/>
      <c r="D144" s="355"/>
      <c r="J144" s="1645"/>
      <c r="K144" s="1645"/>
      <c r="L144" s="1645"/>
      <c r="M144" s="1645"/>
      <c r="O144" s="1164"/>
      <c r="P144" s="1640"/>
      <c r="Q144" s="1640"/>
      <c r="R144" s="1164"/>
      <c r="S144" s="1164"/>
      <c r="T144" s="1164"/>
      <c r="U144" s="1164"/>
      <c r="V144" s="1640"/>
      <c r="W144" s="1164"/>
      <c r="X144" s="1164"/>
      <c r="Y144" s="548"/>
      <c r="Z144" s="1164"/>
      <c r="AA144" s="1164"/>
      <c r="AB144" s="1164"/>
      <c r="AC144" s="1164"/>
      <c r="AD144" s="1164"/>
      <c r="AE144" s="1636"/>
      <c r="AF144" s="570"/>
      <c r="AG144" s="570"/>
      <c r="AH144" s="570"/>
      <c r="AI144" s="570"/>
      <c r="AJ144" s="1645">
        <v>11</v>
      </c>
    </row>
    <row s="1645" customFormat="1" customHeight="1" ht="11.549999999999999">
      <c r="A145" s="991"/>
      <c r="B145" s="1640"/>
      <c r="C145" s="1640"/>
      <c r="D145" s="355"/>
      <c r="J145" s="1645"/>
      <c r="K145" s="1645"/>
      <c r="L145" s="1645"/>
      <c r="M145" s="1645"/>
      <c r="O145" s="1164"/>
      <c r="P145" s="1640"/>
      <c r="Q145" s="1640"/>
      <c r="R145" s="1164"/>
      <c r="S145" s="1164"/>
      <c r="T145" s="1164"/>
      <c r="U145" s="1164"/>
      <c r="V145" s="1640"/>
      <c r="W145" s="1164"/>
      <c r="X145" s="1164"/>
      <c r="Y145" s="548"/>
      <c r="Z145" s="1164"/>
      <c r="AA145" s="1164"/>
      <c r="AB145" s="1164"/>
      <c r="AC145" s="1164"/>
      <c r="AD145" s="1164"/>
      <c r="AE145" s="1636"/>
      <c r="AF145" s="570"/>
      <c r="AG145" s="570"/>
      <c r="AH145" s="570"/>
      <c r="AI145" s="570"/>
      <c r="AJ145" s="1645">
        <v>11</v>
      </c>
    </row>
    <row s="1645" customFormat="1" customHeight="1" ht="11.549999999999999">
      <c r="A146" s="991"/>
      <c r="B146" s="1640"/>
      <c r="C146" s="1640"/>
      <c r="D146" s="355"/>
      <c r="J146" s="1645"/>
      <c r="K146" s="1645"/>
      <c r="L146" s="1645"/>
      <c r="M146" s="1645"/>
      <c r="O146" s="1164"/>
      <c r="P146" s="1640"/>
      <c r="Q146" s="1640"/>
      <c r="R146" s="1164"/>
      <c r="S146" s="1164"/>
      <c r="T146" s="1164"/>
      <c r="U146" s="1164"/>
      <c r="V146" s="1640"/>
      <c r="W146" s="1164"/>
      <c r="X146" s="1164"/>
      <c r="Y146" s="548"/>
      <c r="Z146" s="1164"/>
      <c r="AA146" s="1164"/>
      <c r="AB146" s="1164"/>
      <c r="AC146" s="1164"/>
      <c r="AD146" s="1164"/>
      <c r="AE146" s="1636"/>
      <c r="AF146" s="570"/>
      <c r="AG146" s="570"/>
      <c r="AH146" s="570"/>
      <c r="AI146" s="570"/>
      <c r="AJ146" s="1645">
        <v>11</v>
      </c>
    </row>
    <row s="1645" customFormat="1" customHeight="1" ht="11.549999999999999">
      <c r="A147" s="991"/>
      <c r="B147" s="1640"/>
      <c r="C147" s="1640"/>
      <c r="D147" s="355"/>
      <c r="J147" s="1645"/>
      <c r="K147" s="1645"/>
      <c r="L147" s="1645"/>
      <c r="M147" s="1645"/>
      <c r="O147" s="1164"/>
      <c r="P147" s="1640"/>
      <c r="Q147" s="1640"/>
      <c r="R147" s="1164"/>
      <c r="S147" s="1164"/>
      <c r="T147" s="1164"/>
      <c r="U147" s="1164"/>
      <c r="V147" s="1640"/>
      <c r="W147" s="1164"/>
      <c r="X147" s="1164"/>
      <c r="Y147" s="548"/>
      <c r="Z147" s="1164"/>
      <c r="AA147" s="1164"/>
      <c r="AB147" s="1164"/>
      <c r="AC147" s="1164"/>
      <c r="AD147" s="1164"/>
      <c r="AE147" s="1636"/>
      <c r="AF147" s="570"/>
      <c r="AG147" s="570"/>
      <c r="AH147" s="570"/>
      <c r="AI147" s="570"/>
      <c r="AJ147" s="1645">
        <v>11</v>
      </c>
    </row>
    <row s="1645" customFormat="1" customHeight="1" ht="11.549999999999999">
      <c r="A148" s="991"/>
      <c r="B148" s="1640"/>
      <c r="C148" s="1640"/>
      <c r="D148" s="355"/>
      <c r="J148" s="1645"/>
      <c r="K148" s="1645"/>
      <c r="L148" s="1645"/>
      <c r="M148" s="1645"/>
      <c r="O148" s="1164"/>
      <c r="P148" s="1640"/>
      <c r="Q148" s="1640"/>
      <c r="R148" s="1164"/>
      <c r="S148" s="1164"/>
      <c r="T148" s="1164"/>
      <c r="U148" s="1164"/>
      <c r="V148" s="1640"/>
      <c r="W148" s="1164"/>
      <c r="X148" s="1164"/>
      <c r="Y148" s="548"/>
      <c r="Z148" s="1164"/>
      <c r="AA148" s="1164"/>
      <c r="AB148" s="1164"/>
      <c r="AC148" s="1164"/>
      <c r="AD148" s="1164"/>
      <c r="AE148" s="1636"/>
      <c r="AF148" s="570"/>
      <c r="AG148" s="570"/>
      <c r="AH148" s="570"/>
      <c r="AI148" s="570"/>
      <c r="AJ148" s="1645">
        <v>11</v>
      </c>
    </row>
    <row s="1645" customFormat="1" customHeight="1" ht="11.549999999999999">
      <c r="A149" s="991"/>
      <c r="B149" s="1640"/>
      <c r="C149" s="1640"/>
      <c r="D149" s="355"/>
      <c r="J149" s="1645"/>
      <c r="K149" s="1645"/>
      <c r="L149" s="1645"/>
      <c r="M149" s="1645"/>
      <c r="O149" s="1164"/>
      <c r="P149" s="1640"/>
      <c r="Q149" s="1640"/>
      <c r="R149" s="1164"/>
      <c r="S149" s="1164"/>
      <c r="T149" s="1164"/>
      <c r="U149" s="1164"/>
      <c r="V149" s="1640"/>
      <c r="W149" s="1164"/>
      <c r="X149" s="1164"/>
      <c r="Y149" s="548"/>
      <c r="Z149" s="1164"/>
      <c r="AA149" s="1164"/>
      <c r="AB149" s="1164"/>
      <c r="AC149" s="1164"/>
      <c r="AD149" s="1164"/>
      <c r="AE149" s="1636"/>
      <c r="AF149" s="570"/>
      <c r="AG149" s="570"/>
      <c r="AH149" s="570"/>
      <c r="AI149" s="570"/>
      <c r="AJ149" s="1645">
        <v>11</v>
      </c>
    </row>
    <row s="1645" customFormat="1" customHeight="1" ht="11.549999999999999">
      <c r="A150" s="991"/>
      <c r="B150" s="1640"/>
      <c r="C150" s="1640"/>
      <c r="D150" s="355"/>
      <c r="J150" s="1645"/>
      <c r="K150" s="1645"/>
      <c r="L150" s="1645"/>
      <c r="M150" s="1645"/>
      <c r="O150" s="1164"/>
      <c r="P150" s="1640"/>
      <c r="Q150" s="1640"/>
      <c r="R150" s="1164"/>
      <c r="S150" s="1164"/>
      <c r="T150" s="1164"/>
      <c r="U150" s="1164"/>
      <c r="V150" s="1640"/>
      <c r="W150" s="1164"/>
      <c r="X150" s="1164"/>
      <c r="Y150" s="548"/>
      <c r="Z150" s="1164"/>
      <c r="AA150" s="1164"/>
      <c r="AB150" s="1164"/>
      <c r="AC150" s="1164"/>
      <c r="AD150" s="1164"/>
      <c r="AE150" s="1636"/>
      <c r="AF150" s="570"/>
      <c r="AG150" s="570"/>
      <c r="AH150" s="570"/>
      <c r="AI150" s="570"/>
      <c r="AJ150" s="1645">
        <v>11</v>
      </c>
    </row>
    <row s="1645" customFormat="1" customHeight="1" ht="11.549999999999999">
      <c r="A151" s="991"/>
      <c r="B151" s="1640"/>
      <c r="C151" s="1640"/>
      <c r="D151" s="355"/>
      <c r="J151" s="1645"/>
      <c r="K151" s="1645"/>
      <c r="L151" s="1645"/>
      <c r="M151" s="1645"/>
      <c r="O151" s="1164"/>
      <c r="P151" s="1640"/>
      <c r="Q151" s="1640"/>
      <c r="R151" s="1164"/>
      <c r="S151" s="1164"/>
      <c r="T151" s="1164"/>
      <c r="U151" s="1164"/>
      <c r="V151" s="1640"/>
      <c r="W151" s="1164"/>
      <c r="X151" s="1164"/>
      <c r="Y151" s="548"/>
      <c r="Z151" s="1164"/>
      <c r="AA151" s="1164"/>
      <c r="AB151" s="1164"/>
      <c r="AC151" s="1164"/>
      <c r="AD151" s="1164"/>
      <c r="AE151" s="1636"/>
      <c r="AF151" s="570"/>
      <c r="AG151" s="570"/>
      <c r="AH151" s="570"/>
      <c r="AI151" s="570"/>
      <c r="AJ151" s="1645">
        <v>11</v>
      </c>
    </row>
    <row s="1645" customFormat="1" customHeight="1" ht="11.549999999999999">
      <c r="A152" s="991"/>
      <c r="B152" s="1640"/>
      <c r="C152" s="1640"/>
      <c r="D152" s="355"/>
      <c r="J152" s="1645"/>
      <c r="K152" s="1645"/>
      <c r="L152" s="1645"/>
      <c r="M152" s="1645"/>
      <c r="O152" s="1164"/>
      <c r="P152" s="1640"/>
      <c r="Q152" s="1640"/>
      <c r="R152" s="1164"/>
      <c r="S152" s="1164"/>
      <c r="T152" s="1164"/>
      <c r="U152" s="1164"/>
      <c r="V152" s="1640"/>
      <c r="W152" s="1164"/>
      <c r="X152" s="1164"/>
      <c r="Y152" s="548"/>
      <c r="Z152" s="1164"/>
      <c r="AA152" s="1164"/>
      <c r="AB152" s="1164"/>
      <c r="AC152" s="1164"/>
      <c r="AD152" s="1164"/>
      <c r="AE152" s="1636"/>
      <c r="AF152" s="570"/>
      <c r="AG152" s="570"/>
      <c r="AH152" s="570"/>
      <c r="AI152" s="570"/>
      <c r="AJ152" s="1645">
        <v>11</v>
      </c>
    </row>
    <row s="1645" customFormat="1" customHeight="1" ht="11.549999999999999">
      <c r="A153" s="991"/>
      <c r="B153" s="1640"/>
      <c r="C153" s="1640"/>
      <c r="D153" s="355"/>
      <c r="J153" s="1645"/>
      <c r="K153" s="1645"/>
      <c r="L153" s="1645"/>
      <c r="M153" s="1645"/>
      <c r="O153" s="1164"/>
      <c r="P153" s="1640"/>
      <c r="Q153" s="1640"/>
      <c r="R153" s="1164"/>
      <c r="S153" s="1164"/>
      <c r="T153" s="1164"/>
      <c r="U153" s="1164"/>
      <c r="V153" s="1640"/>
      <c r="W153" s="1164"/>
      <c r="X153" s="1164"/>
      <c r="Y153" s="548"/>
      <c r="Z153" s="1164"/>
      <c r="AA153" s="1164"/>
      <c r="AB153" s="1164"/>
      <c r="AC153" s="1164"/>
      <c r="AD153" s="1164"/>
      <c r="AE153" s="1636"/>
      <c r="AF153" s="570"/>
      <c r="AG153" s="570"/>
      <c r="AH153" s="570"/>
      <c r="AI153" s="570"/>
      <c r="AJ153" s="1645">
        <v>11</v>
      </c>
    </row>
    <row s="1645" customFormat="1" customHeight="1" ht="11.549999999999999">
      <c r="A154" s="991"/>
      <c r="B154" s="1640"/>
      <c r="C154" s="1640"/>
      <c r="D154" s="355"/>
      <c r="J154" s="1645"/>
      <c r="K154" s="1645"/>
      <c r="L154" s="1645"/>
      <c r="M154" s="1645"/>
      <c r="O154" s="1164"/>
      <c r="P154" s="1640"/>
      <c r="Q154" s="1640"/>
      <c r="R154" s="1164"/>
      <c r="S154" s="1164"/>
      <c r="T154" s="1164"/>
      <c r="U154" s="1164"/>
      <c r="V154" s="1640"/>
      <c r="W154" s="1164"/>
      <c r="X154" s="1164"/>
      <c r="Y154" s="548"/>
      <c r="Z154" s="1164"/>
      <c r="AA154" s="1164"/>
      <c r="AB154" s="1164"/>
      <c r="AC154" s="1164"/>
      <c r="AD154" s="1164"/>
      <c r="AE154" s="1636"/>
      <c r="AF154" s="570"/>
      <c r="AG154" s="570"/>
      <c r="AH154" s="570"/>
      <c r="AI154" s="570"/>
      <c r="AJ154" s="1645">
        <v>11</v>
      </c>
    </row>
    <row s="1645" customFormat="1" customHeight="1" ht="11.549999999999999">
      <c r="A155" s="991"/>
      <c r="B155" s="1640"/>
      <c r="C155" s="1640"/>
      <c r="D155" s="355"/>
      <c r="J155" s="1645"/>
      <c r="K155" s="1645"/>
      <c r="L155" s="1645"/>
      <c r="M155" s="1645"/>
      <c r="O155" s="1164"/>
      <c r="P155" s="1640"/>
      <c r="Q155" s="1640"/>
      <c r="R155" s="1164"/>
      <c r="S155" s="1164"/>
      <c r="T155" s="1164"/>
      <c r="U155" s="1164"/>
      <c r="V155" s="1640"/>
      <c r="W155" s="1164"/>
      <c r="X155" s="1164"/>
      <c r="Y155" s="548"/>
      <c r="Z155" s="1164"/>
      <c r="AA155" s="1164"/>
      <c r="AB155" s="1164"/>
      <c r="AC155" s="1164"/>
      <c r="AD155" s="1164"/>
      <c r="AE155" s="1636"/>
      <c r="AF155" s="570"/>
      <c r="AG155" s="570"/>
      <c r="AH155" s="570"/>
      <c r="AI155" s="570"/>
      <c r="AJ155" s="1645">
        <v>11</v>
      </c>
    </row>
    <row s="1645" customFormat="1" customHeight="1" ht="11.549999999999999">
      <c r="A156" s="991"/>
      <c r="B156" s="1640"/>
      <c r="C156" s="1640"/>
      <c r="D156" s="355"/>
      <c r="J156" s="1645"/>
      <c r="K156" s="1645"/>
      <c r="L156" s="1645"/>
      <c r="M156" s="1645"/>
      <c r="O156" s="1164"/>
      <c r="P156" s="1640"/>
      <c r="Q156" s="1640"/>
      <c r="R156" s="1164"/>
      <c r="S156" s="1164"/>
      <c r="T156" s="1164"/>
      <c r="U156" s="1164"/>
      <c r="V156" s="1640"/>
      <c r="W156" s="1164"/>
      <c r="X156" s="1164"/>
      <c r="Y156" s="548"/>
      <c r="Z156" s="1164"/>
      <c r="AA156" s="1164"/>
      <c r="AB156" s="1164"/>
      <c r="AC156" s="1164"/>
      <c r="AD156" s="1164"/>
      <c r="AE156" s="1636"/>
      <c r="AF156" s="570"/>
      <c r="AG156" s="570"/>
      <c r="AH156" s="570"/>
      <c r="AI156" s="570"/>
      <c r="AJ156" s="1645">
        <v>11</v>
      </c>
    </row>
    <row s="1645" customFormat="1" customHeight="1" ht="11.549999999999999">
      <c r="A157" s="991"/>
      <c r="B157" s="1640"/>
      <c r="C157" s="1640"/>
      <c r="D157" s="355"/>
      <c r="J157" s="1645"/>
      <c r="K157" s="1645"/>
      <c r="L157" s="1645"/>
      <c r="M157" s="1645"/>
      <c r="O157" s="1164"/>
      <c r="P157" s="1640"/>
      <c r="Q157" s="1640"/>
      <c r="R157" s="1164"/>
      <c r="S157" s="1164"/>
      <c r="T157" s="1164"/>
      <c r="U157" s="1164"/>
      <c r="V157" s="1640"/>
      <c r="W157" s="1164"/>
      <c r="X157" s="1164"/>
      <c r="Y157" s="548"/>
      <c r="Z157" s="1164"/>
      <c r="AA157" s="1164"/>
      <c r="AB157" s="1164"/>
      <c r="AC157" s="1164"/>
      <c r="AD157" s="1164"/>
      <c r="AE157" s="1636"/>
      <c r="AF157" s="570"/>
      <c r="AG157" s="570"/>
      <c r="AH157" s="570"/>
      <c r="AI157" s="570"/>
      <c r="AJ157" s="1645">
        <v>11</v>
      </c>
    </row>
    <row s="1645" customFormat="1" customHeight="1" ht="11.549999999999999">
      <c r="A158" s="991"/>
      <c r="B158" s="1640"/>
      <c r="C158" s="1640"/>
      <c r="D158" s="355"/>
      <c r="J158" s="1645"/>
      <c r="K158" s="1645"/>
      <c r="L158" s="1645"/>
      <c r="M158" s="1645"/>
      <c r="O158" s="1164"/>
      <c r="P158" s="1640"/>
      <c r="Q158" s="1640"/>
      <c r="R158" s="1164"/>
      <c r="S158" s="1164"/>
      <c r="T158" s="1164"/>
      <c r="U158" s="1164"/>
      <c r="V158" s="1640"/>
      <c r="W158" s="1164"/>
      <c r="X158" s="1164"/>
      <c r="Y158" s="548"/>
      <c r="Z158" s="1164"/>
      <c r="AA158" s="1164"/>
      <c r="AB158" s="1164"/>
      <c r="AC158" s="1164"/>
      <c r="AD158" s="1164"/>
      <c r="AE158" s="1636"/>
      <c r="AF158" s="570"/>
      <c r="AG158" s="570"/>
      <c r="AH158" s="570"/>
      <c r="AI158" s="570"/>
      <c r="AJ158" s="1645">
        <v>11</v>
      </c>
    </row>
    <row s="1645" customFormat="1" customHeight="1" ht="11.549999999999999">
      <c r="A159" s="991"/>
      <c r="B159" s="1640"/>
      <c r="C159" s="1640"/>
      <c r="D159" s="355"/>
      <c r="J159" s="1645"/>
      <c r="K159" s="1645"/>
      <c r="L159" s="1645"/>
      <c r="M159" s="1645"/>
      <c r="O159" s="1164"/>
      <c r="P159" s="1640"/>
      <c r="Q159" s="1640"/>
      <c r="R159" s="1164"/>
      <c r="S159" s="1164"/>
      <c r="T159" s="1164"/>
      <c r="U159" s="1164"/>
      <c r="V159" s="1640"/>
      <c r="W159" s="1164"/>
      <c r="X159" s="1164"/>
      <c r="Y159" s="548"/>
      <c r="Z159" s="1164"/>
      <c r="AA159" s="1164"/>
      <c r="AB159" s="1164"/>
      <c r="AC159" s="1164"/>
      <c r="AD159" s="1164"/>
      <c r="AE159" s="1636"/>
      <c r="AF159" s="570"/>
      <c r="AG159" s="570"/>
      <c r="AH159" s="570"/>
      <c r="AI159" s="570"/>
      <c r="AJ159" s="1645">
        <v>11</v>
      </c>
    </row>
    <row s="1645" customFormat="1" customHeight="1" ht="11.549999999999999">
      <c r="A160" s="991"/>
      <c r="B160" s="1640"/>
      <c r="C160" s="1640"/>
      <c r="D160" s="355"/>
      <c r="J160" s="1645"/>
      <c r="K160" s="1645"/>
      <c r="L160" s="1645"/>
      <c r="M160" s="1645"/>
      <c r="O160" s="1164"/>
      <c r="P160" s="1640"/>
      <c r="Q160" s="1640"/>
      <c r="R160" s="1164"/>
      <c r="S160" s="1164"/>
      <c r="T160" s="1164"/>
      <c r="U160" s="1164"/>
      <c r="V160" s="1640"/>
      <c r="W160" s="1164"/>
      <c r="X160" s="1164"/>
      <c r="Y160" s="548"/>
      <c r="Z160" s="1164"/>
      <c r="AA160" s="1164"/>
      <c r="AB160" s="1164"/>
      <c r="AC160" s="1164"/>
      <c r="AD160" s="1164"/>
      <c r="AE160" s="1636"/>
      <c r="AF160" s="570"/>
      <c r="AG160" s="570"/>
      <c r="AH160" s="570"/>
      <c r="AI160" s="570"/>
      <c r="AJ160" s="1645">
        <v>11</v>
      </c>
    </row>
    <row s="1645" customFormat="1" customHeight="1" ht="11.549999999999999">
      <c r="A161" s="991"/>
      <c r="B161" s="1640"/>
      <c r="C161" s="1640"/>
      <c r="D161" s="355"/>
      <c r="J161" s="1645"/>
      <c r="K161" s="1645"/>
      <c r="L161" s="1645"/>
      <c r="M161" s="1645"/>
      <c r="O161" s="1164"/>
      <c r="P161" s="1640"/>
      <c r="Q161" s="1640"/>
      <c r="R161" s="1164"/>
      <c r="S161" s="1164"/>
      <c r="T161" s="1164"/>
      <c r="U161" s="1164"/>
      <c r="V161" s="1640"/>
      <c r="W161" s="1164"/>
      <c r="X161" s="1164"/>
      <c r="Y161" s="548"/>
      <c r="Z161" s="1164"/>
      <c r="AA161" s="1164"/>
      <c r="AB161" s="1164"/>
      <c r="AC161" s="1164"/>
      <c r="AD161" s="1164"/>
      <c r="AE161" s="1636"/>
      <c r="AF161" s="570"/>
      <c r="AG161" s="570"/>
      <c r="AH161" s="570"/>
      <c r="AI161" s="570"/>
      <c r="AJ161" s="1645">
        <v>11</v>
      </c>
    </row>
    <row s="1645" customFormat="1" customHeight="1" ht="11.549999999999999">
      <c r="A162" s="991"/>
      <c r="B162" s="1640"/>
      <c r="C162" s="1640"/>
      <c r="D162" s="355"/>
      <c r="J162" s="1645"/>
      <c r="K162" s="1645"/>
      <c r="L162" s="1645"/>
      <c r="M162" s="1645"/>
      <c r="O162" s="1164"/>
      <c r="P162" s="1640"/>
      <c r="Q162" s="1640"/>
      <c r="R162" s="1164"/>
      <c r="S162" s="1164"/>
      <c r="T162" s="1164"/>
      <c r="U162" s="1164"/>
      <c r="V162" s="1640"/>
      <c r="W162" s="1164"/>
      <c r="X162" s="1164"/>
      <c r="Y162" s="548"/>
      <c r="Z162" s="1164"/>
      <c r="AA162" s="1164"/>
      <c r="AB162" s="1164"/>
      <c r="AC162" s="1164"/>
      <c r="AD162" s="1164"/>
      <c r="AE162" s="1636"/>
      <c r="AF162" s="570"/>
      <c r="AG162" s="570"/>
      <c r="AH162" s="570"/>
      <c r="AI162" s="570"/>
      <c r="AJ162" s="1645">
        <v>11</v>
      </c>
    </row>
    <row s="1645" customFormat="1" customHeight="1" ht="11.549999999999999">
      <c r="A163" s="991"/>
      <c r="B163" s="1640"/>
      <c r="C163" s="1640"/>
      <c r="D163" s="355"/>
      <c r="J163" s="1645"/>
      <c r="K163" s="1645"/>
      <c r="L163" s="1645"/>
      <c r="M163" s="1645"/>
      <c r="O163" s="1164"/>
      <c r="P163" s="1640"/>
      <c r="Q163" s="1640"/>
      <c r="R163" s="1164"/>
      <c r="S163" s="1164"/>
      <c r="T163" s="1164"/>
      <c r="U163" s="1164"/>
      <c r="V163" s="1640"/>
      <c r="W163" s="1164"/>
      <c r="X163" s="1164"/>
      <c r="Y163" s="548"/>
      <c r="Z163" s="1164"/>
      <c r="AA163" s="1164"/>
      <c r="AB163" s="1164"/>
      <c r="AC163" s="1164"/>
      <c r="AD163" s="1164"/>
      <c r="AE163" s="1636"/>
      <c r="AF163" s="570"/>
      <c r="AG163" s="570"/>
      <c r="AH163" s="570"/>
      <c r="AI163" s="570"/>
      <c r="AJ163" s="1645">
        <v>11</v>
      </c>
    </row>
    <row s="1645" customFormat="1" customHeight="1" ht="11.549999999999999">
      <c r="A164" s="991"/>
      <c r="B164" s="1640"/>
      <c r="C164" s="1640"/>
      <c r="D164" s="355"/>
      <c r="J164" s="1645"/>
      <c r="K164" s="1645"/>
      <c r="L164" s="1645"/>
      <c r="M164" s="1645"/>
      <c r="O164" s="1164"/>
      <c r="P164" s="1640"/>
      <c r="Q164" s="1640"/>
      <c r="R164" s="1164"/>
      <c r="S164" s="1164"/>
      <c r="T164" s="1164"/>
      <c r="U164" s="1164"/>
      <c r="V164" s="1640"/>
      <c r="W164" s="1164"/>
      <c r="X164" s="1164"/>
      <c r="Y164" s="548"/>
      <c r="Z164" s="1164"/>
      <c r="AA164" s="1164"/>
      <c r="AB164" s="1164"/>
      <c r="AC164" s="1164"/>
      <c r="AD164" s="1164"/>
      <c r="AE164" s="1636"/>
      <c r="AF164" s="570"/>
      <c r="AG164" s="570"/>
      <c r="AH164" s="570"/>
      <c r="AI164" s="570"/>
      <c r="AJ164" s="1645">
        <v>11</v>
      </c>
    </row>
    <row s="1645" customFormat="1" customHeight="1" ht="11.549999999999999">
      <c r="A165" s="991"/>
      <c r="B165" s="1640"/>
      <c r="C165" s="1640"/>
      <c r="D165" s="355"/>
      <c r="J165" s="1645"/>
      <c r="K165" s="1645"/>
      <c r="L165" s="1645"/>
      <c r="M165" s="1645"/>
      <c r="O165" s="1164"/>
      <c r="P165" s="1640"/>
      <c r="Q165" s="1640"/>
      <c r="R165" s="1164"/>
      <c r="S165" s="1164"/>
      <c r="T165" s="1164"/>
      <c r="U165" s="1164"/>
      <c r="V165" s="1640"/>
      <c r="W165" s="1164"/>
      <c r="X165" s="1164"/>
      <c r="Y165" s="548"/>
      <c r="Z165" s="1164"/>
      <c r="AA165" s="1164"/>
      <c r="AB165" s="1164"/>
      <c r="AC165" s="1164"/>
      <c r="AD165" s="1164"/>
      <c r="AE165" s="1636"/>
      <c r="AF165" s="570"/>
      <c r="AG165" s="570"/>
      <c r="AH165" s="570"/>
      <c r="AI165" s="570"/>
      <c r="AJ165" s="1645">
        <v>11</v>
      </c>
    </row>
    <row s="1645" customFormat="1" customHeight="1" ht="11.549999999999999">
      <c r="A166" s="991"/>
      <c r="B166" s="1640"/>
      <c r="C166" s="1640"/>
      <c r="D166" s="355"/>
      <c r="J166" s="1645"/>
      <c r="K166" s="1645"/>
      <c r="L166" s="1645"/>
      <c r="M166" s="1645"/>
      <c r="O166" s="1164"/>
      <c r="P166" s="1640"/>
      <c r="Q166" s="1640"/>
      <c r="R166" s="1164"/>
      <c r="S166" s="1164"/>
      <c r="T166" s="1164"/>
      <c r="U166" s="1164"/>
      <c r="V166" s="1640"/>
      <c r="W166" s="1164"/>
      <c r="X166" s="1164"/>
      <c r="Y166" s="548"/>
      <c r="Z166" s="1164"/>
      <c r="AA166" s="1164"/>
      <c r="AB166" s="1164"/>
      <c r="AC166" s="1164"/>
      <c r="AD166" s="1164"/>
      <c r="AE166" s="1636"/>
      <c r="AF166" s="570"/>
      <c r="AG166" s="570"/>
      <c r="AH166" s="570"/>
      <c r="AI166" s="570"/>
      <c r="AJ166" s="1645">
        <v>11</v>
      </c>
    </row>
    <row s="1645" customFormat="1" customHeight="1" ht="11.549999999999999">
      <c r="A167" s="991"/>
      <c r="B167" s="1640"/>
      <c r="C167" s="1640"/>
      <c r="D167" s="355"/>
      <c r="J167" s="1645"/>
      <c r="K167" s="1645"/>
      <c r="L167" s="1645"/>
      <c r="M167" s="1645"/>
      <c r="O167" s="1164"/>
      <c r="P167" s="1640"/>
      <c r="Q167" s="1640"/>
      <c r="R167" s="1164"/>
      <c r="S167" s="1164"/>
      <c r="T167" s="1164"/>
      <c r="U167" s="1164"/>
      <c r="V167" s="1640"/>
      <c r="W167" s="1164"/>
      <c r="X167" s="1164"/>
      <c r="Y167" s="548"/>
      <c r="Z167" s="1164"/>
      <c r="AA167" s="1164"/>
      <c r="AB167" s="1164"/>
      <c r="AC167" s="1164"/>
      <c r="AD167" s="1164"/>
      <c r="AE167" s="1636"/>
      <c r="AF167" s="570"/>
      <c r="AG167" s="570"/>
      <c r="AH167" s="570"/>
      <c r="AI167" s="570"/>
      <c r="AJ167" s="1645">
        <v>11</v>
      </c>
    </row>
    <row s="1645" customFormat="1" customHeight="1" ht="11.549999999999999">
      <c r="A168" s="991"/>
      <c r="B168" s="1640"/>
      <c r="C168" s="1640"/>
      <c r="D168" s="355"/>
      <c r="J168" s="1645"/>
      <c r="K168" s="1645"/>
      <c r="L168" s="1645"/>
      <c r="M168" s="1645"/>
      <c r="O168" s="1164"/>
      <c r="P168" s="1640"/>
      <c r="Q168" s="1640"/>
      <c r="R168" s="1164"/>
      <c r="S168" s="1164"/>
      <c r="T168" s="1164"/>
      <c r="U168" s="1164"/>
      <c r="V168" s="1640"/>
      <c r="W168" s="1164"/>
      <c r="X168" s="1164"/>
      <c r="Y168" s="548"/>
      <c r="Z168" s="1164"/>
      <c r="AA168" s="1164"/>
      <c r="AB168" s="1164"/>
      <c r="AC168" s="1164"/>
      <c r="AD168" s="1164"/>
      <c r="AE168" s="1636"/>
      <c r="AF168" s="570"/>
      <c r="AG168" s="570"/>
      <c r="AH168" s="570"/>
      <c r="AI168" s="570"/>
      <c r="AJ168" s="1645">
        <v>11</v>
      </c>
    </row>
    <row s="1645" customFormat="1" customHeight="1" ht="11.549999999999999">
      <c r="A169" s="991"/>
      <c r="B169" s="1640"/>
      <c r="C169" s="1640"/>
      <c r="D169" s="355"/>
      <c r="J169" s="1645"/>
      <c r="K169" s="1645"/>
      <c r="L169" s="1645"/>
      <c r="M169" s="1645"/>
      <c r="O169" s="1164"/>
      <c r="P169" s="1640"/>
      <c r="Q169" s="1640"/>
      <c r="R169" s="1164"/>
      <c r="S169" s="1164"/>
      <c r="T169" s="1164"/>
      <c r="U169" s="1164"/>
      <c r="V169" s="1640"/>
      <c r="W169" s="1164"/>
      <c r="X169" s="1164"/>
      <c r="Y169" s="548"/>
      <c r="Z169" s="1164"/>
      <c r="AA169" s="1164"/>
      <c r="AB169" s="1164"/>
      <c r="AC169" s="1164"/>
      <c r="AD169" s="1164"/>
      <c r="AE169" s="1636"/>
      <c r="AF169" s="570"/>
      <c r="AG169" s="570"/>
      <c r="AH169" s="570"/>
      <c r="AI169" s="570"/>
      <c r="AJ169" s="1645">
        <v>11</v>
      </c>
    </row>
    <row s="1645" customFormat="1" customHeight="1" ht="11.549999999999999">
      <c r="A170" s="991"/>
      <c r="B170" s="1640"/>
      <c r="C170" s="1640"/>
      <c r="D170" s="355"/>
      <c r="J170" s="1645"/>
      <c r="K170" s="1645"/>
      <c r="L170" s="1645"/>
      <c r="M170" s="1645"/>
      <c r="O170" s="1164"/>
      <c r="P170" s="1640"/>
      <c r="Q170" s="1640"/>
      <c r="R170" s="1164"/>
      <c r="S170" s="1164"/>
      <c r="T170" s="1164"/>
      <c r="U170" s="1164"/>
      <c r="V170" s="1640"/>
      <c r="W170" s="1164"/>
      <c r="X170" s="1164"/>
      <c r="Y170" s="548"/>
      <c r="Z170" s="1164"/>
      <c r="AA170" s="1164"/>
      <c r="AB170" s="1164"/>
      <c r="AC170" s="1164"/>
      <c r="AD170" s="1164"/>
      <c r="AE170" s="1636"/>
      <c r="AF170" s="570"/>
      <c r="AG170" s="570"/>
      <c r="AH170" s="570"/>
      <c r="AI170" s="570"/>
      <c r="AJ170" s="1645">
        <v>11</v>
      </c>
    </row>
    <row s="1645" customFormat="1" customHeight="1" ht="11.549999999999999">
      <c r="A171" s="991"/>
      <c r="B171" s="1640"/>
      <c r="C171" s="1640"/>
      <c r="D171" s="355"/>
      <c r="J171" s="1645"/>
      <c r="K171" s="1645"/>
      <c r="L171" s="1645"/>
      <c r="M171" s="1645"/>
      <c r="O171" s="1164"/>
      <c r="P171" s="1640"/>
      <c r="Q171" s="1640"/>
      <c r="R171" s="1164"/>
      <c r="S171" s="1164"/>
      <c r="T171" s="1164"/>
      <c r="U171" s="1164"/>
      <c r="V171" s="1640"/>
      <c r="W171" s="1164"/>
      <c r="X171" s="1164"/>
      <c r="Y171" s="548"/>
      <c r="Z171" s="1164"/>
      <c r="AA171" s="1164"/>
      <c r="AB171" s="1164"/>
      <c r="AC171" s="1164"/>
      <c r="AD171" s="1164"/>
      <c r="AE171" s="1636"/>
      <c r="AF171" s="570"/>
      <c r="AG171" s="570"/>
      <c r="AH171" s="570"/>
      <c r="AI171" s="570"/>
      <c r="AJ171" s="1645">
        <v>11</v>
      </c>
    </row>
    <row s="1645" customFormat="1" customHeight="1" ht="11.549999999999999">
      <c r="A172" s="991"/>
      <c r="B172" s="1640"/>
      <c r="C172" s="1640"/>
      <c r="D172" s="355"/>
      <c r="J172" s="1645"/>
      <c r="K172" s="1645"/>
      <c r="L172" s="1645"/>
      <c r="M172" s="1645"/>
      <c r="O172" s="1164"/>
      <c r="P172" s="1640"/>
      <c r="Q172" s="1640"/>
      <c r="R172" s="1164"/>
      <c r="S172" s="1164"/>
      <c r="T172" s="1164"/>
      <c r="U172" s="1164"/>
      <c r="V172" s="1640"/>
      <c r="W172" s="1164"/>
      <c r="X172" s="1164"/>
      <c r="Y172" s="548"/>
      <c r="Z172" s="1164"/>
      <c r="AA172" s="1164"/>
      <c r="AB172" s="1164"/>
      <c r="AC172" s="1164"/>
      <c r="AD172" s="1164"/>
      <c r="AE172" s="1636"/>
      <c r="AF172" s="570"/>
      <c r="AG172" s="570"/>
      <c r="AH172" s="570"/>
      <c r="AI172" s="570"/>
      <c r="AJ172" s="1645">
        <v>11</v>
      </c>
    </row>
    <row s="1645" customFormat="1" customHeight="1" ht="11.549999999999999">
      <c r="A173" s="991"/>
      <c r="B173" s="1640"/>
      <c r="C173" s="1640"/>
      <c r="D173" s="355"/>
      <c r="J173" s="1645"/>
      <c r="K173" s="1645"/>
      <c r="L173" s="1645"/>
      <c r="M173" s="1645"/>
      <c r="O173" s="1164"/>
      <c r="P173" s="1640"/>
      <c r="Q173" s="1640"/>
      <c r="R173" s="1164"/>
      <c r="S173" s="1164"/>
      <c r="T173" s="1164"/>
      <c r="U173" s="1164"/>
      <c r="V173" s="1640"/>
      <c r="W173" s="1164"/>
      <c r="X173" s="1164"/>
      <c r="Y173" s="548"/>
      <c r="Z173" s="1164"/>
      <c r="AA173" s="1164"/>
      <c r="AB173" s="1164"/>
      <c r="AC173" s="1164"/>
      <c r="AD173" s="1164"/>
      <c r="AE173" s="1636"/>
      <c r="AF173" s="570"/>
      <c r="AG173" s="570"/>
      <c r="AH173" s="570"/>
      <c r="AI173" s="570"/>
      <c r="AJ173" s="1645">
        <v>11</v>
      </c>
    </row>
    <row s="1645" customFormat="1" customHeight="1" ht="11.549999999999999">
      <c r="A174" s="991"/>
      <c r="B174" s="1640"/>
      <c r="C174" s="1640"/>
      <c r="D174" s="355"/>
      <c r="J174" s="1645"/>
      <c r="K174" s="1645"/>
      <c r="L174" s="1645"/>
      <c r="M174" s="1645"/>
      <c r="O174" s="1164"/>
      <c r="P174" s="1640"/>
      <c r="Q174" s="1640"/>
      <c r="R174" s="1164"/>
      <c r="S174" s="1164"/>
      <c r="T174" s="1164"/>
      <c r="U174" s="1164"/>
      <c r="V174" s="1640"/>
      <c r="W174" s="1164"/>
      <c r="X174" s="1164"/>
      <c r="Y174" s="548"/>
      <c r="Z174" s="1164"/>
      <c r="AA174" s="1164"/>
      <c r="AB174" s="1164"/>
      <c r="AC174" s="1164"/>
      <c r="AD174" s="1164"/>
      <c r="AE174" s="1636"/>
      <c r="AF174" s="570"/>
      <c r="AG174" s="570"/>
      <c r="AH174" s="570"/>
      <c r="AI174" s="570"/>
      <c r="AJ174" s="1645">
        <v>11</v>
      </c>
    </row>
    <row s="1645" customFormat="1" customHeight="1" ht="11.549999999999999">
      <c r="A175" s="991"/>
      <c r="B175" s="1640"/>
      <c r="C175" s="1640"/>
      <c r="D175" s="355"/>
      <c r="J175" s="1645"/>
      <c r="K175" s="1645"/>
      <c r="L175" s="1645"/>
      <c r="M175" s="1645"/>
      <c r="O175" s="1164"/>
      <c r="P175" s="1640"/>
      <c r="Q175" s="1640"/>
      <c r="R175" s="1164"/>
      <c r="S175" s="1164"/>
      <c r="T175" s="1164"/>
      <c r="U175" s="1164"/>
      <c r="V175" s="1640"/>
      <c r="W175" s="1164"/>
      <c r="X175" s="1164"/>
      <c r="Y175" s="548"/>
      <c r="Z175" s="1164"/>
      <c r="AA175" s="1164"/>
      <c r="AB175" s="1164"/>
      <c r="AC175" s="1164"/>
      <c r="AD175" s="1164"/>
      <c r="AE175" s="1636"/>
      <c r="AF175" s="570"/>
      <c r="AG175" s="570"/>
      <c r="AH175" s="570"/>
      <c r="AI175" s="570"/>
      <c r="AJ175" s="1645">
        <v>11</v>
      </c>
    </row>
    <row s="1645" customFormat="1" customHeight="1" ht="11.549999999999999">
      <c r="A176" s="991"/>
      <c r="B176" s="1640"/>
      <c r="C176" s="1640"/>
      <c r="D176" s="355"/>
      <c r="J176" s="1645"/>
      <c r="K176" s="1645"/>
      <c r="L176" s="1645"/>
      <c r="M176" s="1645"/>
      <c r="O176" s="1164"/>
      <c r="P176" s="1640"/>
      <c r="Q176" s="1640"/>
      <c r="R176" s="1164"/>
      <c r="S176" s="1164"/>
      <c r="T176" s="1164"/>
      <c r="U176" s="1164"/>
      <c r="V176" s="1640"/>
      <c r="W176" s="1164"/>
      <c r="X176" s="1164"/>
      <c r="Y176" s="548"/>
      <c r="Z176" s="1164"/>
      <c r="AA176" s="1164"/>
      <c r="AB176" s="1164"/>
      <c r="AC176" s="1164"/>
      <c r="AD176" s="1164"/>
      <c r="AE176" s="1636"/>
      <c r="AF176" s="570"/>
      <c r="AG176" s="570"/>
      <c r="AH176" s="570"/>
      <c r="AI176" s="570"/>
      <c r="AJ176" s="1645">
        <v>11</v>
      </c>
    </row>
    <row s="1645" customFormat="1" customHeight="1" ht="11.549999999999999">
      <c r="A177" s="991"/>
      <c r="B177" s="1640"/>
      <c r="C177" s="1640"/>
      <c r="D177" s="355"/>
      <c r="J177" s="1645"/>
      <c r="K177" s="1645"/>
      <c r="L177" s="1645"/>
      <c r="M177" s="1645"/>
      <c r="O177" s="1164"/>
      <c r="P177" s="1640"/>
      <c r="Q177" s="1640"/>
      <c r="R177" s="1164"/>
      <c r="S177" s="1164"/>
      <c r="T177" s="1164"/>
      <c r="U177" s="1164"/>
      <c r="V177" s="1640"/>
      <c r="W177" s="1164"/>
      <c r="X177" s="1164"/>
      <c r="Y177" s="548"/>
      <c r="Z177" s="1164"/>
      <c r="AA177" s="1164"/>
      <c r="AB177" s="1164"/>
      <c r="AC177" s="1164"/>
      <c r="AD177" s="1164"/>
      <c r="AE177" s="1636"/>
      <c r="AF177" s="570"/>
      <c r="AG177" s="570"/>
      <c r="AH177" s="570"/>
      <c r="AI177" s="570"/>
      <c r="AJ177" s="1645">
        <v>11</v>
      </c>
    </row>
    <row s="1645" customFormat="1" customHeight="1" ht="11.549999999999999">
      <c r="A178" s="991"/>
      <c r="B178" s="1640"/>
      <c r="C178" s="1640"/>
      <c r="D178" s="355"/>
      <c r="J178" s="1645"/>
      <c r="K178" s="1645"/>
      <c r="L178" s="1645"/>
      <c r="M178" s="1645"/>
      <c r="O178" s="1164"/>
      <c r="P178" s="1640"/>
      <c r="Q178" s="1640"/>
      <c r="R178" s="1164"/>
      <c r="S178" s="1164"/>
      <c r="T178" s="1164"/>
      <c r="U178" s="1164"/>
      <c r="V178" s="1640"/>
      <c r="W178" s="1164"/>
      <c r="X178" s="1164"/>
      <c r="Y178" s="548"/>
      <c r="Z178" s="1164"/>
      <c r="AA178" s="1164"/>
      <c r="AB178" s="1164"/>
      <c r="AC178" s="1164"/>
      <c r="AD178" s="1164"/>
      <c r="AE178" s="1636"/>
      <c r="AF178" s="570"/>
      <c r="AG178" s="570"/>
      <c r="AH178" s="570"/>
      <c r="AI178" s="570"/>
      <c r="AJ178" s="1645">
        <v>11</v>
      </c>
    </row>
    <row s="1645" customFormat="1" customHeight="1" ht="11.549999999999999">
      <c r="A179" s="991"/>
      <c r="B179" s="1640"/>
      <c r="C179" s="1640"/>
      <c r="D179" s="355"/>
      <c r="J179" s="1645"/>
      <c r="K179" s="1645"/>
      <c r="L179" s="1645"/>
      <c r="M179" s="1645"/>
      <c r="O179" s="1164"/>
      <c r="P179" s="1640"/>
      <c r="Q179" s="1640"/>
      <c r="R179" s="1164"/>
      <c r="S179" s="1164"/>
      <c r="T179" s="1164"/>
      <c r="U179" s="1164"/>
      <c r="V179" s="1640"/>
      <c r="W179" s="1164"/>
      <c r="X179" s="1164"/>
      <c r="Y179" s="548"/>
      <c r="Z179" s="1164"/>
      <c r="AA179" s="1164"/>
      <c r="AB179" s="1164"/>
      <c r="AC179" s="1164"/>
      <c r="AD179" s="1164"/>
      <c r="AE179" s="1636"/>
      <c r="AF179" s="570"/>
      <c r="AG179" s="570"/>
      <c r="AH179" s="570"/>
      <c r="AI179" s="570"/>
      <c r="AJ179" s="1645">
        <v>11</v>
      </c>
    </row>
    <row s="1645" customFormat="1" customHeight="1" ht="11.549999999999999">
      <c r="A180" s="991"/>
      <c r="B180" s="1640"/>
      <c r="C180" s="1640"/>
      <c r="D180" s="355"/>
      <c r="J180" s="1645"/>
      <c r="K180" s="1645"/>
      <c r="L180" s="1645"/>
      <c r="M180" s="1645"/>
      <c r="O180" s="1164"/>
      <c r="P180" s="1640"/>
      <c r="Q180" s="1640"/>
      <c r="R180" s="1164"/>
      <c r="S180" s="1164"/>
      <c r="T180" s="1164"/>
      <c r="U180" s="1164"/>
      <c r="V180" s="1640"/>
      <c r="W180" s="1164"/>
      <c r="X180" s="1164"/>
      <c r="Y180" s="548"/>
      <c r="Z180" s="1164"/>
      <c r="AA180" s="1164"/>
      <c r="AB180" s="1164"/>
      <c r="AC180" s="1164"/>
      <c r="AD180" s="1164"/>
      <c r="AE180" s="1636"/>
      <c r="AF180" s="570"/>
      <c r="AG180" s="570"/>
      <c r="AH180" s="570"/>
      <c r="AI180" s="570"/>
      <c r="AJ180" s="1645">
        <v>11</v>
      </c>
    </row>
    <row s="1645" customFormat="1" customHeight="1" ht="11.549999999999999">
      <c r="A181" s="991"/>
      <c r="B181" s="1640"/>
      <c r="C181" s="1640"/>
      <c r="D181" s="355"/>
      <c r="J181" s="1645"/>
      <c r="K181" s="1645"/>
      <c r="L181" s="1645"/>
      <c r="M181" s="1645"/>
      <c r="O181" s="1164"/>
      <c r="P181" s="1640"/>
      <c r="Q181" s="1640"/>
      <c r="R181" s="1164"/>
      <c r="S181" s="1164"/>
      <c r="T181" s="1164"/>
      <c r="U181" s="1164"/>
      <c r="V181" s="1640"/>
      <c r="W181" s="1164"/>
      <c r="X181" s="1164"/>
      <c r="Y181" s="548"/>
      <c r="Z181" s="1164"/>
      <c r="AA181" s="1164"/>
      <c r="AB181" s="1164"/>
      <c r="AC181" s="1164"/>
      <c r="AD181" s="1164"/>
      <c r="AE181" s="1636"/>
      <c r="AF181" s="570"/>
      <c r="AG181" s="570"/>
      <c r="AH181" s="570"/>
      <c r="AI181" s="570"/>
      <c r="AJ181" s="1645">
        <v>11</v>
      </c>
    </row>
    <row s="1645" customFormat="1" customHeight="1" ht="11.549999999999999">
      <c r="A182" s="991"/>
      <c r="B182" s="1640"/>
      <c r="C182" s="1640"/>
      <c r="D182" s="355"/>
      <c r="J182" s="1645"/>
      <c r="K182" s="1645"/>
      <c r="L182" s="1645"/>
      <c r="M182" s="1645"/>
      <c r="O182" s="1164"/>
      <c r="P182" s="1640"/>
      <c r="Q182" s="1640"/>
      <c r="R182" s="1164"/>
      <c r="S182" s="1164"/>
      <c r="T182" s="1164"/>
      <c r="U182" s="1164"/>
      <c r="V182" s="1640"/>
      <c r="W182" s="1164"/>
      <c r="X182" s="1164"/>
      <c r="Y182" s="548"/>
      <c r="Z182" s="1164"/>
      <c r="AA182" s="1164"/>
      <c r="AB182" s="1164"/>
      <c r="AC182" s="1164"/>
      <c r="AD182" s="1164"/>
      <c r="AE182" s="1636"/>
      <c r="AF182" s="570"/>
      <c r="AG182" s="570"/>
      <c r="AH182" s="570"/>
      <c r="AI182" s="570"/>
      <c r="AJ182" s="1645">
        <v>11</v>
      </c>
    </row>
    <row s="1645" customFormat="1" customHeight="1" ht="11.549999999999999">
      <c r="A183" s="991"/>
      <c r="B183" s="1640"/>
      <c r="C183" s="1640"/>
      <c r="D183" s="355"/>
      <c r="J183" s="1645"/>
      <c r="K183" s="1645"/>
      <c r="L183" s="1645"/>
      <c r="M183" s="1645"/>
      <c r="O183" s="1164"/>
      <c r="P183" s="1640"/>
      <c r="Q183" s="1640"/>
      <c r="R183" s="1164"/>
      <c r="S183" s="1164"/>
      <c r="T183" s="1164"/>
      <c r="U183" s="1164"/>
      <c r="V183" s="1640"/>
      <c r="W183" s="1164"/>
      <c r="X183" s="1164"/>
      <c r="Y183" s="548"/>
      <c r="Z183" s="1164"/>
      <c r="AA183" s="1164"/>
      <c r="AB183" s="1164"/>
      <c r="AC183" s="1164"/>
      <c r="AD183" s="1164"/>
      <c r="AE183" s="1636"/>
      <c r="AF183" s="570"/>
      <c r="AG183" s="570"/>
      <c r="AH183" s="570"/>
      <c r="AI183" s="570"/>
      <c r="AJ183" s="1645">
        <v>11</v>
      </c>
    </row>
    <row s="1645" customFormat="1" customHeight="1" ht="11.549999999999999">
      <c r="A184" s="991"/>
      <c r="B184" s="1640"/>
      <c r="C184" s="1640"/>
      <c r="D184" s="355"/>
      <c r="J184" s="1645"/>
      <c r="K184" s="1645"/>
      <c r="L184" s="1645"/>
      <c r="M184" s="1645"/>
      <c r="O184" s="1164"/>
      <c r="P184" s="1640"/>
      <c r="Q184" s="1640"/>
      <c r="R184" s="1164"/>
      <c r="S184" s="1164"/>
      <c r="T184" s="1164"/>
      <c r="U184" s="1164"/>
      <c r="V184" s="1640"/>
      <c r="W184" s="1164"/>
      <c r="X184" s="1164"/>
      <c r="Y184" s="548"/>
      <c r="Z184" s="1164"/>
      <c r="AA184" s="1164"/>
      <c r="AB184" s="1164"/>
      <c r="AC184" s="1164"/>
      <c r="AD184" s="1164"/>
      <c r="AE184" s="1636"/>
      <c r="AF184" s="570"/>
      <c r="AG184" s="570"/>
      <c r="AH184" s="570"/>
      <c r="AI184" s="570"/>
      <c r="AJ184" s="1645">
        <v>11</v>
      </c>
    </row>
    <row s="1645" customFormat="1" customHeight="1" ht="11.549999999999999">
      <c r="A185" s="991"/>
      <c r="B185" s="1640"/>
      <c r="C185" s="1640"/>
      <c r="D185" s="355"/>
      <c r="J185" s="1645"/>
      <c r="K185" s="1645"/>
      <c r="L185" s="1645"/>
      <c r="M185" s="1645"/>
      <c r="O185" s="1164"/>
      <c r="P185" s="1640"/>
      <c r="Q185" s="1640"/>
      <c r="R185" s="1164"/>
      <c r="S185" s="1164"/>
      <c r="T185" s="1164"/>
      <c r="U185" s="1164"/>
      <c r="V185" s="1640"/>
      <c r="W185" s="1164"/>
      <c r="X185" s="1164"/>
      <c r="Y185" s="548"/>
      <c r="Z185" s="1164"/>
      <c r="AA185" s="1164"/>
      <c r="AB185" s="1164"/>
      <c r="AC185" s="1164"/>
      <c r="AD185" s="1164"/>
      <c r="AE185" s="1636"/>
      <c r="AF185" s="570"/>
      <c r="AG185" s="570"/>
      <c r="AH185" s="570"/>
      <c r="AI185" s="570"/>
      <c r="AJ185" s="1645">
        <v>11</v>
      </c>
    </row>
    <row s="1645" customFormat="1" customHeight="1" ht="11.549999999999999">
      <c r="A186" s="991"/>
      <c r="B186" s="1640"/>
      <c r="C186" s="1640"/>
      <c r="D186" s="355"/>
      <c r="J186" s="1645"/>
      <c r="K186" s="1645"/>
      <c r="L186" s="1645"/>
      <c r="M186" s="1645"/>
      <c r="O186" s="1164"/>
      <c r="P186" s="1640"/>
      <c r="Q186" s="1640"/>
      <c r="R186" s="1164"/>
      <c r="S186" s="1164"/>
      <c r="T186" s="1164"/>
      <c r="U186" s="1164"/>
      <c r="V186" s="1640"/>
      <c r="W186" s="1164"/>
      <c r="X186" s="1164"/>
      <c r="Y186" s="548"/>
      <c r="Z186" s="1164"/>
      <c r="AA186" s="1164"/>
      <c r="AB186" s="1164"/>
      <c r="AC186" s="1164"/>
      <c r="AD186" s="1164"/>
      <c r="AE186" s="1636"/>
      <c r="AF186" s="570"/>
      <c r="AG186" s="570"/>
      <c r="AH186" s="570"/>
      <c r="AI186" s="570"/>
      <c r="AJ186" s="1645">
        <v>11</v>
      </c>
    </row>
    <row s="1645" customFormat="1" customHeight="1" ht="11.549999999999999">
      <c r="A187" s="991"/>
      <c r="B187" s="1640"/>
      <c r="C187" s="1640"/>
      <c r="D187" s="355"/>
      <c r="J187" s="1645"/>
      <c r="K187" s="1645"/>
      <c r="L187" s="1645"/>
      <c r="M187" s="1645"/>
      <c r="O187" s="1164"/>
      <c r="P187" s="1640"/>
      <c r="Q187" s="1640"/>
      <c r="R187" s="1164"/>
      <c r="S187" s="1164"/>
      <c r="T187" s="1164"/>
      <c r="U187" s="1164"/>
      <c r="V187" s="1640"/>
      <c r="W187" s="1164"/>
      <c r="X187" s="1164"/>
      <c r="Y187" s="548"/>
      <c r="Z187" s="1164"/>
      <c r="AA187" s="1164"/>
      <c r="AB187" s="1164"/>
      <c r="AC187" s="1164"/>
      <c r="AD187" s="1164"/>
      <c r="AE187" s="1636"/>
      <c r="AF187" s="570"/>
      <c r="AG187" s="570"/>
      <c r="AH187" s="570"/>
      <c r="AI187" s="570"/>
      <c r="AJ187" s="1645">
        <v>11</v>
      </c>
    </row>
    <row s="1645" customFormat="1" customHeight="1" ht="11.549999999999999">
      <c r="A188" s="991"/>
      <c r="B188" s="1640"/>
      <c r="C188" s="1640"/>
      <c r="D188" s="355"/>
      <c r="J188" s="1645"/>
      <c r="K188" s="1645"/>
      <c r="L188" s="1645"/>
      <c r="M188" s="1645"/>
      <c r="O188" s="1164"/>
      <c r="P188" s="1640"/>
      <c r="Q188" s="1640"/>
      <c r="R188" s="1164"/>
      <c r="S188" s="1164"/>
      <c r="T188" s="1164"/>
      <c r="U188" s="1164"/>
      <c r="V188" s="1640"/>
      <c r="W188" s="1164"/>
      <c r="X188" s="1164"/>
      <c r="Y188" s="548"/>
      <c r="Z188" s="1164"/>
      <c r="AA188" s="1164"/>
      <c r="AB188" s="1164"/>
      <c r="AC188" s="1164"/>
      <c r="AD188" s="1164"/>
      <c r="AE188" s="1636"/>
      <c r="AF188" s="570"/>
      <c r="AG188" s="570"/>
      <c r="AH188" s="570"/>
      <c r="AI188" s="570"/>
      <c r="AJ188" s="1645">
        <v>11</v>
      </c>
    </row>
    <row s="1645" customFormat="1" customHeight="1" ht="11.549999999999999">
      <c r="A189" s="991"/>
      <c r="B189" s="1640"/>
      <c r="C189" s="1640"/>
      <c r="D189" s="355"/>
      <c r="J189" s="1645"/>
      <c r="K189" s="1645"/>
      <c r="L189" s="1645"/>
      <c r="M189" s="1645"/>
      <c r="O189" s="1164"/>
      <c r="P189" s="1640"/>
      <c r="Q189" s="1640"/>
      <c r="R189" s="1164"/>
      <c r="S189" s="1164"/>
      <c r="T189" s="1164"/>
      <c r="U189" s="1164"/>
      <c r="V189" s="1640"/>
      <c r="W189" s="1164"/>
      <c r="X189" s="1164"/>
      <c r="Y189" s="548"/>
      <c r="Z189" s="1164"/>
      <c r="AA189" s="1164"/>
      <c r="AB189" s="1164"/>
      <c r="AC189" s="1164"/>
      <c r="AD189" s="1164"/>
      <c r="AE189" s="1636"/>
      <c r="AF189" s="570"/>
      <c r="AG189" s="570"/>
      <c r="AH189" s="570"/>
      <c r="AI189" s="570"/>
      <c r="AJ189" s="1645">
        <v>11</v>
      </c>
    </row>
    <row s="1645" customFormat="1" customHeight="1" ht="11.549999999999999">
      <c r="A190" s="991"/>
      <c r="B190" s="1640"/>
      <c r="C190" s="1640"/>
      <c r="D190" s="355"/>
      <c r="J190" s="1645"/>
      <c r="K190" s="1645"/>
      <c r="L190" s="1645"/>
      <c r="M190" s="1645"/>
      <c r="O190" s="1164"/>
      <c r="P190" s="1640"/>
      <c r="Q190" s="1640"/>
      <c r="R190" s="1164"/>
      <c r="S190" s="1164"/>
      <c r="T190" s="1164"/>
      <c r="U190" s="1164"/>
      <c r="V190" s="1640"/>
      <c r="W190" s="1164"/>
      <c r="X190" s="1164"/>
      <c r="Y190" s="548"/>
      <c r="Z190" s="1164"/>
      <c r="AA190" s="1164"/>
      <c r="AB190" s="1164"/>
      <c r="AC190" s="1164"/>
      <c r="AD190" s="1164"/>
      <c r="AE190" s="1636"/>
      <c r="AF190" s="570"/>
      <c r="AG190" s="570"/>
      <c r="AH190" s="570"/>
      <c r="AI190" s="570"/>
      <c r="AJ190" s="1645">
        <v>11</v>
      </c>
    </row>
    <row s="1645" customFormat="1" customHeight="1" ht="11.549999999999999">
      <c r="A191" s="991"/>
      <c r="B191" s="1640"/>
      <c r="C191" s="1640"/>
      <c r="D191" s="355"/>
      <c r="J191" s="1645"/>
      <c r="K191" s="1645"/>
      <c r="L191" s="1645"/>
      <c r="M191" s="1645"/>
      <c r="O191" s="1164"/>
      <c r="P191" s="1640"/>
      <c r="Q191" s="1640"/>
      <c r="R191" s="1164"/>
      <c r="S191" s="1164"/>
      <c r="T191" s="1164"/>
      <c r="U191" s="1164"/>
      <c r="V191" s="1640"/>
      <c r="W191" s="1164"/>
      <c r="X191" s="1164"/>
      <c r="Y191" s="548"/>
      <c r="Z191" s="1164"/>
      <c r="AA191" s="1164"/>
      <c r="AB191" s="1164"/>
      <c r="AC191" s="1164"/>
      <c r="AD191" s="1164"/>
      <c r="AE191" s="1636"/>
      <c r="AF191" s="570"/>
      <c r="AG191" s="570"/>
      <c r="AH191" s="570"/>
      <c r="AI191" s="570"/>
      <c r="AJ191" s="1645">
        <v>11</v>
      </c>
    </row>
    <row s="1645" customFormat="1" customHeight="1" ht="11.549999999999999">
      <c r="A192" s="991"/>
      <c r="B192" s="1640"/>
      <c r="C192" s="1640"/>
      <c r="D192" s="355"/>
      <c r="J192" s="1645"/>
      <c r="K192" s="1645"/>
      <c r="L192" s="1645"/>
      <c r="M192" s="1645"/>
      <c r="O192" s="1164"/>
      <c r="P192" s="1640"/>
      <c r="Q192" s="1640"/>
      <c r="R192" s="1164"/>
      <c r="S192" s="1164"/>
      <c r="T192" s="1164"/>
      <c r="U192" s="1164"/>
      <c r="V192" s="1640"/>
      <c r="W192" s="1164"/>
      <c r="X192" s="1164"/>
      <c r="Y192" s="548"/>
      <c r="Z192" s="1164"/>
      <c r="AA192" s="1164"/>
      <c r="AB192" s="1164"/>
      <c r="AC192" s="1164"/>
      <c r="AD192" s="1164"/>
      <c r="AE192" s="1636"/>
      <c r="AF192" s="570"/>
      <c r="AG192" s="570"/>
      <c r="AH192" s="570"/>
      <c r="AI192" s="570"/>
      <c r="AJ192" s="1645">
        <v>11</v>
      </c>
    </row>
    <row s="1645" customFormat="1" customHeight="1" ht="11.549999999999999">
      <c r="A193" s="991"/>
      <c r="B193" s="1640"/>
      <c r="C193" s="1640"/>
      <c r="D193" s="355"/>
      <c r="J193" s="1645"/>
      <c r="K193" s="1645"/>
      <c r="L193" s="1645"/>
      <c r="M193" s="1645"/>
      <c r="O193" s="1164"/>
      <c r="P193" s="1640"/>
      <c r="Q193" s="1640"/>
      <c r="R193" s="1164"/>
      <c r="S193" s="1164"/>
      <c r="T193" s="1164"/>
      <c r="U193" s="1164"/>
      <c r="V193" s="1640"/>
      <c r="W193" s="1164"/>
      <c r="X193" s="1164"/>
      <c r="Y193" s="548"/>
      <c r="Z193" s="1164"/>
      <c r="AA193" s="1164"/>
      <c r="AB193" s="1164"/>
      <c r="AC193" s="1164"/>
      <c r="AD193" s="1164"/>
      <c r="AE193" s="1636"/>
      <c r="AF193" s="570"/>
      <c r="AG193" s="570"/>
      <c r="AH193" s="570"/>
      <c r="AI193" s="570"/>
      <c r="AJ193" s="1645">
        <v>11</v>
      </c>
    </row>
    <row s="1645" customFormat="1" customHeight="1" ht="11.549999999999999">
      <c r="A194" s="991"/>
      <c r="B194" s="1640"/>
      <c r="C194" s="1640"/>
      <c r="D194" s="355"/>
      <c r="J194" s="1645"/>
      <c r="K194" s="1645"/>
      <c r="L194" s="1645"/>
      <c r="M194" s="1645"/>
      <c r="O194" s="1164"/>
      <c r="P194" s="1640"/>
      <c r="Q194" s="1640"/>
      <c r="R194" s="1164"/>
      <c r="S194" s="1164"/>
      <c r="T194" s="1164"/>
      <c r="U194" s="1164"/>
      <c r="V194" s="1640"/>
      <c r="W194" s="1164"/>
      <c r="X194" s="1164"/>
      <c r="Y194" s="548"/>
      <c r="Z194" s="1164"/>
      <c r="AA194" s="1164"/>
      <c r="AB194" s="1164"/>
      <c r="AC194" s="1164"/>
      <c r="AD194" s="1164"/>
      <c r="AE194" s="1636"/>
      <c r="AF194" s="570"/>
      <c r="AG194" s="570"/>
      <c r="AH194" s="570"/>
      <c r="AI194" s="570"/>
      <c r="AJ194" s="1645">
        <v>11</v>
      </c>
    </row>
    <row s="1645" customFormat="1" customHeight="1" ht="11.549999999999999">
      <c r="A195" s="991"/>
      <c r="B195" s="1640"/>
      <c r="C195" s="1640"/>
      <c r="D195" s="355"/>
      <c r="J195" s="1645"/>
      <c r="K195" s="1645"/>
      <c r="L195" s="1645"/>
      <c r="M195" s="1645"/>
      <c r="O195" s="1164"/>
      <c r="P195" s="1640"/>
      <c r="Q195" s="1640"/>
      <c r="R195" s="1164"/>
      <c r="S195" s="1164"/>
      <c r="T195" s="1164"/>
      <c r="U195" s="1164"/>
      <c r="V195" s="1640"/>
      <c r="W195" s="1164"/>
      <c r="X195" s="1164"/>
      <c r="Y195" s="548"/>
      <c r="Z195" s="1164"/>
      <c r="AA195" s="1164"/>
      <c r="AB195" s="1164"/>
      <c r="AC195" s="1164"/>
      <c r="AD195" s="1164"/>
      <c r="AE195" s="1636"/>
      <c r="AF195" s="570"/>
      <c r="AG195" s="570"/>
      <c r="AH195" s="570"/>
      <c r="AI195" s="570"/>
      <c r="AJ195" s="1645">
        <v>11</v>
      </c>
    </row>
    <row s="1645" customFormat="1" customHeight="1" ht="11.549999999999999">
      <c r="A196" s="991"/>
      <c r="B196" s="1640"/>
      <c r="C196" s="1640"/>
      <c r="D196" s="355"/>
      <c r="J196" s="1645"/>
      <c r="K196" s="1645"/>
      <c r="L196" s="1645"/>
      <c r="M196" s="1645"/>
      <c r="O196" s="1164"/>
      <c r="P196" s="1640"/>
      <c r="Q196" s="1640"/>
      <c r="R196" s="1164"/>
      <c r="S196" s="1164"/>
      <c r="T196" s="1164"/>
      <c r="U196" s="1164"/>
      <c r="V196" s="1640"/>
      <c r="W196" s="1164"/>
      <c r="X196" s="1164"/>
      <c r="Y196" s="548"/>
      <c r="Z196" s="1164"/>
      <c r="AA196" s="1164"/>
      <c r="AB196" s="1164"/>
      <c r="AC196" s="1164"/>
      <c r="AD196" s="1164"/>
      <c r="AE196" s="1636"/>
      <c r="AF196" s="570"/>
      <c r="AG196" s="570"/>
      <c r="AH196" s="570"/>
      <c r="AI196" s="570"/>
      <c r="AJ196" s="1645">
        <v>11</v>
      </c>
    </row>
    <row s="1645" customFormat="1" customHeight="1" ht="11.549999999999999">
      <c r="A197" s="991"/>
      <c r="B197" s="1640"/>
      <c r="C197" s="1640"/>
      <c r="D197" s="355"/>
      <c r="J197" s="1645"/>
      <c r="K197" s="1645"/>
      <c r="L197" s="1645"/>
      <c r="M197" s="1645"/>
      <c r="O197" s="1164"/>
      <c r="P197" s="1640"/>
      <c r="Q197" s="1640"/>
      <c r="R197" s="1164"/>
      <c r="S197" s="1164"/>
      <c r="T197" s="1164"/>
      <c r="U197" s="1164"/>
      <c r="V197" s="1640"/>
      <c r="W197" s="1164"/>
      <c r="X197" s="1164"/>
      <c r="Y197" s="548"/>
      <c r="Z197" s="1164"/>
      <c r="AA197" s="1164"/>
      <c r="AB197" s="1164"/>
      <c r="AC197" s="1164"/>
      <c r="AD197" s="1164"/>
      <c r="AE197" s="1636"/>
      <c r="AF197" s="570"/>
      <c r="AG197" s="570"/>
      <c r="AH197" s="570"/>
      <c r="AI197" s="570"/>
      <c r="AJ197" s="1645">
        <v>11</v>
      </c>
    </row>
    <row s="1645" customFormat="1" customHeight="1" ht="11.549999999999999">
      <c r="A198" s="991"/>
      <c r="B198" s="1640"/>
      <c r="C198" s="1640"/>
      <c r="D198" s="355"/>
      <c r="J198" s="1645"/>
      <c r="K198" s="1645"/>
      <c r="L198" s="1645"/>
      <c r="M198" s="1645"/>
      <c r="O198" s="1164"/>
      <c r="P198" s="1640"/>
      <c r="Q198" s="1640"/>
      <c r="R198" s="1164"/>
      <c r="S198" s="1164"/>
      <c r="T198" s="1164"/>
      <c r="U198" s="1164"/>
      <c r="V198" s="1640"/>
      <c r="W198" s="1164"/>
      <c r="X198" s="1164"/>
      <c r="Y198" s="548"/>
      <c r="Z198" s="1164"/>
      <c r="AA198" s="1164"/>
      <c r="AB198" s="1164"/>
      <c r="AC198" s="1164"/>
      <c r="AD198" s="1164"/>
      <c r="AE198" s="1636"/>
      <c r="AF198" s="570"/>
      <c r="AG198" s="570"/>
      <c r="AH198" s="570"/>
      <c r="AI198" s="570"/>
      <c r="AJ198" s="1645">
        <v>11</v>
      </c>
    </row>
    <row s="1645" customFormat="1" customHeight="1" ht="11.549999999999999">
      <c r="A199" s="991"/>
      <c r="B199" s="1640"/>
      <c r="C199" s="1640"/>
      <c r="D199" s="355"/>
      <c r="J199" s="1645"/>
      <c r="K199" s="1645"/>
      <c r="L199" s="1645"/>
      <c r="M199" s="1645"/>
      <c r="O199" s="1164"/>
      <c r="P199" s="1640"/>
      <c r="Q199" s="1640"/>
      <c r="R199" s="1164"/>
      <c r="S199" s="1164"/>
      <c r="T199" s="1164"/>
      <c r="U199" s="1164"/>
      <c r="V199" s="1640"/>
      <c r="W199" s="1164"/>
      <c r="X199" s="1164"/>
      <c r="Y199" s="548"/>
      <c r="Z199" s="1164"/>
      <c r="AA199" s="1164"/>
      <c r="AB199" s="1164"/>
      <c r="AC199" s="1164"/>
      <c r="AD199" s="1164"/>
      <c r="AE199" s="1636"/>
      <c r="AF199" s="570"/>
      <c r="AG199" s="570"/>
      <c r="AH199" s="570"/>
      <c r="AI199" s="570"/>
      <c r="AJ199" s="1645">
        <v>11</v>
      </c>
    </row>
    <row s="1645" customFormat="1" customHeight="1" ht="11.549999999999999">
      <c r="A200" s="991"/>
      <c r="B200" s="1640"/>
      <c r="C200" s="1640"/>
      <c r="D200" s="355"/>
      <c r="J200" s="1645"/>
      <c r="K200" s="1645"/>
      <c r="L200" s="1645"/>
      <c r="M200" s="1645"/>
      <c r="O200" s="1164"/>
      <c r="P200" s="1640"/>
      <c r="Q200" s="1640"/>
      <c r="R200" s="1164"/>
      <c r="S200" s="1164"/>
      <c r="T200" s="1164"/>
      <c r="U200" s="1164"/>
      <c r="V200" s="1640"/>
      <c r="W200" s="1164"/>
      <c r="X200" s="1164"/>
      <c r="Y200" s="548"/>
      <c r="Z200" s="1164"/>
      <c r="AA200" s="1164"/>
      <c r="AB200" s="1164"/>
      <c r="AC200" s="1164"/>
      <c r="AD200" s="1164"/>
      <c r="AE200" s="1636"/>
      <c r="AF200" s="570"/>
      <c r="AG200" s="570"/>
      <c r="AH200" s="570"/>
      <c r="AI200" s="570"/>
      <c r="AJ200" s="1645">
        <v>11</v>
      </c>
    </row>
    <row s="1645" customFormat="1" customHeight="1" ht="11.549999999999999">
      <c r="A201" s="991"/>
      <c r="B201" s="1640"/>
      <c r="C201" s="1640"/>
      <c r="D201" s="355"/>
      <c r="J201" s="1645"/>
      <c r="K201" s="1645"/>
      <c r="L201" s="1645"/>
      <c r="M201" s="1645"/>
      <c r="O201" s="1164"/>
      <c r="P201" s="1640"/>
      <c r="Q201" s="1640"/>
      <c r="R201" s="1164"/>
      <c r="S201" s="1164"/>
      <c r="T201" s="1164"/>
      <c r="U201" s="1164"/>
      <c r="V201" s="1640"/>
      <c r="W201" s="1164"/>
      <c r="X201" s="1164"/>
      <c r="Y201" s="548"/>
      <c r="Z201" s="1164"/>
      <c r="AA201" s="1164"/>
      <c r="AB201" s="1164"/>
      <c r="AC201" s="1164"/>
      <c r="AD201" s="1164"/>
      <c r="AE201" s="1636"/>
      <c r="AF201" s="570"/>
      <c r="AG201" s="570"/>
      <c r="AH201" s="570"/>
      <c r="AI201" s="570"/>
      <c r="AJ201" s="1645">
        <v>11</v>
      </c>
    </row>
    <row s="1645" customFormat="1" customHeight="1" ht="11.549999999999999">
      <c r="A202" s="991"/>
      <c r="B202" s="1640"/>
      <c r="C202" s="1640"/>
      <c r="D202" s="355"/>
      <c r="J202" s="1645"/>
      <c r="K202" s="1645"/>
      <c r="L202" s="1645"/>
      <c r="M202" s="1645"/>
      <c r="O202" s="1164"/>
      <c r="P202" s="1640"/>
      <c r="Q202" s="1640"/>
      <c r="R202" s="1164"/>
      <c r="S202" s="1164"/>
      <c r="T202" s="1164"/>
      <c r="U202" s="1164"/>
      <c r="V202" s="1640"/>
      <c r="W202" s="1164"/>
      <c r="X202" s="1164"/>
      <c r="Y202" s="548"/>
      <c r="Z202" s="1164"/>
      <c r="AA202" s="1164"/>
      <c r="AB202" s="1164"/>
      <c r="AC202" s="1164"/>
      <c r="AD202" s="1164"/>
      <c r="AE202" s="1636"/>
      <c r="AF202" s="570"/>
      <c r="AG202" s="570"/>
      <c r="AH202" s="570"/>
      <c r="AI202" s="570"/>
      <c r="AJ202" s="1645">
        <v>11</v>
      </c>
    </row>
    <row s="1645" customFormat="1" customHeight="1" ht="11.549999999999999">
      <c r="A203" s="991"/>
      <c r="B203" s="1640"/>
      <c r="C203" s="1640"/>
      <c r="D203" s="355"/>
      <c r="J203" s="1645"/>
      <c r="K203" s="1645"/>
      <c r="L203" s="1645"/>
      <c r="M203" s="1645"/>
      <c r="O203" s="1164"/>
      <c r="P203" s="1640"/>
      <c r="Q203" s="1640"/>
      <c r="R203" s="1164"/>
      <c r="S203" s="1164"/>
      <c r="T203" s="1164"/>
      <c r="U203" s="1164"/>
      <c r="V203" s="1640"/>
      <c r="W203" s="1164"/>
      <c r="X203" s="1164"/>
      <c r="Y203" s="548"/>
      <c r="Z203" s="1164"/>
      <c r="AA203" s="1164"/>
      <c r="AB203" s="1164"/>
      <c r="AC203" s="1164"/>
      <c r="AD203" s="1164"/>
      <c r="AE203" s="1636"/>
      <c r="AF203" s="570"/>
      <c r="AG203" s="570"/>
      <c r="AH203" s="570"/>
      <c r="AI203" s="570"/>
      <c r="AJ203" s="1645">
        <v>11</v>
      </c>
    </row>
    <row s="1645" customFormat="1" customHeight="1" ht="11.549999999999999">
      <c r="A204" s="991"/>
      <c r="B204" s="1640"/>
      <c r="C204" s="1640"/>
      <c r="D204" s="355"/>
      <c r="J204" s="1645"/>
      <c r="K204" s="1645"/>
      <c r="L204" s="1645"/>
      <c r="M204" s="1645"/>
      <c r="O204" s="1164"/>
      <c r="P204" s="1640"/>
      <c r="Q204" s="1640"/>
      <c r="R204" s="1164"/>
      <c r="S204" s="1164"/>
      <c r="T204" s="1164"/>
      <c r="U204" s="1164"/>
      <c r="V204" s="1640"/>
      <c r="W204" s="1164"/>
      <c r="X204" s="1164"/>
      <c r="Y204" s="548"/>
      <c r="Z204" s="1164"/>
      <c r="AA204" s="1164"/>
      <c r="AB204" s="1164"/>
      <c r="AC204" s="1164"/>
      <c r="AD204" s="1164"/>
      <c r="AE204" s="1636"/>
      <c r="AF204" s="570"/>
      <c r="AG204" s="570"/>
      <c r="AH204" s="570"/>
      <c r="AI204" s="570"/>
      <c r="AJ204" s="1645">
        <v>11</v>
      </c>
    </row>
    <row s="1645" customFormat="1" customHeight="1" ht="11.549999999999999">
      <c r="A205" s="991"/>
      <c r="B205" s="1640"/>
      <c r="C205" s="1640"/>
      <c r="D205" s="355"/>
      <c r="J205" s="1645"/>
      <c r="K205" s="1645"/>
      <c r="L205" s="1645"/>
      <c r="M205" s="1645"/>
      <c r="O205" s="1164"/>
      <c r="P205" s="1640"/>
      <c r="Q205" s="1640"/>
      <c r="R205" s="1164"/>
      <c r="S205" s="1164"/>
      <c r="T205" s="1164"/>
      <c r="U205" s="1164"/>
      <c r="V205" s="1640"/>
      <c r="W205" s="1164"/>
      <c r="X205" s="1164"/>
      <c r="Y205" s="548"/>
      <c r="Z205" s="1164"/>
      <c r="AA205" s="1164"/>
      <c r="AB205" s="1164"/>
      <c r="AC205" s="1164"/>
      <c r="AD205" s="1164"/>
      <c r="AE205" s="1636"/>
      <c r="AF205" s="570"/>
      <c r="AG205" s="570"/>
      <c r="AH205" s="570"/>
      <c r="AI205" s="570"/>
      <c r="AJ205" s="1645">
        <v>11</v>
      </c>
    </row>
    <row s="1645" customFormat="1" customHeight="1" ht="11.549999999999999">
      <c r="A206" s="991"/>
      <c r="B206" s="1640"/>
      <c r="C206" s="1640"/>
      <c r="D206" s="355"/>
      <c r="J206" s="1645"/>
      <c r="K206" s="1645"/>
      <c r="L206" s="1645"/>
      <c r="M206" s="1645"/>
      <c r="O206" s="1164"/>
      <c r="P206" s="1640"/>
      <c r="Q206" s="1640"/>
      <c r="R206" s="1164"/>
      <c r="S206" s="1164"/>
      <c r="T206" s="1164"/>
      <c r="U206" s="1164"/>
      <c r="V206" s="1640"/>
      <c r="W206" s="1164"/>
      <c r="X206" s="1164"/>
      <c r="Y206" s="548"/>
      <c r="Z206" s="1164"/>
      <c r="AA206" s="1164"/>
      <c r="AB206" s="1164"/>
      <c r="AC206" s="1164"/>
      <c r="AD206" s="1164"/>
      <c r="AE206" s="1636"/>
      <c r="AF206" s="570"/>
      <c r="AG206" s="570"/>
      <c r="AH206" s="570"/>
      <c r="AI206" s="570"/>
      <c r="AJ206" s="1645">
        <v>11</v>
      </c>
    </row>
    <row s="1645" customFormat="1" customHeight="1" ht="11.549999999999999">
      <c r="A207" s="991"/>
      <c r="B207" s="1640"/>
      <c r="C207" s="1640"/>
      <c r="D207" s="355"/>
      <c r="J207" s="1645"/>
      <c r="K207" s="1645"/>
      <c r="L207" s="1645"/>
      <c r="M207" s="1645"/>
      <c r="O207" s="1164"/>
      <c r="P207" s="1640"/>
      <c r="Q207" s="1640"/>
      <c r="R207" s="1164"/>
      <c r="S207" s="1164"/>
      <c r="T207" s="1164"/>
      <c r="U207" s="1164"/>
      <c r="V207" s="1640"/>
      <c r="W207" s="1164"/>
      <c r="X207" s="1164"/>
      <c r="Y207" s="548"/>
      <c r="Z207" s="1164"/>
      <c r="AA207" s="1164"/>
      <c r="AB207" s="1164"/>
      <c r="AC207" s="1164"/>
      <c r="AD207" s="1164"/>
      <c r="AE207" s="1636"/>
      <c r="AF207" s="570"/>
      <c r="AG207" s="570"/>
      <c r="AH207" s="570"/>
      <c r="AI207" s="570"/>
      <c r="AJ207" s="1645">
        <v>11</v>
      </c>
    </row>
    <row s="1645" customFormat="1" customHeight="1" ht="11.549999999999999">
      <c r="A208" s="991"/>
      <c r="B208" s="1640"/>
      <c r="C208" s="1640"/>
      <c r="D208" s="355"/>
      <c r="J208" s="1645"/>
      <c r="K208" s="1645"/>
      <c r="L208" s="1645"/>
      <c r="M208" s="1645"/>
      <c r="O208" s="1164"/>
      <c r="P208" s="1640"/>
      <c r="Q208" s="1640"/>
      <c r="R208" s="1164"/>
      <c r="S208" s="1164"/>
      <c r="T208" s="1164"/>
      <c r="U208" s="1164"/>
      <c r="V208" s="1640"/>
      <c r="W208" s="1164"/>
      <c r="X208" s="1164"/>
      <c r="Y208" s="548"/>
      <c r="Z208" s="1164"/>
      <c r="AA208" s="1164"/>
      <c r="AB208" s="1164"/>
      <c r="AC208" s="1164"/>
      <c r="AD208" s="1164"/>
      <c r="AE208" s="1636"/>
      <c r="AF208" s="570"/>
      <c r="AG208" s="570"/>
      <c r="AH208" s="570"/>
      <c r="AI208" s="570"/>
      <c r="AJ208" s="1645">
        <v>11</v>
      </c>
    </row>
    <row s="1645" customFormat="1" customHeight="1" ht="11.549999999999999">
      <c r="A209" s="991"/>
      <c r="B209" s="1640"/>
      <c r="C209" s="1640"/>
      <c r="D209" s="355"/>
      <c r="J209" s="1645"/>
      <c r="K209" s="1645"/>
      <c r="L209" s="1645"/>
      <c r="M209" s="1645"/>
      <c r="O209" s="1164"/>
      <c r="P209" s="1640"/>
      <c r="Q209" s="1640"/>
      <c r="R209" s="1164"/>
      <c r="S209" s="1164"/>
      <c r="T209" s="1164"/>
      <c r="U209" s="1164"/>
      <c r="V209" s="1640"/>
      <c r="W209" s="1164"/>
      <c r="X209" s="1164"/>
      <c r="Y209" s="548"/>
      <c r="Z209" s="1164"/>
      <c r="AA209" s="1164"/>
      <c r="AB209" s="1164"/>
      <c r="AC209" s="1164"/>
      <c r="AD209" s="1164"/>
      <c r="AE209" s="1636"/>
      <c r="AF209" s="570"/>
      <c r="AG209" s="570"/>
      <c r="AH209" s="570"/>
      <c r="AI209" s="570"/>
      <c r="AJ209" s="1645">
        <v>11</v>
      </c>
    </row>
    <row s="1645" customFormat="1" customHeight="1" ht="11.549999999999999">
      <c r="A210" s="991"/>
      <c r="B210" s="1640"/>
      <c r="C210" s="1640"/>
      <c r="D210" s="355"/>
      <c r="J210" s="1645"/>
      <c r="K210" s="1645"/>
      <c r="L210" s="1645"/>
      <c r="M210" s="1645"/>
      <c r="O210" s="1164"/>
      <c r="P210" s="1640"/>
      <c r="Q210" s="1640"/>
      <c r="R210" s="1164"/>
      <c r="S210" s="1164"/>
      <c r="T210" s="1164"/>
      <c r="U210" s="1164"/>
      <c r="V210" s="1640"/>
      <c r="W210" s="1164"/>
      <c r="X210" s="1164"/>
      <c r="Y210" s="548"/>
      <c r="Z210" s="1164"/>
      <c r="AA210" s="1164"/>
      <c r="AB210" s="1164"/>
      <c r="AC210" s="1164"/>
      <c r="AD210" s="1164"/>
      <c r="AE210" s="1636"/>
      <c r="AF210" s="570"/>
      <c r="AG210" s="570"/>
      <c r="AH210" s="570"/>
      <c r="AI210" s="570"/>
      <c r="AJ210" s="1645">
        <v>11</v>
      </c>
    </row>
    <row s="1645" customFormat="1" customHeight="1" ht="11.549999999999999">
      <c r="A211" s="991"/>
      <c r="B211" s="1640"/>
      <c r="C211" s="1640"/>
      <c r="D211" s="355"/>
      <c r="J211" s="1645"/>
      <c r="K211" s="1645"/>
      <c r="L211" s="1645"/>
      <c r="M211" s="1645"/>
      <c r="O211" s="1164"/>
      <c r="P211" s="1640"/>
      <c r="Q211" s="1640"/>
      <c r="R211" s="1164"/>
      <c r="S211" s="1164"/>
      <c r="T211" s="1164"/>
      <c r="U211" s="1164"/>
      <c r="V211" s="1640"/>
      <c r="W211" s="1164"/>
      <c r="X211" s="1164"/>
      <c r="Y211" s="548"/>
      <c r="Z211" s="1164"/>
      <c r="AA211" s="1164"/>
      <c r="AB211" s="1164"/>
      <c r="AC211" s="1164"/>
      <c r="AD211" s="1164"/>
      <c r="AE211" s="1636"/>
      <c r="AF211" s="570"/>
      <c r="AG211" s="570"/>
      <c r="AH211" s="570"/>
      <c r="AI211" s="570"/>
      <c r="AJ211" s="1645">
        <v>11</v>
      </c>
    </row>
    <row s="1645" customFormat="1" customHeight="1" ht="11.549999999999999">
      <c r="A212" s="991"/>
      <c r="B212" s="1640"/>
      <c r="C212" s="1640"/>
      <c r="D212" s="355"/>
      <c r="J212" s="1645"/>
      <c r="K212" s="1645"/>
      <c r="L212" s="1645"/>
      <c r="M212" s="1645"/>
      <c r="O212" s="1164"/>
      <c r="P212" s="1640"/>
      <c r="Q212" s="1640"/>
      <c r="R212" s="1164"/>
      <c r="S212" s="1164"/>
      <c r="T212" s="1164"/>
      <c r="U212" s="1164"/>
      <c r="V212" s="1640"/>
      <c r="W212" s="1164"/>
      <c r="X212" s="1164"/>
      <c r="Y212" s="548"/>
      <c r="Z212" s="1164"/>
      <c r="AA212" s="1164"/>
      <c r="AB212" s="1164"/>
      <c r="AC212" s="1164"/>
      <c r="AD212" s="1164"/>
      <c r="AE212" s="1636"/>
      <c r="AF212" s="570"/>
      <c r="AG212" s="570"/>
      <c r="AH212" s="570"/>
      <c r="AI212" s="570"/>
      <c r="AJ212" s="1645">
        <v>11</v>
      </c>
    </row>
    <row s="1645" customFormat="1" customHeight="1" ht="11.549999999999999">
      <c r="A213" s="991"/>
      <c r="B213" s="1640"/>
      <c r="C213" s="1640"/>
      <c r="D213" s="355"/>
      <c r="J213" s="1645"/>
      <c r="K213" s="1645"/>
      <c r="L213" s="1645"/>
      <c r="M213" s="1645"/>
      <c r="O213" s="1164"/>
      <c r="P213" s="1640"/>
      <c r="Q213" s="1640"/>
      <c r="R213" s="1164"/>
      <c r="S213" s="1164"/>
      <c r="T213" s="1164"/>
      <c r="U213" s="1164"/>
      <c r="V213" s="1640"/>
      <c r="W213" s="1164"/>
      <c r="X213" s="1164"/>
      <c r="Y213" s="548"/>
      <c r="Z213" s="1164"/>
      <c r="AA213" s="1164"/>
      <c r="AB213" s="1164"/>
      <c r="AC213" s="1164"/>
      <c r="AD213" s="1164"/>
      <c r="AE213" s="1636"/>
      <c r="AF213" s="570"/>
      <c r="AG213" s="570"/>
      <c r="AH213" s="570"/>
      <c r="AI213" s="570"/>
      <c r="AJ213" s="1645">
        <v>11</v>
      </c>
    </row>
    <row s="1645" customFormat="1" customHeight="1" ht="11.549999999999999">
      <c r="A214" s="991"/>
      <c r="B214" s="1640"/>
      <c r="C214" s="1640"/>
      <c r="D214" s="355"/>
      <c r="J214" s="1645"/>
      <c r="K214" s="1645"/>
      <c r="L214" s="1645"/>
      <c r="M214" s="1645"/>
      <c r="O214" s="1164"/>
      <c r="P214" s="1640"/>
      <c r="Q214" s="1640"/>
      <c r="R214" s="1164"/>
      <c r="S214" s="1164"/>
      <c r="T214" s="1164"/>
      <c r="U214" s="1164"/>
      <c r="V214" s="1640"/>
      <c r="W214" s="1164"/>
      <c r="X214" s="1164"/>
      <c r="Y214" s="548"/>
      <c r="Z214" s="1164"/>
      <c r="AA214" s="1164"/>
      <c r="AB214" s="1164"/>
      <c r="AC214" s="1164"/>
      <c r="AD214" s="1164"/>
      <c r="AE214" s="1636"/>
      <c r="AF214" s="570"/>
      <c r="AG214" s="570"/>
      <c r="AH214" s="570"/>
      <c r="AI214" s="570"/>
      <c r="AJ214" s="1645">
        <v>11</v>
      </c>
    </row>
    <row s="1645" customFormat="1" customHeight="1" ht="11.549999999999999">
      <c r="A215" s="991"/>
      <c r="B215" s="1640"/>
      <c r="C215" s="1640"/>
      <c r="D215" s="355"/>
      <c r="J215" s="1645"/>
      <c r="K215" s="1645"/>
      <c r="L215" s="1645"/>
      <c r="M215" s="1645"/>
      <c r="O215" s="1164"/>
      <c r="P215" s="1640"/>
      <c r="Q215" s="1640"/>
      <c r="R215" s="1164"/>
      <c r="S215" s="1164"/>
      <c r="T215" s="1164"/>
      <c r="U215" s="1164"/>
      <c r="V215" s="1640"/>
      <c r="W215" s="1164"/>
      <c r="X215" s="1164"/>
      <c r="Y215" s="548"/>
      <c r="Z215" s="1164"/>
      <c r="AA215" s="1164"/>
      <c r="AB215" s="1164"/>
      <c r="AC215" s="1164"/>
      <c r="AD215" s="1164"/>
      <c r="AE215" s="1636"/>
      <c r="AF215" s="570"/>
      <c r="AG215" s="570"/>
      <c r="AH215" s="570"/>
      <c r="AI215" s="570"/>
      <c r="AJ215" s="1645">
        <v>11</v>
      </c>
    </row>
    <row s="1645" customFormat="1" customHeight="1" ht="11.549999999999999">
      <c r="A216" s="991"/>
      <c r="B216" s="1640"/>
      <c r="C216" s="1640"/>
      <c r="D216" s="355"/>
      <c r="J216" s="1645"/>
      <c r="K216" s="1645"/>
      <c r="L216" s="1645"/>
      <c r="M216" s="1645"/>
      <c r="O216" s="1164"/>
      <c r="P216" s="1640"/>
      <c r="Q216" s="1640"/>
      <c r="R216" s="1164"/>
      <c r="S216" s="1164"/>
      <c r="T216" s="1164"/>
      <c r="U216" s="1164"/>
      <c r="V216" s="1640"/>
      <c r="W216" s="1164"/>
      <c r="X216" s="1164"/>
      <c r="Y216" s="548"/>
      <c r="Z216" s="1164"/>
      <c r="AA216" s="1164"/>
      <c r="AB216" s="1164"/>
      <c r="AC216" s="1164"/>
      <c r="AD216" s="1164"/>
      <c r="AE216" s="1636"/>
      <c r="AF216" s="570"/>
      <c r="AG216" s="570"/>
      <c r="AH216" s="570"/>
      <c r="AI216" s="570"/>
      <c r="AJ216" s="1645">
        <v>11</v>
      </c>
    </row>
    <row s="1645" customFormat="1" customHeight="1" ht="11.549999999999999">
      <c r="A217" s="991"/>
      <c r="B217" s="1640"/>
      <c r="C217" s="1640"/>
      <c r="D217" s="355"/>
      <c r="J217" s="1645"/>
      <c r="K217" s="1645"/>
      <c r="L217" s="1645"/>
      <c r="M217" s="1645"/>
      <c r="O217" s="1164"/>
      <c r="P217" s="1640"/>
      <c r="Q217" s="1640"/>
      <c r="R217" s="1164"/>
      <c r="S217" s="1164"/>
      <c r="T217" s="1164"/>
      <c r="U217" s="1164"/>
      <c r="V217" s="1640"/>
      <c r="W217" s="1164"/>
      <c r="X217" s="1164"/>
      <c r="Y217" s="548"/>
      <c r="Z217" s="1164"/>
      <c r="AA217" s="1164"/>
      <c r="AB217" s="1164"/>
      <c r="AC217" s="1164"/>
      <c r="AD217" s="1164"/>
      <c r="AE217" s="1636"/>
      <c r="AF217" s="570"/>
      <c r="AG217" s="570"/>
      <c r="AH217" s="570"/>
      <c r="AI217" s="570"/>
      <c r="AJ217" s="1645">
        <v>11</v>
      </c>
    </row>
    <row s="1645" customFormat="1" customHeight="1" ht="11.549999999999999">
      <c r="A218" s="991"/>
      <c r="B218" s="1640"/>
      <c r="C218" s="1640"/>
      <c r="D218" s="355"/>
      <c r="J218" s="1645"/>
      <c r="K218" s="1645"/>
      <c r="L218" s="1645"/>
      <c r="M218" s="1645"/>
      <c r="O218" s="1164"/>
      <c r="P218" s="1640"/>
      <c r="Q218" s="1640"/>
      <c r="R218" s="1164"/>
      <c r="S218" s="1164"/>
      <c r="T218" s="1164"/>
      <c r="U218" s="1164"/>
      <c r="V218" s="1640"/>
      <c r="W218" s="1164"/>
      <c r="X218" s="1164"/>
      <c r="Y218" s="548"/>
      <c r="Z218" s="1164"/>
      <c r="AA218" s="1164"/>
      <c r="AB218" s="1164"/>
      <c r="AC218" s="1164"/>
      <c r="AD218" s="1164"/>
      <c r="AE218" s="1636"/>
      <c r="AF218" s="570"/>
      <c r="AG218" s="570"/>
      <c r="AH218" s="570"/>
      <c r="AI218" s="570"/>
      <c r="AJ218" s="1645">
        <v>11</v>
      </c>
    </row>
    <row s="1645" customFormat="1" customHeight="1" ht="11.549999999999999">
      <c r="A219" s="991"/>
      <c r="B219" s="1640"/>
      <c r="C219" s="1640"/>
      <c r="D219" s="355"/>
      <c r="J219" s="1645"/>
      <c r="K219" s="1645"/>
      <c r="L219" s="1645"/>
      <c r="M219" s="1645"/>
      <c r="O219" s="1164"/>
      <c r="P219" s="1640"/>
      <c r="Q219" s="1640"/>
      <c r="R219" s="1164"/>
      <c r="S219" s="1164"/>
      <c r="T219" s="1164"/>
      <c r="U219" s="1164"/>
      <c r="V219" s="1640"/>
      <c r="W219" s="1164"/>
      <c r="X219" s="1164"/>
      <c r="Y219" s="548"/>
      <c r="Z219" s="1164"/>
      <c r="AA219" s="1164"/>
      <c r="AB219" s="1164"/>
      <c r="AC219" s="1164"/>
      <c r="AD219" s="1164"/>
      <c r="AE219" s="1636"/>
      <c r="AF219" s="570"/>
      <c r="AG219" s="570"/>
      <c r="AH219" s="570"/>
      <c r="AI219" s="570"/>
      <c r="AJ219" s="1645">
        <v>11</v>
      </c>
    </row>
    <row s="1645" customFormat="1" customHeight="1" ht="11.549999999999999">
      <c r="A220" s="991"/>
      <c r="B220" s="1640"/>
      <c r="C220" s="1640"/>
      <c r="D220" s="355"/>
      <c r="J220" s="1645"/>
      <c r="K220" s="1645"/>
      <c r="L220" s="1645"/>
      <c r="M220" s="1645"/>
      <c r="O220" s="1164"/>
      <c r="P220" s="1640"/>
      <c r="Q220" s="1640"/>
      <c r="R220" s="1164"/>
      <c r="S220" s="1164"/>
      <c r="T220" s="1164"/>
      <c r="U220" s="1164"/>
      <c r="V220" s="1640"/>
      <c r="W220" s="1164"/>
      <c r="X220" s="1164"/>
      <c r="Y220" s="548"/>
      <c r="Z220" s="1164"/>
      <c r="AA220" s="1164"/>
      <c r="AB220" s="1164"/>
      <c r="AC220" s="1164"/>
      <c r="AD220" s="1164"/>
      <c r="AE220" s="1636"/>
      <c r="AF220" s="570"/>
      <c r="AG220" s="570"/>
      <c r="AH220" s="570"/>
      <c r="AI220" s="570"/>
      <c r="AJ220" s="1645">
        <v>11</v>
      </c>
    </row>
    <row s="1645" customFormat="1" customHeight="1" ht="11.549999999999999">
      <c r="A221" s="991"/>
      <c r="B221" s="1640"/>
      <c r="C221" s="1640"/>
      <c r="D221" s="355"/>
      <c r="J221" s="1645"/>
      <c r="K221" s="1645"/>
      <c r="L221" s="1645"/>
      <c r="M221" s="1645"/>
      <c r="O221" s="1164"/>
      <c r="P221" s="1640"/>
      <c r="Q221" s="1640"/>
      <c r="R221" s="1164"/>
      <c r="S221" s="1164"/>
      <c r="T221" s="1164"/>
      <c r="U221" s="1164"/>
      <c r="V221" s="1640"/>
      <c r="W221" s="1164"/>
      <c r="X221" s="1164"/>
      <c r="Y221" s="548"/>
      <c r="Z221" s="1164"/>
      <c r="AA221" s="1164"/>
      <c r="AB221" s="1164"/>
      <c r="AC221" s="1164"/>
      <c r="AD221" s="1164"/>
      <c r="AE221" s="1636"/>
      <c r="AF221" s="570"/>
      <c r="AG221" s="570"/>
      <c r="AH221" s="570"/>
      <c r="AI221" s="570"/>
      <c r="AJ221" s="1645">
        <v>11</v>
      </c>
    </row>
    <row s="1645" customFormat="1" customHeight="1" ht="11.549999999999999">
      <c r="A222" s="991"/>
      <c r="B222" s="1640"/>
      <c r="C222" s="1640"/>
      <c r="D222" s="355"/>
      <c r="J222" s="1645"/>
      <c r="K222" s="1645"/>
      <c r="L222" s="1645"/>
      <c r="M222" s="1645"/>
      <c r="O222" s="1164"/>
      <c r="P222" s="1640"/>
      <c r="Q222" s="1640"/>
      <c r="R222" s="1164"/>
      <c r="S222" s="1164"/>
      <c r="T222" s="1164"/>
      <c r="U222" s="1164"/>
      <c r="V222" s="1640"/>
      <c r="W222" s="1164"/>
      <c r="X222" s="1164"/>
      <c r="Y222" s="548"/>
      <c r="Z222" s="1164"/>
      <c r="AA222" s="1164"/>
      <c r="AB222" s="1164"/>
      <c r="AC222" s="1164"/>
      <c r="AD222" s="1164"/>
      <c r="AE222" s="1636"/>
      <c r="AF222" s="570"/>
      <c r="AG222" s="570"/>
      <c r="AH222" s="570"/>
      <c r="AI222" s="570"/>
      <c r="AJ222" s="1645">
        <v>11</v>
      </c>
    </row>
    <row s="1645" customFormat="1" customHeight="1" ht="11.549999999999999">
      <c r="A223" s="991"/>
      <c r="B223" s="1640"/>
      <c r="C223" s="1640"/>
      <c r="D223" s="355"/>
      <c r="J223" s="1645"/>
      <c r="K223" s="1645"/>
      <c r="L223" s="1645"/>
      <c r="M223" s="1645"/>
      <c r="O223" s="1164"/>
      <c r="P223" s="1640"/>
      <c r="Q223" s="1640"/>
      <c r="R223" s="1164"/>
      <c r="S223" s="1164"/>
      <c r="T223" s="1164"/>
      <c r="U223" s="1164"/>
      <c r="V223" s="1640"/>
      <c r="W223" s="1164"/>
      <c r="X223" s="1164"/>
      <c r="Y223" s="548"/>
      <c r="Z223" s="1164"/>
      <c r="AA223" s="1164"/>
      <c r="AB223" s="1164"/>
      <c r="AC223" s="1164"/>
      <c r="AD223" s="1164"/>
      <c r="AE223" s="1636"/>
      <c r="AF223" s="570"/>
      <c r="AG223" s="570"/>
      <c r="AH223" s="570"/>
      <c r="AI223" s="570"/>
      <c r="AJ223" s="1645">
        <v>11</v>
      </c>
    </row>
    <row s="1645" customFormat="1" customHeight="1" ht="11.549999999999999">
      <c r="A224" s="991"/>
      <c r="B224" s="1640"/>
      <c r="C224" s="1640"/>
      <c r="D224" s="355"/>
      <c r="J224" s="1645"/>
      <c r="K224" s="1645"/>
      <c r="L224" s="1645"/>
      <c r="M224" s="1645"/>
      <c r="O224" s="1164"/>
      <c r="P224" s="1640"/>
      <c r="Q224" s="1640"/>
      <c r="R224" s="1164"/>
      <c r="S224" s="1164"/>
      <c r="T224" s="1164"/>
      <c r="U224" s="1164"/>
      <c r="V224" s="1640"/>
      <c r="W224" s="1164"/>
      <c r="X224" s="1164"/>
      <c r="Y224" s="548"/>
      <c r="Z224" s="1164"/>
      <c r="AA224" s="1164"/>
      <c r="AB224" s="1164"/>
      <c r="AC224" s="1164"/>
      <c r="AD224" s="1164"/>
      <c r="AE224" s="1636"/>
      <c r="AF224" s="570"/>
      <c r="AG224" s="570"/>
      <c r="AH224" s="570"/>
      <c r="AI224" s="570"/>
      <c r="AJ224" s="1645">
        <v>11</v>
      </c>
    </row>
    <row s="1645" customFormat="1" customHeight="1" ht="11.549999999999999">
      <c r="A225" s="991"/>
      <c r="B225" s="1640"/>
      <c r="C225" s="1640"/>
      <c r="D225" s="355"/>
      <c r="J225" s="1645"/>
      <c r="K225" s="1645"/>
      <c r="L225" s="1645"/>
      <c r="M225" s="1645"/>
      <c r="O225" s="1164"/>
      <c r="P225" s="1640"/>
      <c r="Q225" s="1640"/>
      <c r="R225" s="1164"/>
      <c r="S225" s="1164"/>
      <c r="T225" s="1164"/>
      <c r="U225" s="1164"/>
      <c r="V225" s="1640"/>
      <c r="W225" s="1164"/>
      <c r="X225" s="1164"/>
      <c r="Y225" s="548"/>
      <c r="Z225" s="1164"/>
      <c r="AA225" s="1164"/>
      <c r="AB225" s="1164"/>
      <c r="AC225" s="1164"/>
      <c r="AD225" s="1164"/>
      <c r="AE225" s="1636"/>
      <c r="AF225" s="570"/>
      <c r="AG225" s="570"/>
      <c r="AH225" s="570"/>
      <c r="AI225" s="570"/>
      <c r="AJ225" s="1645">
        <v>11</v>
      </c>
    </row>
    <row s="1645" customFormat="1" customHeight="1" ht="11.549999999999999">
      <c r="A226" s="991"/>
      <c r="B226" s="1640"/>
      <c r="C226" s="1640"/>
      <c r="D226" s="355"/>
      <c r="J226" s="1645"/>
      <c r="K226" s="1645"/>
      <c r="L226" s="1645"/>
      <c r="M226" s="1645"/>
      <c r="O226" s="1164"/>
      <c r="P226" s="1640"/>
      <c r="Q226" s="1640"/>
      <c r="R226" s="1164"/>
      <c r="S226" s="1164"/>
      <c r="T226" s="1164"/>
      <c r="U226" s="1164"/>
      <c r="V226" s="1640"/>
      <c r="W226" s="1164"/>
      <c r="X226" s="1164"/>
      <c r="Y226" s="548"/>
      <c r="Z226" s="1164"/>
      <c r="AA226" s="1164"/>
      <c r="AB226" s="1164"/>
      <c r="AC226" s="1164"/>
      <c r="AD226" s="1164"/>
      <c r="AE226" s="1636"/>
      <c r="AF226" s="570"/>
      <c r="AG226" s="570"/>
      <c r="AH226" s="570"/>
      <c r="AI226" s="570"/>
      <c r="AJ226" s="1645">
        <v>11</v>
      </c>
    </row>
    <row s="1645" customFormat="1" customHeight="1" ht="11.549999999999999">
      <c r="A227" s="991"/>
      <c r="B227" s="1640"/>
      <c r="C227" s="1640"/>
      <c r="D227" s="355"/>
      <c r="J227" s="1645"/>
      <c r="K227" s="1645"/>
      <c r="L227" s="1645"/>
      <c r="M227" s="1645"/>
      <c r="O227" s="1164"/>
      <c r="P227" s="1640"/>
      <c r="Q227" s="1640"/>
      <c r="R227" s="1164"/>
      <c r="S227" s="1164"/>
      <c r="T227" s="1164"/>
      <c r="U227" s="1164"/>
      <c r="V227" s="1640"/>
      <c r="W227" s="1164"/>
      <c r="X227" s="1164"/>
      <c r="Y227" s="548"/>
      <c r="Z227" s="1164"/>
      <c r="AA227" s="1164"/>
      <c r="AB227" s="1164"/>
      <c r="AC227" s="1164"/>
      <c r="AD227" s="1164"/>
      <c r="AE227" s="1636"/>
      <c r="AF227" s="570"/>
      <c r="AG227" s="570"/>
      <c r="AH227" s="570"/>
      <c r="AI227" s="570"/>
      <c r="AJ227" s="1645">
        <v>11</v>
      </c>
    </row>
    <row s="1645" customFormat="1" customHeight="1" ht="11.549999999999999">
      <c r="A228" s="991"/>
      <c r="B228" s="1640"/>
      <c r="C228" s="1640"/>
      <c r="D228" s="355"/>
      <c r="J228" s="1645"/>
      <c r="K228" s="1645"/>
      <c r="L228" s="1645"/>
      <c r="M228" s="1645"/>
      <c r="O228" s="1164"/>
      <c r="P228" s="1640"/>
      <c r="Q228" s="1640"/>
      <c r="R228" s="1164"/>
      <c r="S228" s="1164"/>
      <c r="T228" s="1164"/>
      <c r="U228" s="1164"/>
      <c r="V228" s="1640"/>
      <c r="W228" s="1164"/>
      <c r="X228" s="1164"/>
      <c r="Y228" s="548"/>
      <c r="Z228" s="1164"/>
      <c r="AA228" s="1164"/>
      <c r="AB228" s="1164"/>
      <c r="AC228" s="1164"/>
      <c r="AD228" s="1164"/>
      <c r="AE228" s="1636"/>
      <c r="AF228" s="570"/>
      <c r="AG228" s="570"/>
      <c r="AH228" s="570"/>
      <c r="AI228" s="570"/>
      <c r="AJ228" s="1645">
        <v>11</v>
      </c>
    </row>
    <row s="1645" customFormat="1" customHeight="1" ht="11.549999999999999">
      <c r="A229" s="991"/>
      <c r="B229" s="1640"/>
      <c r="C229" s="1640"/>
      <c r="D229" s="355"/>
      <c r="J229" s="1645"/>
      <c r="K229" s="1645"/>
      <c r="L229" s="1645"/>
      <c r="M229" s="1645"/>
      <c r="O229" s="1164"/>
      <c r="P229" s="1640"/>
      <c r="Q229" s="1640"/>
      <c r="R229" s="1164"/>
      <c r="S229" s="1164"/>
      <c r="T229" s="1164"/>
      <c r="U229" s="1164"/>
      <c r="V229" s="1640"/>
      <c r="W229" s="1164"/>
      <c r="X229" s="1164"/>
      <c r="Y229" s="548"/>
      <c r="Z229" s="1164"/>
      <c r="AA229" s="1164"/>
      <c r="AB229" s="1164"/>
      <c r="AC229" s="1164"/>
      <c r="AD229" s="1164"/>
      <c r="AE229" s="1636"/>
      <c r="AF229" s="570"/>
      <c r="AG229" s="570"/>
      <c r="AH229" s="570"/>
      <c r="AI229" s="570"/>
      <c r="AJ229" s="1645">
        <v>11</v>
      </c>
    </row>
    <row s="1645" customFormat="1" customHeight="1" ht="11.549999999999999">
      <c r="A230" s="991"/>
      <c r="B230" s="1640"/>
      <c r="C230" s="1640"/>
      <c r="D230" s="355"/>
      <c r="J230" s="1645"/>
      <c r="K230" s="1645"/>
      <c r="L230" s="1645"/>
      <c r="M230" s="1645"/>
      <c r="O230" s="1164"/>
      <c r="P230" s="1640"/>
      <c r="Q230" s="1640"/>
      <c r="R230" s="1164"/>
      <c r="S230" s="1164"/>
      <c r="T230" s="1164"/>
      <c r="U230" s="1164"/>
      <c r="V230" s="1640"/>
      <c r="W230" s="1164"/>
      <c r="X230" s="1164"/>
      <c r="Y230" s="548"/>
      <c r="Z230" s="1164"/>
      <c r="AA230" s="1164"/>
      <c r="AB230" s="1164"/>
      <c r="AC230" s="1164"/>
      <c r="AD230" s="1164"/>
      <c r="AE230" s="1636"/>
      <c r="AF230" s="570"/>
      <c r="AG230" s="570"/>
      <c r="AH230" s="570"/>
      <c r="AI230" s="570"/>
      <c r="AJ230" s="1645">
        <v>11</v>
      </c>
    </row>
    <row s="1645" customFormat="1" customHeight="1" ht="11.549999999999999">
      <c r="A231" s="991"/>
      <c r="B231" s="1640"/>
      <c r="C231" s="1640"/>
      <c r="D231" s="355"/>
      <c r="J231" s="1645"/>
      <c r="K231" s="1645"/>
      <c r="L231" s="1645"/>
      <c r="M231" s="1645"/>
      <c r="O231" s="1164"/>
      <c r="P231" s="1640"/>
      <c r="Q231" s="1640"/>
      <c r="R231" s="1164"/>
      <c r="S231" s="1164"/>
      <c r="T231" s="1164"/>
      <c r="U231" s="1164"/>
      <c r="V231" s="1640"/>
      <c r="W231" s="1164"/>
      <c r="X231" s="1164"/>
      <c r="Y231" s="548"/>
      <c r="Z231" s="1164"/>
      <c r="AA231" s="1164"/>
      <c r="AB231" s="1164"/>
      <c r="AC231" s="1164"/>
      <c r="AD231" s="1164"/>
      <c r="AE231" s="1636"/>
      <c r="AF231" s="570"/>
      <c r="AG231" s="570"/>
      <c r="AH231" s="570"/>
      <c r="AI231" s="570"/>
      <c r="AJ231" s="1645">
        <v>11</v>
      </c>
    </row>
    <row s="1645" customFormat="1" customHeight="1" ht="11.549999999999999">
      <c r="A232" s="991"/>
      <c r="B232" s="1640"/>
      <c r="C232" s="1640"/>
      <c r="D232" s="355"/>
      <c r="J232" s="1645"/>
      <c r="K232" s="1645"/>
      <c r="L232" s="1645"/>
      <c r="M232" s="1645"/>
      <c r="O232" s="1164"/>
      <c r="P232" s="1640"/>
      <c r="Q232" s="1640"/>
      <c r="R232" s="1164"/>
      <c r="S232" s="1164"/>
      <c r="T232" s="1164"/>
      <c r="U232" s="1164"/>
      <c r="V232" s="1640"/>
      <c r="W232" s="1164"/>
      <c r="X232" s="1164"/>
      <c r="Y232" s="548"/>
      <c r="Z232" s="1164"/>
      <c r="AA232" s="1164"/>
      <c r="AB232" s="1164"/>
      <c r="AC232" s="1164"/>
      <c r="AD232" s="1164"/>
      <c r="AE232" s="1636"/>
      <c r="AF232" s="570"/>
      <c r="AG232" s="570"/>
      <c r="AH232" s="570"/>
      <c r="AI232" s="570"/>
      <c r="AJ232" s="1645">
        <v>11</v>
      </c>
    </row>
    <row s="1645" customFormat="1" customHeight="1" ht="11.549999999999999">
      <c r="A233" s="991"/>
      <c r="B233" s="1640"/>
      <c r="C233" s="1640"/>
      <c r="D233" s="355"/>
      <c r="J233" s="1645"/>
      <c r="K233" s="1645"/>
      <c r="L233" s="1645"/>
      <c r="M233" s="1645"/>
      <c r="O233" s="1164"/>
      <c r="P233" s="1640"/>
      <c r="Q233" s="1640"/>
      <c r="R233" s="1164"/>
      <c r="S233" s="1164"/>
      <c r="T233" s="1164"/>
      <c r="U233" s="1164"/>
      <c r="V233" s="1640"/>
      <c r="W233" s="1164"/>
      <c r="X233" s="1164"/>
      <c r="Y233" s="548"/>
      <c r="Z233" s="1164"/>
      <c r="AA233" s="1164"/>
      <c r="AB233" s="1164"/>
      <c r="AC233" s="1164"/>
      <c r="AD233" s="1164"/>
      <c r="AE233" s="1636"/>
      <c r="AF233" s="570"/>
      <c r="AG233" s="570"/>
      <c r="AH233" s="570"/>
      <c r="AI233" s="570"/>
      <c r="AJ233" s="1645">
        <v>11</v>
      </c>
    </row>
    <row s="1645" customFormat="1" customHeight="1" ht="11.549999999999999">
      <c r="A234" s="991"/>
      <c r="B234" s="1640"/>
      <c r="C234" s="1640"/>
      <c r="D234" s="355"/>
      <c r="J234" s="1645"/>
      <c r="K234" s="1645"/>
      <c r="L234" s="1645"/>
      <c r="M234" s="1645"/>
      <c r="O234" s="1164"/>
      <c r="P234" s="1640"/>
      <c r="Q234" s="1640"/>
      <c r="R234" s="1164"/>
      <c r="S234" s="1164"/>
      <c r="T234" s="1164"/>
      <c r="U234" s="1164"/>
      <c r="V234" s="1640"/>
      <c r="W234" s="1164"/>
      <c r="X234" s="1164"/>
      <c r="Y234" s="548"/>
      <c r="Z234" s="1164"/>
      <c r="AA234" s="1164"/>
      <c r="AB234" s="1164"/>
      <c r="AC234" s="1164"/>
      <c r="AD234" s="1164"/>
      <c r="AE234" s="1636"/>
      <c r="AF234" s="570"/>
      <c r="AG234" s="570"/>
      <c r="AH234" s="570"/>
      <c r="AI234" s="570"/>
      <c r="AJ234" s="1645">
        <v>11</v>
      </c>
    </row>
    <row s="1645" customFormat="1" customHeight="1" ht="11.549999999999999">
      <c r="A235" s="991"/>
      <c r="B235" s="1640"/>
      <c r="C235" s="1640"/>
      <c r="D235" s="355"/>
      <c r="J235" s="1645"/>
      <c r="K235" s="1645"/>
      <c r="L235" s="1645"/>
      <c r="M235" s="1645"/>
      <c r="O235" s="1164"/>
      <c r="P235" s="1640"/>
      <c r="Q235" s="1640"/>
      <c r="R235" s="1164"/>
      <c r="S235" s="1164"/>
      <c r="T235" s="1164"/>
      <c r="U235" s="1164"/>
      <c r="V235" s="1640"/>
      <c r="W235" s="1164"/>
      <c r="X235" s="1164"/>
      <c r="Y235" s="548"/>
      <c r="Z235" s="1164"/>
      <c r="AA235" s="1164"/>
      <c r="AB235" s="1164"/>
      <c r="AC235" s="1164"/>
      <c r="AD235" s="1164"/>
      <c r="AE235" s="1636"/>
      <c r="AF235" s="570"/>
      <c r="AG235" s="570"/>
      <c r="AH235" s="570"/>
      <c r="AI235" s="570"/>
      <c r="AJ235" s="1645">
        <v>11</v>
      </c>
    </row>
    <row s="1645" customFormat="1" customHeight="1" ht="11.549999999999999">
      <c r="A236" s="991"/>
      <c r="B236" s="1640"/>
      <c r="C236" s="1640"/>
      <c r="D236" s="355"/>
      <c r="J236" s="1645"/>
      <c r="K236" s="1645"/>
      <c r="L236" s="1645"/>
      <c r="M236" s="1645"/>
      <c r="O236" s="1164"/>
      <c r="P236" s="1640"/>
      <c r="Q236" s="1640"/>
      <c r="R236" s="1164"/>
      <c r="S236" s="1164"/>
      <c r="T236" s="1164"/>
      <c r="U236" s="1164"/>
      <c r="V236" s="1640"/>
      <c r="W236" s="1164"/>
      <c r="X236" s="1164"/>
      <c r="Y236" s="548"/>
      <c r="Z236" s="1164"/>
      <c r="AA236" s="1164"/>
      <c r="AB236" s="1164"/>
      <c r="AC236" s="1164"/>
      <c r="AD236" s="1164"/>
      <c r="AE236" s="1636"/>
      <c r="AF236" s="570"/>
      <c r="AG236" s="570"/>
      <c r="AH236" s="570"/>
      <c r="AI236" s="570"/>
      <c r="AJ236" s="1645">
        <v>11</v>
      </c>
    </row>
    <row s="1645" customFormat="1" customHeight="1" ht="11.549999999999999">
      <c r="A237" s="991"/>
      <c r="B237" s="1640"/>
      <c r="C237" s="1640"/>
      <c r="D237" s="355"/>
      <c r="J237" s="1645"/>
      <c r="K237" s="1645"/>
      <c r="L237" s="1645"/>
      <c r="M237" s="1645"/>
      <c r="O237" s="1164"/>
      <c r="P237" s="1640"/>
      <c r="Q237" s="1640"/>
      <c r="R237" s="1164"/>
      <c r="S237" s="1164"/>
      <c r="T237" s="1164"/>
      <c r="U237" s="1164"/>
      <c r="V237" s="1640"/>
      <c r="W237" s="1164"/>
      <c r="X237" s="1164"/>
      <c r="Y237" s="548"/>
      <c r="Z237" s="1164"/>
      <c r="AA237" s="1164"/>
      <c r="AB237" s="1164"/>
      <c r="AC237" s="1164"/>
      <c r="AD237" s="1164"/>
      <c r="AE237" s="1636"/>
      <c r="AF237" s="570"/>
      <c r="AG237" s="570"/>
      <c r="AH237" s="570"/>
      <c r="AI237" s="570"/>
      <c r="AJ237" s="1645">
        <v>11</v>
      </c>
    </row>
    <row s="1645" customFormat="1" customHeight="1" ht="11.549999999999999">
      <c r="A238" s="991"/>
      <c r="B238" s="1640"/>
      <c r="C238" s="1640"/>
      <c r="D238" s="355"/>
      <c r="J238" s="1645"/>
      <c r="K238" s="1645"/>
      <c r="L238" s="1645"/>
      <c r="M238" s="1645"/>
      <c r="O238" s="1164"/>
      <c r="P238" s="1640"/>
      <c r="Q238" s="1640"/>
      <c r="R238" s="1164"/>
      <c r="S238" s="1164"/>
      <c r="T238" s="1164"/>
      <c r="U238" s="1164"/>
      <c r="V238" s="1640"/>
      <c r="W238" s="1164"/>
      <c r="X238" s="1164"/>
      <c r="Y238" s="548"/>
      <c r="Z238" s="1164"/>
      <c r="AA238" s="1164"/>
      <c r="AB238" s="1164"/>
      <c r="AC238" s="1164"/>
      <c r="AD238" s="1164"/>
      <c r="AE238" s="1636"/>
      <c r="AF238" s="570"/>
      <c r="AG238" s="570"/>
      <c r="AH238" s="570"/>
      <c r="AI238" s="570"/>
      <c r="AJ238" s="1645">
        <v>11</v>
      </c>
    </row>
    <row s="1645" customFormat="1" customHeight="1" ht="11.549999999999999">
      <c r="A239" s="991"/>
      <c r="B239" s="1640"/>
      <c r="C239" s="1640"/>
      <c r="D239" s="355"/>
      <c r="J239" s="1645"/>
      <c r="K239" s="1645"/>
      <c r="L239" s="1645"/>
      <c r="M239" s="1645"/>
      <c r="O239" s="1164"/>
      <c r="P239" s="1640"/>
      <c r="Q239" s="1640"/>
      <c r="R239" s="1164"/>
      <c r="S239" s="1164"/>
      <c r="T239" s="1164"/>
      <c r="U239" s="1164"/>
      <c r="V239" s="1640"/>
      <c r="W239" s="1164"/>
      <c r="X239" s="1164"/>
      <c r="Y239" s="548"/>
      <c r="Z239" s="1164"/>
      <c r="AA239" s="1164"/>
      <c r="AB239" s="1164"/>
      <c r="AC239" s="1164"/>
      <c r="AD239" s="1164"/>
      <c r="AE239" s="1636"/>
      <c r="AF239" s="570"/>
      <c r="AG239" s="570"/>
      <c r="AH239" s="570"/>
      <c r="AI239" s="570"/>
      <c r="AJ239" s="1645">
        <v>11</v>
      </c>
    </row>
    <row s="1645" customFormat="1" customHeight="1" ht="11.549999999999999">
      <c r="A240" s="991"/>
      <c r="B240" s="1640"/>
      <c r="C240" s="1640"/>
      <c r="D240" s="355"/>
      <c r="J240" s="1645"/>
      <c r="K240" s="1645"/>
      <c r="L240" s="1645"/>
      <c r="M240" s="1645"/>
      <c r="O240" s="1164"/>
      <c r="P240" s="1640"/>
      <c r="Q240" s="1640"/>
      <c r="R240" s="1164"/>
      <c r="S240" s="1164"/>
      <c r="T240" s="1164"/>
      <c r="U240" s="1164"/>
      <c r="V240" s="1640"/>
      <c r="W240" s="1164"/>
      <c r="X240" s="1164"/>
      <c r="Y240" s="548"/>
      <c r="Z240" s="1164"/>
      <c r="AA240" s="1164"/>
      <c r="AB240" s="1164"/>
      <c r="AC240" s="1164"/>
      <c r="AD240" s="1164"/>
      <c r="AE240" s="1636"/>
      <c r="AF240" s="570"/>
      <c r="AG240" s="570"/>
      <c r="AH240" s="570"/>
      <c r="AI240" s="570"/>
      <c r="AJ240" s="1645">
        <v>11</v>
      </c>
    </row>
    <row s="1645" customFormat="1" customHeight="1" ht="11.549999999999999">
      <c r="A241" s="991"/>
      <c r="B241" s="1640"/>
      <c r="C241" s="1640"/>
      <c r="D241" s="355"/>
      <c r="J241" s="1645"/>
      <c r="K241" s="1645"/>
      <c r="L241" s="1645"/>
      <c r="M241" s="1645"/>
      <c r="O241" s="1164"/>
      <c r="P241" s="1640"/>
      <c r="Q241" s="1640"/>
      <c r="R241" s="1164"/>
      <c r="S241" s="1164"/>
      <c r="T241" s="1164"/>
      <c r="U241" s="1164"/>
      <c r="V241" s="1640"/>
      <c r="W241" s="1164"/>
      <c r="X241" s="1164"/>
      <c r="Y241" s="548"/>
      <c r="Z241" s="1164"/>
      <c r="AA241" s="1164"/>
      <c r="AB241" s="1164"/>
      <c r="AC241" s="1164"/>
      <c r="AD241" s="1164"/>
      <c r="AE241" s="1636"/>
      <c r="AF241" s="570"/>
      <c r="AG241" s="570"/>
      <c r="AH241" s="570"/>
      <c r="AI241" s="570"/>
      <c r="AJ241" s="1645">
        <v>11</v>
      </c>
    </row>
    <row s="1645" customFormat="1" customHeight="1" ht="11.549999999999999">
      <c r="A242" s="991"/>
      <c r="B242" s="1640"/>
      <c r="C242" s="1640"/>
      <c r="D242" s="355"/>
      <c r="J242" s="1645"/>
      <c r="K242" s="1645"/>
      <c r="L242" s="1645"/>
      <c r="M242" s="1645"/>
      <c r="O242" s="1164"/>
      <c r="P242" s="1640"/>
      <c r="Q242" s="1640"/>
      <c r="R242" s="1164"/>
      <c r="S242" s="1164"/>
      <c r="T242" s="1164"/>
      <c r="U242" s="1164"/>
      <c r="V242" s="1640"/>
      <c r="W242" s="1164"/>
      <c r="X242" s="1164"/>
      <c r="Y242" s="548"/>
      <c r="Z242" s="1164"/>
      <c r="AA242" s="1164"/>
      <c r="AB242" s="1164"/>
      <c r="AC242" s="1164"/>
      <c r="AD242" s="1164"/>
      <c r="AE242" s="1636"/>
      <c r="AF242" s="570"/>
      <c r="AG242" s="570"/>
      <c r="AH242" s="570"/>
      <c r="AI242" s="570"/>
      <c r="AJ242" s="1645">
        <v>11</v>
      </c>
    </row>
    <row s="1645" customFormat="1" customHeight="1" ht="11.549999999999999">
      <c r="A243" s="991"/>
      <c r="B243" s="1640"/>
      <c r="C243" s="1640"/>
      <c r="D243" s="355"/>
      <c r="J243" s="1645"/>
      <c r="K243" s="1645"/>
      <c r="L243" s="1645"/>
      <c r="M243" s="1645"/>
      <c r="O243" s="1164"/>
      <c r="P243" s="1640"/>
      <c r="Q243" s="1640"/>
      <c r="R243" s="1164"/>
      <c r="S243" s="1164"/>
      <c r="T243" s="1164"/>
      <c r="U243" s="1164"/>
      <c r="V243" s="1640"/>
      <c r="W243" s="1164"/>
      <c r="X243" s="1164"/>
      <c r="Y243" s="548"/>
      <c r="Z243" s="1164"/>
      <c r="AA243" s="1164"/>
      <c r="AB243" s="1164"/>
      <c r="AC243" s="1164"/>
      <c r="AD243" s="1164"/>
      <c r="AE243" s="1636"/>
      <c r="AF243" s="570"/>
      <c r="AG243" s="570"/>
      <c r="AH243" s="570"/>
      <c r="AI243" s="570"/>
      <c r="AJ243" s="1645">
        <v>11</v>
      </c>
    </row>
    <row s="1645" customFormat="1" customHeight="1" ht="11.549999999999999">
      <c r="A244" s="991"/>
      <c r="B244" s="1640"/>
      <c r="C244" s="1640"/>
      <c r="D244" s="355"/>
      <c r="J244" s="1645"/>
      <c r="K244" s="1645"/>
      <c r="L244" s="1645"/>
      <c r="M244" s="1645"/>
      <c r="O244" s="1164"/>
      <c r="P244" s="1640"/>
      <c r="Q244" s="1640"/>
      <c r="R244" s="1164"/>
      <c r="S244" s="1164"/>
      <c r="T244" s="1164"/>
      <c r="U244" s="1164"/>
      <c r="V244" s="1640"/>
      <c r="W244" s="1164"/>
      <c r="X244" s="1164"/>
      <c r="Y244" s="548"/>
      <c r="Z244" s="1164"/>
      <c r="AA244" s="1164"/>
      <c r="AB244" s="1164"/>
      <c r="AC244" s="1164"/>
      <c r="AD244" s="1164"/>
      <c r="AE244" s="1636"/>
      <c r="AF244" s="570"/>
      <c r="AG244" s="570"/>
      <c r="AH244" s="570"/>
      <c r="AI244" s="570"/>
      <c r="AJ244" s="1645">
        <v>11</v>
      </c>
    </row>
    <row s="1645" customFormat="1" customHeight="1" ht="11.549999999999999">
      <c r="A245" s="991"/>
      <c r="B245" s="1640"/>
      <c r="C245" s="1640"/>
      <c r="D245" s="355"/>
      <c r="J245" s="1645"/>
      <c r="K245" s="1645"/>
      <c r="L245" s="1645"/>
      <c r="M245" s="1645"/>
      <c r="O245" s="1164"/>
      <c r="P245" s="1640"/>
      <c r="Q245" s="1640"/>
      <c r="R245" s="1164"/>
      <c r="S245" s="1164"/>
      <c r="T245" s="1164"/>
      <c r="U245" s="1164"/>
      <c r="V245" s="1640"/>
      <c r="W245" s="1164"/>
      <c r="X245" s="1164"/>
      <c r="Y245" s="548"/>
      <c r="Z245" s="1164"/>
      <c r="AA245" s="1164"/>
      <c r="AB245" s="1164"/>
      <c r="AC245" s="1164"/>
      <c r="AD245" s="1164"/>
      <c r="AE245" s="1636"/>
      <c r="AF245" s="570"/>
      <c r="AG245" s="570"/>
      <c r="AH245" s="570"/>
      <c r="AI245" s="570"/>
      <c r="AJ245" s="1645">
        <v>11</v>
      </c>
    </row>
    <row s="1645" customFormat="1" customHeight="1" ht="11.549999999999999">
      <c r="A246" s="991"/>
      <c r="B246" s="1640"/>
      <c r="C246" s="1640"/>
      <c r="D246" s="355"/>
      <c r="J246" s="1645"/>
      <c r="K246" s="1645"/>
      <c r="L246" s="1645"/>
      <c r="M246" s="1645"/>
      <c r="O246" s="1164"/>
      <c r="P246" s="1640"/>
      <c r="Q246" s="1640"/>
      <c r="R246" s="1164"/>
      <c r="S246" s="1164"/>
      <c r="T246" s="1164"/>
      <c r="U246" s="1164"/>
      <c r="V246" s="1640"/>
      <c r="W246" s="1164"/>
      <c r="X246" s="1164"/>
      <c r="Y246" s="548"/>
      <c r="Z246" s="1164"/>
      <c r="AA246" s="1164"/>
      <c r="AB246" s="1164"/>
      <c r="AC246" s="1164"/>
      <c r="AD246" s="1164"/>
      <c r="AE246" s="1636"/>
      <c r="AF246" s="570"/>
      <c r="AG246" s="570"/>
      <c r="AH246" s="570"/>
      <c r="AI246" s="570"/>
      <c r="AJ246" s="1645">
        <v>11</v>
      </c>
    </row>
    <row s="1645" customFormat="1" customHeight="1" ht="11.549999999999999">
      <c r="A247" s="991"/>
      <c r="B247" s="1640"/>
      <c r="C247" s="1640"/>
      <c r="D247" s="355"/>
      <c r="J247" s="1645"/>
      <c r="K247" s="1645"/>
      <c r="L247" s="1645"/>
      <c r="M247" s="1645"/>
      <c r="O247" s="1164"/>
      <c r="P247" s="1640"/>
      <c r="Q247" s="1640"/>
      <c r="R247" s="1164"/>
      <c r="S247" s="1164"/>
      <c r="T247" s="1164"/>
      <c r="U247" s="1164"/>
      <c r="V247" s="1640"/>
      <c r="W247" s="1164"/>
      <c r="X247" s="1164"/>
      <c r="Y247" s="548"/>
      <c r="Z247" s="1164"/>
      <c r="AA247" s="1164"/>
      <c r="AB247" s="1164"/>
      <c r="AC247" s="1164"/>
      <c r="AD247" s="1164"/>
      <c r="AE247" s="1636"/>
      <c r="AF247" s="570"/>
      <c r="AG247" s="570"/>
      <c r="AH247" s="570"/>
      <c r="AI247" s="570"/>
      <c r="AJ247" s="1645">
        <v>11</v>
      </c>
    </row>
    <row s="1645" customFormat="1" customHeight="1" ht="11.549999999999999">
      <c r="A248" s="991"/>
      <c r="B248" s="1640"/>
      <c r="C248" s="1640"/>
      <c r="D248" s="355"/>
      <c r="J248" s="1645"/>
      <c r="K248" s="1645"/>
      <c r="L248" s="1645"/>
      <c r="M248" s="1645"/>
      <c r="O248" s="1164"/>
      <c r="P248" s="1640"/>
      <c r="Q248" s="1640"/>
      <c r="R248" s="1164"/>
      <c r="S248" s="1164"/>
      <c r="T248" s="1164"/>
      <c r="U248" s="1164"/>
      <c r="V248" s="1640"/>
      <c r="W248" s="1164"/>
      <c r="X248" s="1164"/>
      <c r="Y248" s="548"/>
      <c r="Z248" s="1164"/>
      <c r="AA248" s="1164"/>
      <c r="AB248" s="1164"/>
      <c r="AC248" s="1164"/>
      <c r="AD248" s="1164"/>
      <c r="AE248" s="1636"/>
      <c r="AF248" s="570"/>
      <c r="AG248" s="570"/>
      <c r="AH248" s="570"/>
      <c r="AI248" s="570"/>
      <c r="AJ248" s="1645">
        <v>11</v>
      </c>
    </row>
    <row s="1645" customFormat="1" customHeight="1" ht="11.549999999999999">
      <c r="A249" s="991"/>
      <c r="B249" s="1640"/>
      <c r="C249" s="1640"/>
      <c r="D249" s="355"/>
      <c r="J249" s="1645"/>
      <c r="K249" s="1645"/>
      <c r="L249" s="1645"/>
      <c r="M249" s="1645"/>
      <c r="O249" s="1164"/>
      <c r="P249" s="1640"/>
      <c r="Q249" s="1640"/>
      <c r="R249" s="1164"/>
      <c r="S249" s="1164"/>
      <c r="T249" s="1164"/>
      <c r="U249" s="1164"/>
      <c r="V249" s="1640"/>
      <c r="W249" s="1164"/>
      <c r="X249" s="1164"/>
      <c r="Y249" s="548"/>
      <c r="Z249" s="1164"/>
      <c r="AA249" s="1164"/>
      <c r="AB249" s="1164"/>
      <c r="AC249" s="1164"/>
      <c r="AD249" s="1164"/>
      <c r="AE249" s="1636"/>
      <c r="AF249" s="570"/>
      <c r="AG249" s="570"/>
      <c r="AH249" s="570"/>
      <c r="AI249" s="570"/>
      <c r="AJ249" s="1645">
        <v>11</v>
      </c>
    </row>
    <row s="1645" customFormat="1" customHeight="1" ht="11.549999999999999">
      <c r="A250" s="991"/>
      <c r="B250" s="1640"/>
      <c r="C250" s="1640"/>
      <c r="D250" s="355"/>
      <c r="J250" s="1645"/>
      <c r="K250" s="1645"/>
      <c r="L250" s="1645"/>
      <c r="M250" s="1645"/>
      <c r="O250" s="1164"/>
      <c r="P250" s="1640"/>
      <c r="Q250" s="1640"/>
      <c r="R250" s="1164"/>
      <c r="S250" s="1164"/>
      <c r="T250" s="1164"/>
      <c r="U250" s="1164"/>
      <c r="V250" s="1640"/>
      <c r="W250" s="1164"/>
      <c r="X250" s="1164"/>
      <c r="Y250" s="548"/>
      <c r="Z250" s="1164"/>
      <c r="AA250" s="1164"/>
      <c r="AB250" s="1164"/>
      <c r="AC250" s="1164"/>
      <c r="AD250" s="1164"/>
      <c r="AE250" s="1636"/>
      <c r="AF250" s="570"/>
      <c r="AG250" s="570"/>
      <c r="AH250" s="570"/>
      <c r="AI250" s="570"/>
      <c r="AJ250" s="1645">
        <v>11</v>
      </c>
    </row>
    <row s="1645" customFormat="1" customHeight="1" ht="11.549999999999999">
      <c r="A251" s="991"/>
      <c r="B251" s="1640"/>
      <c r="C251" s="1640"/>
      <c r="D251" s="355"/>
      <c r="J251" s="1645"/>
      <c r="K251" s="1645"/>
      <c r="L251" s="1645"/>
      <c r="M251" s="1645"/>
      <c r="O251" s="1164"/>
      <c r="P251" s="1640"/>
      <c r="Q251" s="1640"/>
      <c r="R251" s="1164"/>
      <c r="S251" s="1164"/>
      <c r="T251" s="1164"/>
      <c r="U251" s="1164"/>
      <c r="V251" s="1640"/>
      <c r="W251" s="1164"/>
      <c r="X251" s="1164"/>
      <c r="Y251" s="548"/>
      <c r="Z251" s="1164"/>
      <c r="AA251" s="1164"/>
      <c r="AB251" s="1164"/>
      <c r="AC251" s="1164"/>
      <c r="AD251" s="1164"/>
      <c r="AE251" s="1636"/>
      <c r="AF251" s="570"/>
      <c r="AG251" s="570"/>
      <c r="AH251" s="570"/>
      <c r="AI251" s="570"/>
      <c r="AJ251" s="1645">
        <v>11</v>
      </c>
    </row>
    <row s="1645" customFormat="1" customHeight="1" ht="11.549999999999999">
      <c r="A252" s="991"/>
      <c r="B252" s="1640"/>
      <c r="C252" s="1640"/>
      <c r="D252" s="355"/>
      <c r="J252" s="1645"/>
      <c r="K252" s="1645"/>
      <c r="L252" s="1645"/>
      <c r="M252" s="1645"/>
      <c r="O252" s="1164"/>
      <c r="P252" s="1640"/>
      <c r="Q252" s="1640"/>
      <c r="R252" s="1164"/>
      <c r="S252" s="1164"/>
      <c r="T252" s="1164"/>
      <c r="U252" s="1164"/>
      <c r="V252" s="1640"/>
      <c r="W252" s="1164"/>
      <c r="X252" s="1164"/>
      <c r="Y252" s="548"/>
      <c r="Z252" s="1164"/>
      <c r="AA252" s="1164"/>
      <c r="AB252" s="1164"/>
      <c r="AC252" s="1164"/>
      <c r="AD252" s="1164"/>
      <c r="AE252" s="1636"/>
      <c r="AF252" s="570"/>
      <c r="AG252" s="570"/>
      <c r="AH252" s="570"/>
      <c r="AI252" s="570"/>
      <c r="AJ252" s="1645">
        <v>11</v>
      </c>
    </row>
    <row s="1645" customFormat="1" customHeight="1" ht="11.549999999999999">
      <c r="A253" s="991"/>
      <c r="B253" s="1640"/>
      <c r="C253" s="1640"/>
      <c r="D253" s="355"/>
      <c r="J253" s="1645"/>
      <c r="K253" s="1645"/>
      <c r="L253" s="1645"/>
      <c r="M253" s="1645"/>
      <c r="O253" s="1164"/>
      <c r="P253" s="1640"/>
      <c r="Q253" s="1640"/>
      <c r="R253" s="1164"/>
      <c r="S253" s="1164"/>
      <c r="T253" s="1164"/>
      <c r="U253" s="1164"/>
      <c r="V253" s="1640"/>
      <c r="W253" s="1164"/>
      <c r="X253" s="1164"/>
      <c r="Y253" s="548"/>
      <c r="Z253" s="1164"/>
      <c r="AA253" s="1164"/>
      <c r="AB253" s="1164"/>
      <c r="AC253" s="1164"/>
      <c r="AD253" s="1164"/>
      <c r="AE253" s="1636"/>
      <c r="AF253" s="570"/>
      <c r="AG253" s="570"/>
      <c r="AH253" s="570"/>
      <c r="AI253" s="570"/>
      <c r="AJ253" s="1645">
        <v>11</v>
      </c>
    </row>
    <row s="1645" customFormat="1" customHeight="1" ht="11.549999999999999">
      <c r="A254" s="991"/>
      <c r="B254" s="1640"/>
      <c r="C254" s="1640"/>
      <c r="D254" s="355"/>
      <c r="J254" s="1645"/>
      <c r="K254" s="1645"/>
      <c r="L254" s="1645"/>
      <c r="M254" s="1645"/>
      <c r="O254" s="1164"/>
      <c r="P254" s="1640"/>
      <c r="Q254" s="1640"/>
      <c r="R254" s="1164"/>
      <c r="S254" s="1164"/>
      <c r="T254" s="1164"/>
      <c r="U254" s="1164"/>
      <c r="V254" s="1640"/>
      <c r="W254" s="1164"/>
      <c r="X254" s="1164"/>
      <c r="Y254" s="548"/>
      <c r="Z254" s="1164"/>
      <c r="AA254" s="1164"/>
      <c r="AB254" s="1164"/>
      <c r="AC254" s="1164"/>
      <c r="AD254" s="1164"/>
      <c r="AE254" s="1636"/>
      <c r="AF254" s="570"/>
      <c r="AG254" s="570"/>
      <c r="AH254" s="570"/>
      <c r="AI254" s="570"/>
      <c r="AJ254" s="1645">
        <v>11</v>
      </c>
    </row>
    <row s="1645" customFormat="1" customHeight="1" ht="11.549999999999999">
      <c r="A255" s="991"/>
      <c r="B255" s="1640"/>
      <c r="C255" s="1640"/>
      <c r="D255" s="355"/>
      <c r="J255" s="1645"/>
      <c r="K255" s="1645"/>
      <c r="L255" s="1645"/>
      <c r="M255" s="1645"/>
      <c r="O255" s="1164"/>
      <c r="P255" s="1640"/>
      <c r="Q255" s="1640"/>
      <c r="R255" s="1164"/>
      <c r="S255" s="1164"/>
      <c r="T255" s="1164"/>
      <c r="U255" s="1164"/>
      <c r="V255" s="1640"/>
      <c r="W255" s="1164"/>
      <c r="X255" s="1164"/>
      <c r="Y255" s="548"/>
      <c r="Z255" s="1164"/>
      <c r="AA255" s="1164"/>
      <c r="AB255" s="1164"/>
      <c r="AC255" s="1164"/>
      <c r="AD255" s="1164"/>
      <c r="AE255" s="1636"/>
      <c r="AF255" s="570"/>
      <c r="AG255" s="570"/>
      <c r="AH255" s="570"/>
      <c r="AI255" s="570"/>
      <c r="AJ255" s="1645">
        <v>11</v>
      </c>
    </row>
    <row s="1645" customFormat="1" customHeight="1" ht="11.549999999999999">
      <c r="A256" s="991"/>
      <c r="B256" s="1640"/>
      <c r="C256" s="1640"/>
      <c r="D256" s="355"/>
      <c r="J256" s="1645"/>
      <c r="K256" s="1645"/>
      <c r="L256" s="1645"/>
      <c r="M256" s="1645"/>
      <c r="O256" s="1164"/>
      <c r="P256" s="1640"/>
      <c r="Q256" s="1640"/>
      <c r="R256" s="1164"/>
      <c r="S256" s="1164"/>
      <c r="T256" s="1164"/>
      <c r="U256" s="1164"/>
      <c r="V256" s="1640"/>
      <c r="W256" s="1164"/>
      <c r="X256" s="1164"/>
      <c r="Y256" s="548"/>
      <c r="Z256" s="1164"/>
      <c r="AA256" s="1164"/>
      <c r="AB256" s="1164"/>
      <c r="AC256" s="1164"/>
      <c r="AD256" s="1164"/>
      <c r="AE256" s="1636"/>
      <c r="AF256" s="570"/>
      <c r="AG256" s="570"/>
      <c r="AH256" s="570"/>
      <c r="AI256" s="570"/>
      <c r="AJ256" s="1645">
        <v>11</v>
      </c>
    </row>
    <row s="1645" customFormat="1" customHeight="1" ht="11.549999999999999">
      <c r="A257" s="991"/>
      <c r="B257" s="1640"/>
      <c r="C257" s="1640"/>
      <c r="D257" s="355"/>
      <c r="J257" s="1645"/>
      <c r="K257" s="1645"/>
      <c r="L257" s="1645"/>
      <c r="M257" s="1645"/>
      <c r="O257" s="1164"/>
      <c r="P257" s="1640"/>
      <c r="Q257" s="1640"/>
      <c r="R257" s="1164"/>
      <c r="S257" s="1164"/>
      <c r="T257" s="1164"/>
      <c r="U257" s="1164"/>
      <c r="V257" s="1640"/>
      <c r="W257" s="1164"/>
      <c r="X257" s="1164"/>
      <c r="Y257" s="548"/>
      <c r="Z257" s="1164"/>
      <c r="AA257" s="1164"/>
      <c r="AB257" s="1164"/>
      <c r="AC257" s="1164"/>
      <c r="AD257" s="1164"/>
      <c r="AE257" s="1636"/>
      <c r="AF257" s="570"/>
      <c r="AG257" s="570"/>
      <c r="AH257" s="570"/>
      <c r="AI257" s="570"/>
      <c r="AJ257" s="1645">
        <v>11</v>
      </c>
    </row>
    <row s="1645" customFormat="1" customHeight="1" ht="11.549999999999999">
      <c r="A258" s="991"/>
      <c r="B258" s="1640"/>
      <c r="C258" s="1640"/>
      <c r="D258" s="355"/>
      <c r="J258" s="1645"/>
      <c r="K258" s="1645"/>
      <c r="L258" s="1645"/>
      <c r="M258" s="1645"/>
      <c r="O258" s="1164"/>
      <c r="P258" s="1640"/>
      <c r="Q258" s="1640"/>
      <c r="R258" s="1164"/>
      <c r="S258" s="1164"/>
      <c r="T258" s="1164"/>
      <c r="U258" s="1164"/>
      <c r="V258" s="1640"/>
      <c r="W258" s="1164"/>
      <c r="X258" s="1164"/>
      <c r="Y258" s="548"/>
      <c r="Z258" s="1164"/>
      <c r="AA258" s="1164"/>
      <c r="AB258" s="1164"/>
      <c r="AC258" s="1164"/>
      <c r="AD258" s="1164"/>
      <c r="AE258" s="1636"/>
      <c r="AF258" s="570"/>
      <c r="AG258" s="570"/>
      <c r="AH258" s="570"/>
      <c r="AI258" s="570"/>
      <c r="AJ258" s="1645">
        <v>11</v>
      </c>
    </row>
    <row s="1645" customFormat="1" customHeight="1" ht="11.549999999999999">
      <c r="A259" s="991"/>
      <c r="B259" s="1640"/>
      <c r="C259" s="1640"/>
      <c r="D259" s="355"/>
      <c r="J259" s="1645"/>
      <c r="K259" s="1645"/>
      <c r="L259" s="1645"/>
      <c r="M259" s="1645"/>
      <c r="O259" s="1164"/>
      <c r="P259" s="1640"/>
      <c r="Q259" s="1640"/>
      <c r="R259" s="1164"/>
      <c r="S259" s="1164"/>
      <c r="T259" s="1164"/>
      <c r="U259" s="1164"/>
      <c r="V259" s="1640"/>
      <c r="W259" s="1164"/>
      <c r="X259" s="1164"/>
      <c r="Y259" s="548"/>
      <c r="Z259" s="1164"/>
      <c r="AA259" s="1164"/>
      <c r="AB259" s="1164"/>
      <c r="AC259" s="1164"/>
      <c r="AD259" s="1164"/>
      <c r="AE259" s="1636"/>
      <c r="AF259" s="570"/>
      <c r="AG259" s="570"/>
      <c r="AH259" s="570"/>
      <c r="AI259" s="570"/>
      <c r="AJ259" s="1645">
        <v>11</v>
      </c>
    </row>
    <row s="1645" customFormat="1" customHeight="1" ht="11.549999999999999">
      <c r="A260" s="991"/>
      <c r="B260" s="1640"/>
      <c r="C260" s="1640"/>
      <c r="D260" s="355"/>
      <c r="J260" s="1645"/>
      <c r="K260" s="1645"/>
      <c r="L260" s="1645"/>
      <c r="M260" s="1645"/>
      <c r="O260" s="1164"/>
      <c r="P260" s="1640"/>
      <c r="Q260" s="1640"/>
      <c r="R260" s="1164"/>
      <c r="S260" s="1164"/>
      <c r="T260" s="1164"/>
      <c r="U260" s="1164"/>
      <c r="V260" s="1640"/>
      <c r="W260" s="1164"/>
      <c r="X260" s="1164"/>
      <c r="Y260" s="548"/>
      <c r="Z260" s="1164"/>
      <c r="AA260" s="1164"/>
      <c r="AB260" s="1164"/>
      <c r="AC260" s="1164"/>
      <c r="AD260" s="1164"/>
      <c r="AE260" s="1636"/>
      <c r="AF260" s="570"/>
      <c r="AG260" s="570"/>
      <c r="AH260" s="570"/>
      <c r="AI260" s="570"/>
      <c r="AJ260" s="1645">
        <v>11</v>
      </c>
    </row>
    <row s="1645" customFormat="1" customHeight="1" ht="11.549999999999999">
      <c r="A261" s="991"/>
      <c r="B261" s="1640"/>
      <c r="C261" s="1640"/>
      <c r="D261" s="355"/>
      <c r="J261" s="1645"/>
      <c r="K261" s="1645"/>
      <c r="L261" s="1645"/>
      <c r="M261" s="1645"/>
      <c r="O261" s="1164"/>
      <c r="P261" s="1640"/>
      <c r="Q261" s="1640"/>
      <c r="R261" s="1164"/>
      <c r="S261" s="1164"/>
      <c r="T261" s="1164"/>
      <c r="U261" s="1164"/>
      <c r="V261" s="1640"/>
      <c r="W261" s="1164"/>
      <c r="X261" s="1164"/>
      <c r="Y261" s="548"/>
      <c r="Z261" s="1164"/>
      <c r="AA261" s="1164"/>
      <c r="AB261" s="1164"/>
      <c r="AC261" s="1164"/>
      <c r="AD261" s="1164"/>
      <c r="AE261" s="1636"/>
      <c r="AF261" s="570"/>
      <c r="AG261" s="570"/>
      <c r="AH261" s="570"/>
      <c r="AI261" s="570"/>
      <c r="AJ261" s="1645">
        <v>11</v>
      </c>
    </row>
    <row s="1645" customFormat="1" customHeight="1" ht="11.549999999999999">
      <c r="A262" s="991"/>
      <c r="B262" s="1640"/>
      <c r="C262" s="1640"/>
      <c r="D262" s="355"/>
      <c r="J262" s="1645"/>
      <c r="K262" s="1645"/>
      <c r="L262" s="1645"/>
      <c r="M262" s="1645"/>
      <c r="O262" s="1164"/>
      <c r="P262" s="1640"/>
      <c r="Q262" s="1640"/>
      <c r="R262" s="1164"/>
      <c r="S262" s="1164"/>
      <c r="T262" s="1164"/>
      <c r="U262" s="1164"/>
      <c r="V262" s="1640"/>
      <c r="W262" s="1164"/>
      <c r="X262" s="1164"/>
      <c r="Y262" s="548"/>
      <c r="Z262" s="1164"/>
      <c r="AA262" s="1164"/>
      <c r="AB262" s="1164"/>
      <c r="AC262" s="1164"/>
      <c r="AD262" s="1164"/>
      <c r="AE262" s="1636"/>
      <c r="AF262" s="570"/>
      <c r="AG262" s="570"/>
      <c r="AH262" s="570"/>
      <c r="AI262" s="570"/>
      <c r="AJ262" s="1645">
        <v>11</v>
      </c>
    </row>
    <row s="1645" customFormat="1" customHeight="1" ht="11.549999999999999">
      <c r="A263" s="991"/>
      <c r="B263" s="1640"/>
      <c r="C263" s="1640"/>
      <c r="D263" s="355"/>
      <c r="J263" s="1645"/>
      <c r="K263" s="1645"/>
      <c r="L263" s="1645"/>
      <c r="M263" s="1645"/>
      <c r="O263" s="1164"/>
      <c r="P263" s="1640"/>
      <c r="Q263" s="1640"/>
      <c r="R263" s="1164"/>
      <c r="S263" s="1164"/>
      <c r="T263" s="1164"/>
      <c r="U263" s="1164"/>
      <c r="V263" s="1640"/>
      <c r="W263" s="1164"/>
      <c r="X263" s="1164"/>
      <c r="Y263" s="548"/>
      <c r="Z263" s="1164"/>
      <c r="AA263" s="1164"/>
      <c r="AB263" s="1164"/>
      <c r="AC263" s="1164"/>
      <c r="AD263" s="1164"/>
      <c r="AE263" s="1636"/>
      <c r="AF263" s="570"/>
      <c r="AG263" s="570"/>
      <c r="AH263" s="570"/>
      <c r="AI263" s="570"/>
      <c r="AJ263" s="1645">
        <v>11</v>
      </c>
    </row>
    <row s="1645" customFormat="1" customHeight="1" ht="11.549999999999999">
      <c r="A264" s="991"/>
      <c r="B264" s="1640"/>
      <c r="C264" s="1640"/>
      <c r="D264" s="355"/>
      <c r="J264" s="1645"/>
      <c r="K264" s="1645"/>
      <c r="L264" s="1645"/>
      <c r="M264" s="1645"/>
      <c r="O264" s="1164"/>
      <c r="P264" s="1640"/>
      <c r="Q264" s="1640"/>
      <c r="R264" s="1164"/>
      <c r="S264" s="1164"/>
      <c r="T264" s="1164"/>
      <c r="U264" s="1164"/>
      <c r="V264" s="1640"/>
      <c r="W264" s="1164"/>
      <c r="X264" s="1164"/>
      <c r="Y264" s="548"/>
      <c r="Z264" s="1164"/>
      <c r="AA264" s="1164"/>
      <c r="AB264" s="1164"/>
      <c r="AC264" s="1164"/>
      <c r="AD264" s="1164"/>
      <c r="AE264" s="1636"/>
      <c r="AF264" s="570"/>
      <c r="AG264" s="570"/>
      <c r="AH264" s="570"/>
      <c r="AI264" s="570"/>
      <c r="AJ264" s="1645">
        <v>11</v>
      </c>
    </row>
    <row s="1645" customFormat="1" customHeight="1" ht="11.549999999999999">
      <c r="A265" s="991"/>
      <c r="B265" s="1640"/>
      <c r="C265" s="1640"/>
      <c r="D265" s="355"/>
      <c r="J265" s="1645"/>
      <c r="K265" s="1645"/>
      <c r="L265" s="1645"/>
      <c r="M265" s="1645"/>
      <c r="O265" s="1164"/>
      <c r="P265" s="1640"/>
      <c r="Q265" s="1640"/>
      <c r="R265" s="1164"/>
      <c r="S265" s="1164"/>
      <c r="T265" s="1164"/>
      <c r="U265" s="1164"/>
      <c r="V265" s="1640"/>
      <c r="W265" s="1164"/>
      <c r="X265" s="1164"/>
      <c r="Y265" s="548"/>
      <c r="Z265" s="1164"/>
      <c r="AA265" s="1164"/>
      <c r="AB265" s="1164"/>
      <c r="AC265" s="1164"/>
      <c r="AD265" s="1164"/>
      <c r="AE265" s="1636"/>
      <c r="AF265" s="570"/>
      <c r="AG265" s="570"/>
      <c r="AH265" s="570"/>
      <c r="AI265" s="570"/>
      <c r="AJ265" s="1645">
        <v>11</v>
      </c>
    </row>
    <row s="1645" customFormat="1" customHeight="1" ht="11.549999999999999">
      <c r="A266" s="991"/>
      <c r="B266" s="1640"/>
      <c r="C266" s="1640"/>
      <c r="D266" s="355"/>
      <c r="J266" s="1645"/>
      <c r="K266" s="1645"/>
      <c r="L266" s="1645"/>
      <c r="M266" s="1645"/>
      <c r="O266" s="1164"/>
      <c r="P266" s="1640"/>
      <c r="Q266" s="1640"/>
      <c r="R266" s="1164"/>
      <c r="S266" s="1164"/>
      <c r="T266" s="1164"/>
      <c r="U266" s="1164"/>
      <c r="V266" s="1640"/>
      <c r="W266" s="1164"/>
      <c r="X266" s="1164"/>
      <c r="Y266" s="548"/>
      <c r="Z266" s="1164"/>
      <c r="AA266" s="1164"/>
      <c r="AB266" s="1164"/>
      <c r="AC266" s="1164"/>
      <c r="AD266" s="1164"/>
      <c r="AE266" s="1636"/>
      <c r="AF266" s="570"/>
      <c r="AG266" s="570"/>
      <c r="AH266" s="570"/>
      <c r="AI266" s="570"/>
      <c r="AJ266" s="1645">
        <v>11</v>
      </c>
    </row>
    <row s="1645" customFormat="1" customHeight="1" ht="11.549999999999999">
      <c r="A267" s="991"/>
      <c r="B267" s="1640"/>
      <c r="C267" s="1640"/>
      <c r="D267" s="355"/>
      <c r="J267" s="1645"/>
      <c r="K267" s="1645"/>
      <c r="L267" s="1645"/>
      <c r="M267" s="1645"/>
      <c r="O267" s="1164"/>
      <c r="P267" s="1640"/>
      <c r="Q267" s="1640"/>
      <c r="R267" s="1164"/>
      <c r="S267" s="1164"/>
      <c r="T267" s="1164"/>
      <c r="U267" s="1164"/>
      <c r="V267" s="1640"/>
      <c r="W267" s="1164"/>
      <c r="X267" s="1164"/>
      <c r="Y267" s="548"/>
      <c r="Z267" s="1164"/>
      <c r="AA267" s="1164"/>
      <c r="AB267" s="1164"/>
      <c r="AC267" s="1164"/>
      <c r="AD267" s="1164"/>
      <c r="AE267" s="1636"/>
      <c r="AF267" s="570"/>
      <c r="AG267" s="570"/>
      <c r="AH267" s="570"/>
      <c r="AI267" s="570"/>
      <c r="AJ267" s="1645">
        <v>11</v>
      </c>
    </row>
    <row s="1645" customFormat="1" customHeight="1" ht="11.549999999999999">
      <c r="A268" s="991"/>
      <c r="B268" s="1640"/>
      <c r="C268" s="1640"/>
      <c r="D268" s="355"/>
      <c r="J268" s="1645"/>
      <c r="K268" s="1645"/>
      <c r="L268" s="1645"/>
      <c r="M268" s="1645"/>
      <c r="O268" s="1164"/>
      <c r="P268" s="1640"/>
      <c r="Q268" s="1640"/>
      <c r="R268" s="1164"/>
      <c r="S268" s="1164"/>
      <c r="T268" s="1164"/>
      <c r="U268" s="1164"/>
      <c r="V268" s="1640"/>
      <c r="W268" s="1164"/>
      <c r="X268" s="1164"/>
      <c r="Y268" s="548"/>
      <c r="Z268" s="1164"/>
      <c r="AA268" s="1164"/>
      <c r="AB268" s="1164"/>
      <c r="AC268" s="1164"/>
      <c r="AD268" s="1164"/>
      <c r="AE268" s="1636"/>
      <c r="AF268" s="570"/>
      <c r="AG268" s="570"/>
      <c r="AH268" s="570"/>
      <c r="AI268" s="570"/>
      <c r="AJ268" s="1645">
        <v>11</v>
      </c>
    </row>
    <row s="1645" customFormat="1" customHeight="1" ht="11.549999999999999">
      <c r="A269" s="991"/>
      <c r="B269" s="1640"/>
      <c r="C269" s="1640"/>
      <c r="D269" s="355"/>
      <c r="J269" s="1645"/>
      <c r="K269" s="1645"/>
      <c r="L269" s="1645"/>
      <c r="M269" s="1645"/>
      <c r="O269" s="1164"/>
      <c r="P269" s="1640"/>
      <c r="Q269" s="1640"/>
      <c r="R269" s="1164"/>
      <c r="S269" s="1164"/>
      <c r="T269" s="1164"/>
      <c r="U269" s="1164"/>
      <c r="V269" s="1640"/>
      <c r="W269" s="1164"/>
      <c r="X269" s="1164"/>
      <c r="Y269" s="548"/>
      <c r="Z269" s="1164"/>
      <c r="AA269" s="1164"/>
      <c r="AB269" s="1164"/>
      <c r="AC269" s="1164"/>
      <c r="AD269" s="1164"/>
      <c r="AE269" s="1636"/>
      <c r="AF269" s="570"/>
      <c r="AG269" s="570"/>
      <c r="AH269" s="570"/>
      <c r="AI269" s="570"/>
      <c r="AJ269" s="1645">
        <v>11</v>
      </c>
    </row>
    <row s="1645" customFormat="1" customHeight="1" ht="11.549999999999999">
      <c r="A270" s="991"/>
      <c r="B270" s="1640"/>
      <c r="C270" s="1640"/>
      <c r="D270" s="355"/>
      <c r="J270" s="1645"/>
      <c r="K270" s="1645"/>
      <c r="L270" s="1645"/>
      <c r="M270" s="1645"/>
      <c r="O270" s="1164"/>
      <c r="P270" s="1640"/>
      <c r="Q270" s="1640"/>
      <c r="R270" s="1164"/>
      <c r="S270" s="1164"/>
      <c r="T270" s="1164"/>
      <c r="U270" s="1164"/>
      <c r="V270" s="1640"/>
      <c r="W270" s="1164"/>
      <c r="X270" s="1164"/>
      <c r="Y270" s="548"/>
      <c r="Z270" s="1164"/>
      <c r="AA270" s="1164"/>
      <c r="AB270" s="1164"/>
      <c r="AC270" s="1164"/>
      <c r="AD270" s="1164"/>
      <c r="AE270" s="1636"/>
      <c r="AF270" s="570"/>
      <c r="AG270" s="570"/>
      <c r="AH270" s="570"/>
      <c r="AI270" s="570"/>
      <c r="AJ270" s="1645">
        <v>11</v>
      </c>
    </row>
    <row s="1645" customFormat="1" customHeight="1" ht="11.549999999999999">
      <c r="A271" s="991"/>
      <c r="B271" s="1640"/>
      <c r="C271" s="1640"/>
      <c r="D271" s="355"/>
      <c r="J271" s="1645"/>
      <c r="K271" s="1645"/>
      <c r="L271" s="1645"/>
      <c r="M271" s="1645"/>
      <c r="O271" s="1164"/>
      <c r="P271" s="1640"/>
      <c r="Q271" s="1640"/>
      <c r="R271" s="1164"/>
      <c r="S271" s="1164"/>
      <c r="T271" s="1164"/>
      <c r="U271" s="1164"/>
      <c r="V271" s="1640"/>
      <c r="W271" s="1164"/>
      <c r="X271" s="1164"/>
      <c r="Y271" s="548"/>
      <c r="Z271" s="1164"/>
      <c r="AA271" s="1164"/>
      <c r="AB271" s="1164"/>
      <c r="AC271" s="1164"/>
      <c r="AD271" s="1164"/>
      <c r="AE271" s="1636"/>
      <c r="AF271" s="570"/>
      <c r="AG271" s="570"/>
      <c r="AH271" s="570"/>
      <c r="AI271" s="570"/>
      <c r="AJ271" s="1645">
        <v>11</v>
      </c>
    </row>
    <row s="1645" customFormat="1" customHeight="1" ht="11.549999999999999">
      <c r="A272" s="991"/>
      <c r="B272" s="1640"/>
      <c r="C272" s="1640"/>
      <c r="D272" s="355"/>
      <c r="J272" s="1645"/>
      <c r="K272" s="1645"/>
      <c r="L272" s="1645"/>
      <c r="M272" s="1645"/>
      <c r="O272" s="1164"/>
      <c r="P272" s="1640"/>
      <c r="Q272" s="1640"/>
      <c r="R272" s="1164"/>
      <c r="S272" s="1164"/>
      <c r="T272" s="1164"/>
      <c r="U272" s="1164"/>
      <c r="V272" s="1640"/>
      <c r="W272" s="1164"/>
      <c r="X272" s="1164"/>
      <c r="Y272" s="548"/>
      <c r="Z272" s="1164"/>
      <c r="AA272" s="1164"/>
      <c r="AB272" s="1164"/>
      <c r="AC272" s="1164"/>
      <c r="AD272" s="1164"/>
      <c r="AE272" s="1636"/>
      <c r="AF272" s="570"/>
      <c r="AG272" s="570"/>
      <c r="AH272" s="570"/>
      <c r="AI272" s="570"/>
      <c r="AJ272" s="1645">
        <v>11</v>
      </c>
    </row>
    <row s="1645" customFormat="1" customHeight="1" ht="11.549999999999999">
      <c r="A273" s="991"/>
      <c r="B273" s="1640"/>
      <c r="C273" s="1640"/>
      <c r="D273" s="355"/>
      <c r="J273" s="1645"/>
      <c r="K273" s="1645"/>
      <c r="L273" s="1645"/>
      <c r="M273" s="1645"/>
      <c r="O273" s="1164"/>
      <c r="P273" s="1640"/>
      <c r="Q273" s="1640"/>
      <c r="R273" s="1164"/>
      <c r="S273" s="1164"/>
      <c r="T273" s="1164"/>
      <c r="U273" s="1164"/>
      <c r="V273" s="1640"/>
      <c r="W273" s="1164"/>
      <c r="X273" s="1164"/>
      <c r="Y273" s="548"/>
      <c r="Z273" s="1164"/>
      <c r="AA273" s="1164"/>
      <c r="AB273" s="1164"/>
      <c r="AC273" s="1164"/>
      <c r="AD273" s="1164"/>
      <c r="AE273" s="1636"/>
      <c r="AF273" s="570"/>
      <c r="AG273" s="570"/>
      <c r="AH273" s="570"/>
      <c r="AI273" s="570"/>
      <c r="AJ273" s="1645">
        <v>11</v>
      </c>
    </row>
    <row s="1645" customFormat="1" customHeight="1" ht="11.549999999999999">
      <c r="A274" s="991"/>
      <c r="B274" s="1640"/>
      <c r="C274" s="1640"/>
      <c r="D274" s="355"/>
      <c r="J274" s="1645"/>
      <c r="K274" s="1645"/>
      <c r="L274" s="1645"/>
      <c r="M274" s="1645"/>
      <c r="O274" s="1164"/>
      <c r="P274" s="1640"/>
      <c r="Q274" s="1640"/>
      <c r="R274" s="1164"/>
      <c r="S274" s="1164"/>
      <c r="T274" s="1164"/>
      <c r="U274" s="1164"/>
      <c r="V274" s="1640"/>
      <c r="W274" s="1164"/>
      <c r="X274" s="1164"/>
      <c r="Y274" s="548"/>
      <c r="Z274" s="1164"/>
      <c r="AA274" s="1164"/>
      <c r="AB274" s="1164"/>
      <c r="AC274" s="1164"/>
      <c r="AD274" s="1164"/>
      <c r="AE274" s="1636"/>
      <c r="AF274" s="570"/>
      <c r="AG274" s="570"/>
      <c r="AH274" s="570"/>
      <c r="AI274" s="570"/>
      <c r="AJ274" s="1645">
        <v>11</v>
      </c>
    </row>
    <row s="1645" customFormat="1" customHeight="1" ht="11.549999999999999">
      <c r="A275" s="991"/>
      <c r="B275" s="1640"/>
      <c r="C275" s="1640"/>
      <c r="D275" s="355"/>
      <c r="J275" s="1645"/>
      <c r="K275" s="1645"/>
      <c r="L275" s="1645"/>
      <c r="M275" s="1645"/>
      <c r="O275" s="1164"/>
      <c r="P275" s="1640"/>
      <c r="Q275" s="1640"/>
      <c r="R275" s="1164"/>
      <c r="S275" s="1164"/>
      <c r="T275" s="1164"/>
      <c r="U275" s="1164"/>
      <c r="V275" s="1640"/>
      <c r="W275" s="1164"/>
      <c r="X275" s="1164"/>
      <c r="Y275" s="548"/>
      <c r="Z275" s="1164"/>
      <c r="AA275" s="1164"/>
      <c r="AB275" s="1164"/>
      <c r="AC275" s="1164"/>
      <c r="AD275" s="1164"/>
      <c r="AE275" s="1636"/>
      <c r="AF275" s="570"/>
      <c r="AG275" s="570"/>
      <c r="AH275" s="570"/>
      <c r="AI275" s="570"/>
      <c r="AJ275" s="1645">
        <v>11</v>
      </c>
    </row>
    <row s="1645" customFormat="1" customHeight="1" ht="11.549999999999999">
      <c r="A276" s="991"/>
      <c r="B276" s="1640"/>
      <c r="C276" s="1640"/>
      <c r="D276" s="355"/>
      <c r="J276" s="1645"/>
      <c r="K276" s="1645"/>
      <c r="L276" s="1645"/>
      <c r="M276" s="1645"/>
      <c r="O276" s="1164"/>
      <c r="P276" s="1640"/>
      <c r="Q276" s="1640"/>
      <c r="R276" s="1164"/>
      <c r="S276" s="1164"/>
      <c r="T276" s="1164"/>
      <c r="U276" s="1164"/>
      <c r="V276" s="1640"/>
      <c r="W276" s="1164"/>
      <c r="X276" s="1164"/>
      <c r="Y276" s="548"/>
      <c r="Z276" s="1164"/>
      <c r="AA276" s="1164"/>
      <c r="AB276" s="1164"/>
      <c r="AC276" s="1164"/>
      <c r="AD276" s="1164"/>
      <c r="AE276" s="1636"/>
      <c r="AF276" s="570"/>
      <c r="AG276" s="570"/>
      <c r="AH276" s="570"/>
      <c r="AI276" s="570"/>
      <c r="AJ276" s="1645">
        <v>11</v>
      </c>
    </row>
    <row s="1645" customFormat="1" customHeight="1" ht="11.549999999999999">
      <c r="A277" s="991"/>
      <c r="B277" s="1640"/>
      <c r="C277" s="1640"/>
      <c r="D277" s="355"/>
      <c r="J277" s="1645"/>
      <c r="K277" s="1645"/>
      <c r="L277" s="1645"/>
      <c r="M277" s="1645"/>
      <c r="O277" s="1164"/>
      <c r="P277" s="1640"/>
      <c r="Q277" s="1640"/>
      <c r="R277" s="1164"/>
      <c r="S277" s="1164"/>
      <c r="T277" s="1164"/>
      <c r="U277" s="1164"/>
      <c r="V277" s="1640"/>
      <c r="W277" s="1164"/>
      <c r="X277" s="1164"/>
      <c r="Y277" s="548"/>
      <c r="Z277" s="1164"/>
      <c r="AA277" s="1164"/>
      <c r="AB277" s="1164"/>
      <c r="AC277" s="1164"/>
      <c r="AD277" s="1164"/>
      <c r="AE277" s="1636"/>
      <c r="AF277" s="570"/>
      <c r="AG277" s="570"/>
      <c r="AH277" s="570"/>
      <c r="AI277" s="570"/>
      <c r="AJ277" s="1645">
        <v>11</v>
      </c>
    </row>
    <row s="1645" customFormat="1" customHeight="1" ht="11.549999999999999">
      <c r="A278" s="991"/>
      <c r="B278" s="1640"/>
      <c r="C278" s="1640"/>
      <c r="D278" s="355"/>
      <c r="J278" s="1645"/>
      <c r="K278" s="1645"/>
      <c r="L278" s="1645"/>
      <c r="M278" s="1645"/>
      <c r="O278" s="1164"/>
      <c r="P278" s="1640"/>
      <c r="Q278" s="1640"/>
      <c r="R278" s="1164"/>
      <c r="S278" s="1164"/>
      <c r="T278" s="1164"/>
      <c r="U278" s="1164"/>
      <c r="V278" s="1640"/>
      <c r="W278" s="1164"/>
      <c r="X278" s="1164"/>
      <c r="Y278" s="548"/>
      <c r="Z278" s="1164"/>
      <c r="AA278" s="1164"/>
      <c r="AB278" s="1164"/>
      <c r="AC278" s="1164"/>
      <c r="AD278" s="1164"/>
      <c r="AE278" s="1636"/>
      <c r="AF278" s="570"/>
      <c r="AG278" s="570"/>
      <c r="AH278" s="570"/>
      <c r="AI278" s="570"/>
      <c r="AJ278" s="1645">
        <v>11</v>
      </c>
    </row>
    <row s="1645" customFormat="1" customHeight="1" ht="11.549999999999999">
      <c r="A279" s="991"/>
      <c r="B279" s="1640"/>
      <c r="C279" s="1640"/>
      <c r="D279" s="355"/>
      <c r="J279" s="1645"/>
      <c r="K279" s="1645"/>
      <c r="L279" s="1645"/>
      <c r="M279" s="1645"/>
      <c r="O279" s="1164"/>
      <c r="P279" s="1640"/>
      <c r="Q279" s="1640"/>
      <c r="R279" s="1164"/>
      <c r="S279" s="1164"/>
      <c r="T279" s="1164"/>
      <c r="U279" s="1164"/>
      <c r="V279" s="1640"/>
      <c r="W279" s="1164"/>
      <c r="X279" s="1164"/>
      <c r="Y279" s="548"/>
      <c r="Z279" s="1164"/>
      <c r="AA279" s="1164"/>
      <c r="AB279" s="1164"/>
      <c r="AC279" s="1164"/>
      <c r="AD279" s="1164"/>
      <c r="AE279" s="1636"/>
      <c r="AF279" s="570"/>
      <c r="AG279" s="570"/>
      <c r="AH279" s="570"/>
      <c r="AI279" s="570"/>
      <c r="AJ279" s="1645">
        <v>11</v>
      </c>
    </row>
    <row s="1645" customFormat="1" customHeight="1" ht="11.549999999999999">
      <c r="A280" s="991"/>
      <c r="B280" s="1640"/>
      <c r="C280" s="1640"/>
      <c r="D280" s="355"/>
      <c r="J280" s="1645"/>
      <c r="K280" s="1645"/>
      <c r="L280" s="1645"/>
      <c r="M280" s="1645"/>
      <c r="O280" s="1164"/>
      <c r="P280" s="1640"/>
      <c r="Q280" s="1640"/>
      <c r="R280" s="1164"/>
      <c r="S280" s="1164"/>
      <c r="T280" s="1164"/>
      <c r="U280" s="1164"/>
      <c r="V280" s="1640"/>
      <c r="W280" s="1164"/>
      <c r="X280" s="1164"/>
      <c r="Y280" s="548"/>
      <c r="Z280" s="1164"/>
      <c r="AA280" s="1164"/>
      <c r="AB280" s="1164"/>
      <c r="AC280" s="1164"/>
      <c r="AD280" s="1164"/>
      <c r="AE280" s="1636"/>
      <c r="AF280" s="570"/>
      <c r="AG280" s="570"/>
      <c r="AH280" s="570"/>
      <c r="AI280" s="570"/>
      <c r="AJ280" s="1645">
        <v>11</v>
      </c>
    </row>
    <row s="1645" customFormat="1" customHeight="1" ht="11.549999999999999">
      <c r="A281" s="991"/>
      <c r="B281" s="1640"/>
      <c r="C281" s="1640"/>
      <c r="D281" s="355"/>
      <c r="J281" s="1645"/>
      <c r="K281" s="1645"/>
      <c r="L281" s="1645"/>
      <c r="M281" s="1645"/>
      <c r="O281" s="1164"/>
      <c r="P281" s="1640"/>
      <c r="Q281" s="1640"/>
      <c r="R281" s="1164"/>
      <c r="S281" s="1164"/>
      <c r="T281" s="1164"/>
      <c r="U281" s="1164"/>
      <c r="V281" s="1640"/>
      <c r="W281" s="1164"/>
      <c r="X281" s="1164"/>
      <c r="Y281" s="548"/>
      <c r="Z281" s="1164"/>
      <c r="AA281" s="1164"/>
      <c r="AB281" s="1164"/>
      <c r="AC281" s="1164"/>
      <c r="AD281" s="1164"/>
      <c r="AE281" s="1636"/>
      <c r="AF281" s="570"/>
      <c r="AG281" s="570"/>
      <c r="AH281" s="570"/>
      <c r="AI281" s="570"/>
      <c r="AJ281" s="1645">
        <v>11</v>
      </c>
    </row>
    <row s="1645" customFormat="1" customHeight="1" ht="11.549999999999999">
      <c r="A282" s="991"/>
      <c r="B282" s="1640"/>
      <c r="C282" s="1640"/>
      <c r="D282" s="355"/>
      <c r="J282" s="1645"/>
      <c r="K282" s="1645"/>
      <c r="L282" s="1645"/>
      <c r="M282" s="1645"/>
      <c r="O282" s="1164"/>
      <c r="P282" s="1640"/>
      <c r="Q282" s="1640"/>
      <c r="R282" s="1164"/>
      <c r="S282" s="1164"/>
      <c r="T282" s="1164"/>
      <c r="U282" s="1164"/>
      <c r="V282" s="1640"/>
      <c r="W282" s="1164"/>
      <c r="X282" s="1164"/>
      <c r="Y282" s="548"/>
      <c r="Z282" s="1164"/>
      <c r="AA282" s="1164"/>
      <c r="AB282" s="1164"/>
      <c r="AC282" s="1164"/>
      <c r="AD282" s="1164"/>
      <c r="AE282" s="1636"/>
      <c r="AF282" s="570"/>
      <c r="AG282" s="570"/>
      <c r="AH282" s="570"/>
      <c r="AI282" s="570"/>
      <c r="AJ282" s="1645">
        <v>11</v>
      </c>
    </row>
    <row s="1645" customFormat="1" customHeight="1" ht="11.549999999999999">
      <c r="A283" s="991"/>
      <c r="B283" s="1640"/>
      <c r="C283" s="1640"/>
      <c r="D283" s="355"/>
      <c r="J283" s="1645"/>
      <c r="K283" s="1645"/>
      <c r="L283" s="1645"/>
      <c r="M283" s="1645"/>
      <c r="O283" s="1164"/>
      <c r="P283" s="1640"/>
      <c r="Q283" s="1640"/>
      <c r="R283" s="1164"/>
      <c r="S283" s="1164"/>
      <c r="T283" s="1164"/>
      <c r="U283" s="1164"/>
      <c r="V283" s="1640"/>
      <c r="W283" s="1164"/>
      <c r="X283" s="1164"/>
      <c r="Y283" s="548"/>
      <c r="Z283" s="1164"/>
      <c r="AA283" s="1164"/>
      <c r="AB283" s="1164"/>
      <c r="AC283" s="1164"/>
      <c r="AD283" s="1164"/>
      <c r="AE283" s="1636"/>
      <c r="AF283" s="570"/>
      <c r="AG283" s="570"/>
      <c r="AH283" s="570"/>
      <c r="AI283" s="570"/>
      <c r="AJ283" s="1645">
        <v>11</v>
      </c>
    </row>
    <row s="1645" customFormat="1" customHeight="1" ht="11.549999999999999">
      <c r="A284" s="991"/>
      <c r="B284" s="1640"/>
      <c r="C284" s="1640"/>
      <c r="D284" s="355"/>
      <c r="J284" s="1645"/>
      <c r="K284" s="1645"/>
      <c r="L284" s="1645"/>
      <c r="M284" s="1645"/>
      <c r="O284" s="1164"/>
      <c r="P284" s="1640"/>
      <c r="Q284" s="1640"/>
      <c r="R284" s="1164"/>
      <c r="S284" s="1164"/>
      <c r="T284" s="1164"/>
      <c r="U284" s="1164"/>
      <c r="V284" s="1640"/>
      <c r="W284" s="1164"/>
      <c r="X284" s="1164"/>
      <c r="Y284" s="548"/>
      <c r="Z284" s="1164"/>
      <c r="AA284" s="1164"/>
      <c r="AB284" s="1164"/>
      <c r="AC284" s="1164"/>
      <c r="AD284" s="1164"/>
      <c r="AE284" s="1636"/>
      <c r="AF284" s="570"/>
      <c r="AG284" s="570"/>
      <c r="AH284" s="570"/>
      <c r="AI284" s="570"/>
      <c r="AJ284" s="1645">
        <v>11</v>
      </c>
    </row>
    <row s="1645" customFormat="1" customHeight="1" ht="11.549999999999999">
      <c r="A285" s="991"/>
      <c r="B285" s="1640"/>
      <c r="C285" s="1640"/>
      <c r="D285" s="355"/>
      <c r="J285" s="1645"/>
      <c r="K285" s="1645"/>
      <c r="L285" s="1645"/>
      <c r="M285" s="1645"/>
      <c r="O285" s="1164"/>
      <c r="P285" s="1640"/>
      <c r="Q285" s="1640"/>
      <c r="R285" s="1164"/>
      <c r="S285" s="1164"/>
      <c r="T285" s="1164"/>
      <c r="U285" s="1164"/>
      <c r="V285" s="1640"/>
      <c r="W285" s="1164"/>
      <c r="X285" s="1164"/>
      <c r="Y285" s="548"/>
      <c r="Z285" s="1164"/>
      <c r="AA285" s="1164"/>
      <c r="AB285" s="1164"/>
      <c r="AC285" s="1164"/>
      <c r="AD285" s="1164"/>
      <c r="AE285" s="1636"/>
      <c r="AF285" s="570"/>
      <c r="AG285" s="570"/>
      <c r="AH285" s="570"/>
      <c r="AI285" s="570"/>
      <c r="AJ285" s="1645">
        <v>11</v>
      </c>
    </row>
    <row s="1645" customFormat="1" customHeight="1" ht="11.549999999999999">
      <c r="A286" s="991"/>
      <c r="B286" s="1640"/>
      <c r="C286" s="1640"/>
      <c r="D286" s="355"/>
      <c r="J286" s="1645"/>
      <c r="K286" s="1645"/>
      <c r="L286" s="1645"/>
      <c r="M286" s="1645"/>
      <c r="O286" s="1164"/>
      <c r="P286" s="1640"/>
      <c r="Q286" s="1640"/>
      <c r="R286" s="1164"/>
      <c r="S286" s="1164"/>
      <c r="T286" s="1164"/>
      <c r="U286" s="1164"/>
      <c r="V286" s="1640"/>
      <c r="W286" s="1164"/>
      <c r="X286" s="1164"/>
      <c r="Y286" s="548"/>
      <c r="Z286" s="1164"/>
      <c r="AA286" s="1164"/>
      <c r="AB286" s="1164"/>
      <c r="AC286" s="1164"/>
      <c r="AD286" s="1164"/>
      <c r="AE286" s="1636"/>
      <c r="AF286" s="570"/>
      <c r="AG286" s="570"/>
      <c r="AH286" s="570"/>
      <c r="AI286" s="570"/>
      <c r="AJ286" s="1645">
        <v>11</v>
      </c>
    </row>
    <row s="1645" customFormat="1" customHeight="1" ht="11.549999999999999">
      <c r="A287" s="991"/>
      <c r="B287" s="1640"/>
      <c r="C287" s="1640"/>
      <c r="D287" s="355"/>
      <c r="J287" s="1645"/>
      <c r="K287" s="1645"/>
      <c r="L287" s="1645"/>
      <c r="M287" s="1645"/>
      <c r="O287" s="1164"/>
      <c r="P287" s="1640"/>
      <c r="Q287" s="1640"/>
      <c r="R287" s="1164"/>
      <c r="S287" s="1164"/>
      <c r="T287" s="1164"/>
      <c r="U287" s="1164"/>
      <c r="V287" s="1640"/>
      <c r="W287" s="1164"/>
      <c r="X287" s="1164"/>
      <c r="Y287" s="548"/>
      <c r="Z287" s="1164"/>
      <c r="AA287" s="1164"/>
      <c r="AB287" s="1164"/>
      <c r="AC287" s="1164"/>
      <c r="AD287" s="1164"/>
      <c r="AE287" s="1636"/>
      <c r="AF287" s="570"/>
      <c r="AG287" s="570"/>
      <c r="AH287" s="570"/>
      <c r="AI287" s="570"/>
      <c r="AJ287" s="1645">
        <v>11</v>
      </c>
    </row>
    <row s="1645" customFormat="1" customHeight="1" ht="11.549999999999999">
      <c r="A288" s="991"/>
      <c r="B288" s="1640"/>
      <c r="C288" s="1640"/>
      <c r="D288" s="355"/>
      <c r="J288" s="1645"/>
      <c r="K288" s="1645"/>
      <c r="L288" s="1645"/>
      <c r="M288" s="1645"/>
      <c r="O288" s="1164"/>
      <c r="P288" s="1640"/>
      <c r="Q288" s="1640"/>
      <c r="R288" s="1164"/>
      <c r="S288" s="1164"/>
      <c r="T288" s="1164"/>
      <c r="U288" s="1164"/>
      <c r="V288" s="1640"/>
      <c r="W288" s="1164"/>
      <c r="X288" s="1164"/>
      <c r="Y288" s="548"/>
      <c r="Z288" s="1164"/>
      <c r="AA288" s="1164"/>
      <c r="AB288" s="1164"/>
      <c r="AC288" s="1164"/>
      <c r="AD288" s="1164"/>
      <c r="AE288" s="1636"/>
      <c r="AF288" s="570"/>
      <c r="AG288" s="570"/>
      <c r="AH288" s="570"/>
      <c r="AI288" s="570"/>
      <c r="AJ288" s="1645">
        <v>11</v>
      </c>
    </row>
    <row customHeight="1" ht="11.549999999999999">
      <c r="J289" s="1639"/>
      <c r="K289" s="1639"/>
      <c r="L289" s="1639"/>
      <c r="M289" s="1639"/>
      <c r="AJ289" s="1635">
        <v>11</v>
      </c>
    </row>
    <row customHeight="1" ht="11.549999999999999">
      <c r="J290" s="1639"/>
      <c r="K290" s="1639"/>
      <c r="L290" s="1639"/>
      <c r="M290" s="1639"/>
      <c r="AJ290" s="1635">
        <v>11</v>
      </c>
    </row>
    <row customHeight="1" ht="11.549999999999999">
      <c r="J291" s="1639"/>
      <c r="K291" s="1639"/>
      <c r="L291" s="1639"/>
      <c r="M291" s="1639"/>
      <c r="AJ291" s="1635">
        <v>11</v>
      </c>
    </row>
    <row customHeight="1" ht="11.549999999999999">
      <c r="A292" s="994"/>
      <c r="B292" s="1635"/>
      <c r="D292" s="1635"/>
      <c r="J292" s="1639"/>
      <c r="K292" s="1639"/>
      <c r="L292" s="1639"/>
      <c r="M292" s="1639"/>
      <c r="O292" s="1635"/>
      <c r="R292" s="1635"/>
      <c r="S292" s="1635"/>
      <c r="T292" s="1635"/>
      <c r="U292" s="1635"/>
      <c r="W292" s="1635"/>
      <c r="X292" s="1635"/>
      <c r="Y292" s="1635"/>
      <c r="Z292" s="1635"/>
      <c r="AA292" s="1635"/>
      <c r="AB292" s="1635"/>
      <c r="AC292" s="1635"/>
      <c r="AD292" s="1635"/>
      <c r="AE292" s="1635"/>
      <c r="AF292" s="1635"/>
      <c r="AG292" s="1635"/>
      <c r="AH292" s="1635"/>
      <c r="AI292" s="1635"/>
      <c r="AJ292" s="1635">
        <v>11</v>
      </c>
    </row>
    <row customHeight="1" ht="11.549999999999999">
      <c r="A293" s="994"/>
      <c r="B293" s="1635"/>
      <c r="D293" s="1635"/>
      <c r="J293" s="1639"/>
      <c r="K293" s="1639"/>
      <c r="L293" s="1639"/>
      <c r="M293" s="1639"/>
      <c r="O293" s="1635"/>
      <c r="R293" s="1635"/>
      <c r="S293" s="1635"/>
      <c r="T293" s="1635"/>
      <c r="U293" s="1635"/>
      <c r="W293" s="1635"/>
      <c r="X293" s="1635"/>
      <c r="Y293" s="1635"/>
      <c r="Z293" s="1635"/>
      <c r="AA293" s="1635"/>
      <c r="AB293" s="1635"/>
      <c r="AC293" s="1635"/>
      <c r="AD293" s="1635"/>
      <c r="AE293" s="1635"/>
      <c r="AF293" s="1635"/>
      <c r="AG293" s="1635"/>
      <c r="AH293" s="1635"/>
      <c r="AI293" s="1635"/>
      <c r="AJ293" s="1635">
        <v>11</v>
      </c>
    </row>
    <row customHeight="1" ht="11.549999999999999">
      <c r="A294" s="994"/>
      <c r="B294" s="1635"/>
      <c r="D294" s="1635"/>
      <c r="J294" s="1639"/>
      <c r="K294" s="1639"/>
      <c r="L294" s="1639"/>
      <c r="M294" s="1639"/>
      <c r="O294" s="1635"/>
      <c r="R294" s="1635"/>
      <c r="S294" s="1635"/>
      <c r="T294" s="1635"/>
      <c r="U294" s="1635"/>
      <c r="W294" s="1635"/>
      <c r="X294" s="1635"/>
      <c r="Y294" s="1635"/>
      <c r="Z294" s="1635"/>
      <c r="AA294" s="1635"/>
      <c r="AB294" s="1635"/>
      <c r="AC294" s="1635"/>
      <c r="AD294" s="1635"/>
      <c r="AE294" s="1635"/>
      <c r="AF294" s="1635"/>
      <c r="AG294" s="1635"/>
      <c r="AH294" s="1635"/>
      <c r="AI294" s="1635"/>
      <c r="AJ294" s="1635">
        <v>11</v>
      </c>
    </row>
    <row customHeight="1" ht="11.549999999999999">
      <c r="A295" s="994"/>
      <c r="B295" s="1635"/>
      <c r="D295" s="1635"/>
      <c r="J295" s="1639"/>
      <c r="K295" s="1639"/>
      <c r="L295" s="1639"/>
      <c r="M295" s="1639"/>
      <c r="O295" s="1635"/>
      <c r="R295" s="1635"/>
      <c r="S295" s="1635"/>
      <c r="T295" s="1635"/>
      <c r="U295" s="1635"/>
      <c r="W295" s="1635"/>
      <c r="X295" s="1635"/>
      <c r="Y295" s="1635"/>
      <c r="Z295" s="1635"/>
      <c r="AA295" s="1635"/>
      <c r="AB295" s="1635"/>
      <c r="AC295" s="1635"/>
      <c r="AD295" s="1635"/>
      <c r="AE295" s="1635"/>
      <c r="AF295" s="1635"/>
      <c r="AG295" s="1635"/>
      <c r="AH295" s="1635"/>
      <c r="AI295" s="1635"/>
      <c r="AJ295" s="1635">
        <v>11</v>
      </c>
    </row>
    <row customHeight="1" ht="11.549999999999999">
      <c r="A296" s="994"/>
      <c r="B296" s="1635"/>
      <c r="D296" s="1635"/>
      <c r="J296" s="1639"/>
      <c r="K296" s="1639"/>
      <c r="L296" s="1639"/>
      <c r="M296" s="1639"/>
      <c r="O296" s="1635"/>
      <c r="R296" s="1635"/>
      <c r="S296" s="1635"/>
      <c r="T296" s="1635"/>
      <c r="U296" s="1635"/>
      <c r="W296" s="1635"/>
      <c r="X296" s="1635"/>
      <c r="Y296" s="1635"/>
      <c r="Z296" s="1635"/>
      <c r="AA296" s="1635"/>
      <c r="AB296" s="1635"/>
      <c r="AC296" s="1635"/>
      <c r="AD296" s="1635"/>
      <c r="AE296" s="1635"/>
      <c r="AF296" s="1635"/>
      <c r="AG296" s="1635"/>
      <c r="AH296" s="1635"/>
      <c r="AI296" s="1635"/>
      <c r="AJ296" s="1635">
        <v>11</v>
      </c>
    </row>
    <row customHeight="1" ht="11.549999999999999">
      <c r="A297" s="994"/>
      <c r="B297" s="1635"/>
      <c r="D297" s="1635"/>
      <c r="J297" s="1639"/>
      <c r="K297" s="1639"/>
      <c r="L297" s="1639"/>
      <c r="M297" s="1639"/>
      <c r="O297" s="1635"/>
      <c r="R297" s="1635"/>
      <c r="S297" s="1635"/>
      <c r="T297" s="1635"/>
      <c r="U297" s="1635"/>
      <c r="W297" s="1635"/>
      <c r="X297" s="1635"/>
      <c r="Y297" s="1635"/>
      <c r="Z297" s="1635"/>
      <c r="AA297" s="1635"/>
      <c r="AB297" s="1635"/>
      <c r="AC297" s="1635"/>
      <c r="AD297" s="1635"/>
      <c r="AE297" s="1635"/>
      <c r="AF297" s="1635"/>
      <c r="AG297" s="1635"/>
      <c r="AH297" s="1635"/>
      <c r="AI297" s="1635"/>
      <c r="AJ297" s="1635">
        <v>11</v>
      </c>
    </row>
    <row customHeight="1" ht="11.549999999999999">
      <c r="A298" s="994"/>
      <c r="B298" s="1635"/>
      <c r="D298" s="1635"/>
      <c r="J298" s="1639"/>
      <c r="K298" s="1639"/>
      <c r="L298" s="1639"/>
      <c r="M298" s="1639"/>
      <c r="O298" s="1635"/>
      <c r="R298" s="1635"/>
      <c r="S298" s="1635"/>
      <c r="T298" s="1635"/>
      <c r="U298" s="1635"/>
      <c r="W298" s="1635"/>
      <c r="X298" s="1635"/>
      <c r="Y298" s="1635"/>
      <c r="Z298" s="1635"/>
      <c r="AA298" s="1635"/>
      <c r="AB298" s="1635"/>
      <c r="AC298" s="1635"/>
      <c r="AD298" s="1635"/>
      <c r="AE298" s="1635"/>
      <c r="AF298" s="1635"/>
      <c r="AG298" s="1635"/>
      <c r="AH298" s="1635"/>
      <c r="AI298" s="1635"/>
      <c r="AJ298" s="1635">
        <v>11</v>
      </c>
    </row>
    <row customHeight="1" ht="11.549999999999999">
      <c r="A299" s="994"/>
      <c r="B299" s="1635"/>
      <c r="D299" s="1635"/>
      <c r="J299" s="1639"/>
      <c r="K299" s="1639"/>
      <c r="L299" s="1639"/>
      <c r="M299" s="1639"/>
      <c r="O299" s="1635"/>
      <c r="R299" s="1635"/>
      <c r="S299" s="1635"/>
      <c r="T299" s="1635"/>
      <c r="U299" s="1635"/>
      <c r="W299" s="1635"/>
      <c r="X299" s="1635"/>
      <c r="Y299" s="1635"/>
      <c r="Z299" s="1635"/>
      <c r="AA299" s="1635"/>
      <c r="AB299" s="1635"/>
      <c r="AC299" s="1635"/>
      <c r="AD299" s="1635"/>
      <c r="AE299" s="1635"/>
      <c r="AF299" s="1635"/>
      <c r="AG299" s="1635"/>
      <c r="AH299" s="1635"/>
      <c r="AI299" s="1635"/>
      <c r="AJ299" s="1635">
        <v>11</v>
      </c>
    </row>
    <row customHeight="1" ht="11.549999999999999">
      <c r="A300" s="994"/>
      <c r="B300" s="1635"/>
      <c r="D300" s="1635"/>
      <c r="J300" s="1639"/>
      <c r="K300" s="1639"/>
      <c r="L300" s="1639"/>
      <c r="M300" s="1639"/>
      <c r="O300" s="1635"/>
      <c r="R300" s="1635"/>
      <c r="S300" s="1635"/>
      <c r="T300" s="1635"/>
      <c r="U300" s="1635"/>
      <c r="W300" s="1635"/>
      <c r="X300" s="1635"/>
      <c r="Y300" s="1635"/>
      <c r="Z300" s="1635"/>
      <c r="AA300" s="1635"/>
      <c r="AB300" s="1635"/>
      <c r="AC300" s="1635"/>
      <c r="AD300" s="1635"/>
      <c r="AE300" s="1635"/>
      <c r="AF300" s="1635"/>
      <c r="AG300" s="1635"/>
      <c r="AH300" s="1635"/>
      <c r="AI300" s="1635"/>
      <c r="AJ300" s="1635">
        <v>11</v>
      </c>
    </row>
    <row customHeight="1" ht="11.549999999999999">
      <c r="A301" s="994"/>
      <c r="B301" s="1635"/>
      <c r="D301" s="1635"/>
      <c r="J301" s="1639"/>
      <c r="K301" s="1639"/>
      <c r="L301" s="1639"/>
      <c r="M301" s="1639"/>
      <c r="O301" s="1635"/>
      <c r="R301" s="1635"/>
      <c r="S301" s="1635"/>
      <c r="T301" s="1635"/>
      <c r="U301" s="1635"/>
      <c r="W301" s="1635"/>
      <c r="X301" s="1635"/>
      <c r="Y301" s="1635"/>
      <c r="Z301" s="1635"/>
      <c r="AA301" s="1635"/>
      <c r="AB301" s="1635"/>
      <c r="AC301" s="1635"/>
      <c r="AD301" s="1635"/>
      <c r="AE301" s="1635"/>
      <c r="AF301" s="1635"/>
      <c r="AG301" s="1635"/>
      <c r="AH301" s="1635"/>
      <c r="AI301" s="1635"/>
      <c r="AJ301" s="1635">
        <v>11</v>
      </c>
    </row>
    <row customHeight="1" ht="11.549999999999999">
      <c r="A302" s="994"/>
      <c r="B302" s="1635"/>
      <c r="D302" s="1635"/>
      <c r="J302" s="1639"/>
      <c r="K302" s="1639"/>
      <c r="L302" s="1639"/>
      <c r="M302" s="1639"/>
      <c r="O302" s="1635"/>
      <c r="R302" s="1635"/>
      <c r="S302" s="1635"/>
      <c r="T302" s="1635"/>
      <c r="U302" s="1635"/>
      <c r="W302" s="1635"/>
      <c r="X302" s="1635"/>
      <c r="Y302" s="1635"/>
      <c r="Z302" s="1635"/>
      <c r="AA302" s="1635"/>
      <c r="AB302" s="1635"/>
      <c r="AC302" s="1635"/>
      <c r="AD302" s="1635"/>
      <c r="AE302" s="1635"/>
      <c r="AF302" s="1635"/>
      <c r="AG302" s="1635"/>
      <c r="AH302" s="1635"/>
      <c r="AI302" s="1635"/>
      <c r="AJ302" s="1635">
        <v>11</v>
      </c>
    </row>
    <row customHeight="1" ht="11.25" hidden="1">
      <c r="A303" s="991" t="s">
        <v>82</v>
      </c>
      <c r="B303" s="1164">
        <v>0</v>
      </c>
      <c r="C303" s="1640">
        <v>0</v>
      </c>
      <c r="D303" s="1639">
        <v>3</v>
      </c>
      <c r="E303" s="1635">
        <v>7</v>
      </c>
      <c r="F303" s="1635">
        <v>54</v>
      </c>
      <c r="G303" s="1635">
        <v>10</v>
      </c>
      <c r="H303" s="1635">
        <v>0</v>
      </c>
      <c r="I303" s="1635">
        <v>40</v>
      </c>
      <c r="J303" s="1639">
        <v>0</v>
      </c>
      <c r="K303" s="1639">
        <v>0</v>
      </c>
      <c r="L303" s="1639">
        <v>0</v>
      </c>
      <c r="M303" s="1639">
        <v>0</v>
      </c>
      <c r="N303" s="1635">
        <v>102</v>
      </c>
      <c r="O303" s="1164">
        <v>9</v>
      </c>
      <c r="P303" s="1640">
        <v>5</v>
      </c>
      <c r="Q303" s="1640">
        <v>3</v>
      </c>
      <c r="R303" s="1164">
        <v>3</v>
      </c>
      <c r="S303" s="1164">
        <v>3</v>
      </c>
      <c r="T303" s="1164">
        <v>3</v>
      </c>
      <c r="U303" s="1164">
        <v>3</v>
      </c>
      <c r="V303" s="1640">
        <v>10</v>
      </c>
      <c r="W303" s="1164">
        <v>34</v>
      </c>
      <c r="X303" s="1164">
        <v>9</v>
      </c>
      <c r="Y303" s="548">
        <v>8</v>
      </c>
      <c r="Z303" s="1164">
        <v>8</v>
      </c>
      <c r="AA303" s="1164">
        <v>8</v>
      </c>
      <c r="AB303" s="1164">
        <v>8</v>
      </c>
      <c r="AC303" s="1164">
        <v>8</v>
      </c>
      <c r="AD303" s="1164">
        <v>8</v>
      </c>
      <c r="AE303" s="1636">
        <v>8</v>
      </c>
      <c r="AF303" s="1636">
        <v>8</v>
      </c>
      <c r="AG303" s="1636">
        <v>8</v>
      </c>
      <c r="AH303" s="1636">
        <v>8</v>
      </c>
      <c r="AI303" s="1636">
        <v>8</v>
      </c>
      <c r="AJ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N25:N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M70">
      <formula1>900</formula1>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decimal" allowBlank="1" showErrorMessage="1" errorTitle="Ошибка" error="Допускается ввод только неотрицательных чисел!" sqref="H67:M67 H69:M69 H91:M94 H127:M127 H30:M30 H32:M33 H35:M38 H40:M65 H82:M86 H17:M17 H9:M13 H15:M15 H96:M119 H74:M74 H88:M89 H4:M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M130 H81:M81">
      <formula1>900</formula1>
    </dataValidation>
    <dataValidation type="decimal" allowBlank="1" showErrorMessage="1" errorTitle="Ошибка" error="Допускается ввод только действительных чисел!" sqref="H72:M73">
      <formula1>-9.99999999999999E+23</formula1>
      <formula2>9.99999999999999E+23</formula2>
    </dataValidation>
    <dataValidation type="decimal" allowBlank="1" showErrorMessage="1" errorTitle="Ошибка" error="Допускается ввод только действительных чисел!" sqref="H123:M123 H120:M120 H126:M126 H75:M80">
      <formula1>-9.99999999999999E+37</formula1>
      <formula2>9.99999999999999E+37</formula2>
    </dataValidation>
    <dataValidation type="decimal" allowBlank="1" showErrorMessage="1" errorTitle="Ошибка" error="Введите значение от 0 до 100%" sqref="H90:M90 H95:M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M68 H66:M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B020A-6F95-18F7-54EB-0.4CB8EFC6}" mc:Ignorable="x14ac xr xr2 xr3">
  <sheetPr>
    <tabColor theme="9" tint="-0.25"/>
  </sheetPr>
  <dimension ref="A1:CF65"/>
  <sheetViews>
    <sheetView topLeftCell="A1" showGridLines="0" zoomScale="90" workbookViewId="0">
      <selection activeCell="A50" sqref="A50:CF58"/>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312</v>
      </c>
      <c r="F9" s="2106"/>
      <c r="G9" s="2106"/>
      <c r="H9" s="2106"/>
      <c r="I9" s="2106"/>
      <c r="J9" s="2106"/>
      <c r="K9" s="2106"/>
      <c r="L9" s="2106"/>
      <c r="M9" s="2106"/>
      <c r="N9" s="2106"/>
      <c r="O9" s="2106"/>
      <c r="P9" s="2106"/>
      <c r="Q9" s="2106"/>
      <c r="R9" s="2107"/>
      <c r="S9" s="2131" t="s">
        <v>313</v>
      </c>
      <c r="T9" s="338"/>
      <c r="CF9" s="509">
        <v>19</v>
      </c>
    </row>
    <row customHeight="1" ht="48.29999999999999">
      <c r="D10" s="555" t="s">
        <v>88</v>
      </c>
      <c r="E10" s="2131" t="s">
        <v>88</v>
      </c>
      <c r="F10" s="2131"/>
      <c r="G10" s="525" t="s">
        <v>314</v>
      </c>
      <c r="H10" s="2131" t="s">
        <v>88</v>
      </c>
      <c r="I10" s="2131"/>
      <c r="J10" s="525" t="s">
        <v>614</v>
      </c>
      <c r="K10" s="525" t="s">
        <v>615</v>
      </c>
      <c r="L10" s="2131" t="s">
        <v>88</v>
      </c>
      <c r="M10" s="2131"/>
      <c r="N10" s="525" t="s">
        <v>616</v>
      </c>
      <c r="O10" s="525" t="s">
        <v>617</v>
      </c>
      <c r="P10" s="525" t="s">
        <v>618</v>
      </c>
      <c r="Q10" s="525" t="s">
        <v>619</v>
      </c>
      <c r="R10" s="525" t="s">
        <v>620</v>
      </c>
      <c r="S10" s="2131"/>
      <c r="T10" s="338"/>
      <c r="CF10" s="509">
        <v>46</v>
      </c>
    </row>
    <row s="1646" customFormat="1" customHeight="1" ht="15" hidden="1">
      <c r="A11" s="1056"/>
      <c r="D11" s="1029" t="s">
        <v>99</v>
      </c>
      <c r="E11" s="1029"/>
      <c r="F11" s="1029" t="s">
        <v>103</v>
      </c>
      <c r="G11" s="1029" t="s">
        <v>90</v>
      </c>
      <c r="H11" s="1029"/>
      <c r="I11" s="1029" t="s">
        <v>91</v>
      </c>
      <c r="J11" s="1029" t="s">
        <v>115</v>
      </c>
      <c r="K11" s="1029" t="s">
        <v>92</v>
      </c>
      <c r="L11" s="1029"/>
      <c r="M11" s="1029" t="s">
        <v>93</v>
      </c>
      <c r="N11" s="1029" t="s">
        <v>116</v>
      </c>
      <c r="O11" s="1029" t="s">
        <v>162</v>
      </c>
      <c r="P11" s="1029" t="s">
        <v>163</v>
      </c>
      <c r="Q11" s="1029" t="s">
        <v>164</v>
      </c>
      <c r="R11" s="1029" t="s">
        <v>165</v>
      </c>
      <c r="S11" s="1029" t="s">
        <v>166</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388</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122</v>
      </c>
      <c r="B14" s="628"/>
      <c r="C14" s="628"/>
      <c r="D14" s="2384" t="s">
        <v>99</v>
      </c>
      <c r="E14" s="2381" t="s">
        <v>111</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621</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576</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577</v>
      </c>
      <c r="F16" s="2382"/>
      <c r="G16" s="2383"/>
      <c r="H16" s="2387" t="str">
        <f>IF(A14="","",INDEX(DIFFERENTIATION_UNMERGE_SYSTEM,MATCH(A14,DIFFERENTIATION_ID_DIFF,0)))</f>
        <v>Архангельская ТЭЦ</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622</v>
      </c>
      <c r="F17" s="2380"/>
      <c r="G17" s="2380"/>
      <c r="H17" s="2380"/>
      <c r="I17" s="2380"/>
      <c r="J17" s="2380"/>
      <c r="K17" s="2380"/>
      <c r="L17" s="2380"/>
      <c r="M17" s="2380"/>
      <c r="N17" s="2380"/>
      <c r="O17" s="2380"/>
      <c r="P17" s="2380"/>
      <c r="Q17" s="562">
        <f>SUMIF(T18:T19,"i",Q18:Q19)</f>
        <v>0</v>
      </c>
      <c r="R17" s="1021"/>
      <c r="S17" s="901" t="s">
        <v>623</v>
      </c>
      <c r="T17" s="721" t="s">
        <v>624</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625</v>
      </c>
      <c r="F20" s="2380"/>
      <c r="G20" s="2380"/>
      <c r="H20" s="2380"/>
      <c r="I20" s="2380"/>
      <c r="J20" s="2380"/>
      <c r="K20" s="2380"/>
      <c r="L20" s="2380"/>
      <c r="M20" s="2380"/>
      <c r="N20" s="2380"/>
      <c r="O20" s="2380"/>
      <c r="P20" s="2380"/>
      <c r="Q20" s="562">
        <f>SUMIF(T21:T22,"i",Q21:Q22)</f>
        <v>0</v>
      </c>
      <c r="R20" s="1021"/>
      <c r="S20" s="713" t="s">
        <v>626</v>
      </c>
      <c r="T20" s="721" t="s">
        <v>624</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133</v>
      </c>
      <c r="B23" s="628"/>
      <c r="C23" s="628" t="s">
        <v>22</v>
      </c>
      <c r="D23" s="2582" t="s">
        <v>164</v>
      </c>
      <c r="E23" s="2381" t="s">
        <v>111</v>
      </c>
      <c r="F23" s="2382"/>
      <c r="G23" s="2383"/>
      <c r="H23" s="2387" t="str">
        <f>IF(A23="","",INDEX(DIFFERENTIATION_UNMERGE_VD,MATCH(A23,DIFFERENTIATION_ID_DIFF,0)))</f>
        <v>Подключение (технологическое присоединение) к системе теплоснабжения</v>
      </c>
      <c r="I23" s="2387"/>
      <c r="J23" s="2387"/>
      <c r="K23" s="2387"/>
      <c r="L23" s="2387"/>
      <c r="M23" s="2387"/>
      <c r="N23" s="2387"/>
      <c r="O23" s="2387"/>
      <c r="P23" s="2387"/>
      <c r="Q23" s="2387"/>
      <c r="R23" s="2387"/>
      <c r="S23" s="723"/>
      <c r="T23" s="720"/>
      <c r="U23" s="629"/>
      <c r="V23" s="629"/>
      <c r="W23" s="630"/>
      <c r="X23" s="630"/>
      <c r="Y23" s="630"/>
      <c r="Z23" s="630"/>
      <c r="AA23" s="631"/>
      <c r="AB23" s="632"/>
      <c r="AC23" s="2379"/>
      <c r="AD23" s="633"/>
      <c r="AE23" s="634" t="s">
        <v>22</v>
      </c>
      <c r="AF23" s="634"/>
      <c r="AG23" s="635" t="s">
        <v>621</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4"/>
    </row>
    <row customHeight="1" ht="15" hidden="1">
      <c r="A24" s="627"/>
      <c r="B24" s="628"/>
      <c r="C24" s="628"/>
      <c r="D24" s="2583"/>
      <c r="E24" s="2381" t="s">
        <v>576</v>
      </c>
      <c r="F24" s="2382"/>
      <c r="G24" s="2383"/>
      <c r="H24" s="2387" t="str">
        <f>IF(A23="","",INDEX(DIFFERENTIATION_UNMERGE_AREA,MATCH(A23,DIFFERENTIATION_ID_DIFF,0)))</f>
        <v>Территория 2</v>
      </c>
      <c r="I24" s="2387"/>
      <c r="J24" s="2387"/>
      <c r="K24" s="2387"/>
      <c r="L24" s="2387"/>
      <c r="M24" s="2387"/>
      <c r="N24" s="2387"/>
      <c r="O24" s="2387"/>
      <c r="P24" s="2387"/>
      <c r="Q24" s="2387"/>
      <c r="R24" s="2387"/>
      <c r="S24" s="723"/>
      <c r="T24" s="720"/>
      <c r="U24" s="629"/>
      <c r="V24" s="629"/>
      <c r="W24" s="630"/>
      <c r="X24" s="630"/>
      <c r="Y24" s="630"/>
      <c r="Z24" s="630"/>
      <c r="AA24" s="631"/>
      <c r="AB24" s="632"/>
      <c r="AC24" s="2379"/>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4"/>
    </row>
    <row customHeight="1" ht="15" hidden="1">
      <c r="A25" s="627"/>
      <c r="B25" s="628"/>
      <c r="C25" s="628"/>
      <c r="D25" s="2583"/>
      <c r="E25" s="2381" t="s">
        <v>577</v>
      </c>
      <c r="F25" s="2382"/>
      <c r="G25" s="2383"/>
      <c r="H25" s="2387" t="str">
        <f>IF(A23="","",INDEX(DIFFERENTIATION_UNMERGE_SYSTEM,MATCH(A23,DIFFERENTIATION_ID_DIFF,0)))</f>
        <v>Северодвинская ТЭЦ-1 и ТЭЦ-2</v>
      </c>
      <c r="I25" s="2387"/>
      <c r="J25" s="2387"/>
      <c r="K25" s="2387"/>
      <c r="L25" s="2387"/>
      <c r="M25" s="2387"/>
      <c r="N25" s="2387"/>
      <c r="O25" s="2387"/>
      <c r="P25" s="2387"/>
      <c r="Q25" s="2387"/>
      <c r="R25" s="2387"/>
      <c r="S25" s="723"/>
      <c r="T25" s="720"/>
      <c r="U25" s="629"/>
      <c r="V25" s="629"/>
      <c r="W25" s="630"/>
      <c r="X25" s="630"/>
      <c r="Y25" s="630"/>
      <c r="Z25" s="630"/>
      <c r="AA25" s="631"/>
      <c r="AB25" s="632"/>
      <c r="AC25" s="2379"/>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4"/>
    </row>
    <row customHeight="1" ht="24.75" hidden="1">
      <c r="A26" s="1810"/>
      <c r="B26" s="1164"/>
      <c r="C26" s="416"/>
      <c r="D26" s="2583"/>
      <c r="E26" s="2380" t="s">
        <v>622</v>
      </c>
      <c r="F26" s="2380"/>
      <c r="G26" s="2380"/>
      <c r="H26" s="2380"/>
      <c r="I26" s="2380"/>
      <c r="J26" s="2380"/>
      <c r="K26" s="2380"/>
      <c r="L26" s="2380"/>
      <c r="M26" s="2380"/>
      <c r="N26" s="2380"/>
      <c r="O26" s="2380"/>
      <c r="P26" s="2380"/>
      <c r="Q26" s="562">
        <f>SUMIF(T27:T28,"i",Q27:Q28)</f>
        <v>0</v>
      </c>
      <c r="R26" s="1021"/>
      <c r="S26" s="1802" t="s">
        <v>623</v>
      </c>
      <c r="T26" s="721" t="s">
        <v>624</v>
      </c>
      <c r="U26" s="2378">
        <v>1</v>
      </c>
      <c r="V26" s="2378" t="s">
        <v>587</v>
      </c>
      <c r="W26" s="1164"/>
      <c r="X26" s="1164"/>
      <c r="Y26" s="1164"/>
      <c r="Z26" s="1164"/>
      <c r="AA26" s="1640"/>
      <c r="AB26" s="1164"/>
      <c r="AC26" s="2379"/>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4"/>
    </row>
    <row customHeight="1" ht="11.25" hidden="1">
      <c r="A27" s="1797"/>
      <c r="B27" s="1640"/>
      <c r="C27" s="1640"/>
      <c r="D27" s="2583"/>
      <c r="E27" s="639"/>
      <c r="F27" s="639">
        <v>0</v>
      </c>
      <c r="G27" s="639"/>
      <c r="H27" s="639"/>
      <c r="I27" s="639"/>
      <c r="J27" s="639"/>
      <c r="K27" s="639"/>
      <c r="L27" s="639"/>
      <c r="M27" s="639"/>
      <c r="N27" s="639"/>
      <c r="O27" s="639"/>
      <c r="P27" s="639"/>
      <c r="Q27" s="639"/>
      <c r="R27" s="639"/>
      <c r="S27" s="640"/>
      <c r="T27" s="722"/>
      <c r="U27" s="2378"/>
      <c r="V27" s="2378"/>
      <c r="W27" s="1640"/>
      <c r="X27" s="1640"/>
      <c r="Y27" s="1640"/>
      <c r="Z27" s="1640"/>
      <c r="AA27" s="1640"/>
      <c r="AB27" s="1164"/>
      <c r="AC27" s="2379"/>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4"/>
    </row>
    <row customHeight="1" ht="11.25" hidden="1">
      <c r="A28" s="1810"/>
      <c r="B28" s="1164"/>
      <c r="C28" s="416"/>
      <c r="D28" s="2583"/>
      <c r="E28" s="653" t="s">
        <v>22</v>
      </c>
      <c r="F28" s="1172" t="s">
        <v>22</v>
      </c>
      <c r="G28" s="1172" t="s">
        <v>627</v>
      </c>
      <c r="H28" s="655" t="s">
        <v>22</v>
      </c>
      <c r="I28" s="655"/>
      <c r="J28" s="655"/>
      <c r="K28" s="655"/>
      <c r="L28" s="655"/>
      <c r="M28" s="655"/>
      <c r="N28" s="655"/>
      <c r="O28" s="655"/>
      <c r="P28" s="655"/>
      <c r="Q28" s="655"/>
      <c r="R28" s="656"/>
      <c r="S28" s="657"/>
      <c r="T28" s="722"/>
      <c r="U28" s="2378"/>
      <c r="V28" s="2378"/>
      <c r="W28" s="1164"/>
      <c r="X28" s="1164"/>
      <c r="Y28" s="1164"/>
      <c r="Z28" s="1164"/>
      <c r="AA28" s="1640"/>
      <c r="AB28" s="1164"/>
      <c r="AC28" s="2379"/>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4"/>
    </row>
    <row customHeight="1" ht="5.25" hidden="1">
      <c r="A29" s="1797"/>
      <c r="B29" s="1640"/>
      <c r="C29" s="1640"/>
      <c r="D29" s="2583"/>
      <c r="E29" s="1043"/>
      <c r="F29" s="1043"/>
      <c r="G29" s="1043"/>
      <c r="H29" s="1043"/>
      <c r="I29" s="1043"/>
      <c r="J29" s="1043"/>
      <c r="K29" s="1043"/>
      <c r="L29" s="1043"/>
      <c r="M29" s="1043"/>
      <c r="N29" s="1043"/>
      <c r="O29" s="1043"/>
      <c r="P29" s="1043"/>
      <c r="Q29" s="1044"/>
      <c r="R29" s="1045"/>
      <c r="S29" s="1046"/>
      <c r="T29" s="721" t="s">
        <v>624</v>
      </c>
      <c r="U29" s="2378">
        <v>1</v>
      </c>
      <c r="V29" s="2378" t="s">
        <v>587</v>
      </c>
      <c r="W29" s="1640"/>
      <c r="X29" s="1640"/>
      <c r="Y29" s="1640"/>
      <c r="Z29" s="1640"/>
      <c r="AA29" s="1640"/>
      <c r="AB29" s="1640"/>
      <c r="AC29" s="1041"/>
      <c r="AD29" s="1042"/>
      <c r="AE29" s="1640"/>
      <c r="AF29" s="1640"/>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640"/>
      <c r="BW29" s="1640"/>
      <c r="BX29" s="1640"/>
      <c r="BY29" s="1640"/>
      <c r="BZ29" s="1640"/>
      <c r="CA29" s="1640"/>
      <c r="CB29" s="1640"/>
      <c r="CC29" s="1640"/>
      <c r="CD29" s="1640"/>
      <c r="CE29" s="1640"/>
      <c r="CF29" s="1320"/>
    </row>
    <row customHeight="1" ht="5.25" hidden="1">
      <c r="A30" s="1797"/>
      <c r="B30" s="1640"/>
      <c r="C30" s="1640"/>
      <c r="D30" s="2583"/>
      <c r="E30" s="639"/>
      <c r="F30" s="639"/>
      <c r="G30" s="639"/>
      <c r="H30" s="639"/>
      <c r="I30" s="639"/>
      <c r="J30" s="639"/>
      <c r="K30" s="639"/>
      <c r="L30" s="639"/>
      <c r="M30" s="639"/>
      <c r="N30" s="639"/>
      <c r="O30" s="639"/>
      <c r="P30" s="639"/>
      <c r="Q30" s="639"/>
      <c r="R30" s="639"/>
      <c r="S30" s="640"/>
      <c r="T30" s="722"/>
      <c r="U30" s="2378"/>
      <c r="V30" s="2378"/>
      <c r="W30" s="1640"/>
      <c r="X30" s="1640"/>
      <c r="Y30" s="1640"/>
      <c r="Z30" s="1640"/>
      <c r="AA30" s="1640"/>
      <c r="AB30" s="1640"/>
      <c r="AC30" s="1041"/>
      <c r="AD30" s="1042"/>
      <c r="AE30" s="1640"/>
      <c r="AF30" s="1640"/>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320"/>
    </row>
    <row customHeight="1" ht="5.25" hidden="1">
      <c r="A31" s="1797"/>
      <c r="B31" s="1640"/>
      <c r="C31" s="1640"/>
      <c r="D31" s="2584"/>
      <c r="E31" s="1047"/>
      <c r="F31" s="1048"/>
      <c r="G31" s="1048"/>
      <c r="H31" s="1049"/>
      <c r="I31" s="1049"/>
      <c r="J31" s="1049"/>
      <c r="K31" s="1049"/>
      <c r="L31" s="1049"/>
      <c r="M31" s="1049"/>
      <c r="N31" s="1049"/>
      <c r="O31" s="1049"/>
      <c r="P31" s="1049"/>
      <c r="Q31" s="1049"/>
      <c r="R31" s="950"/>
      <c r="S31" s="1050"/>
      <c r="T31" s="722"/>
      <c r="U31" s="2378"/>
      <c r="V31" s="2378"/>
      <c r="W31" s="1640"/>
      <c r="X31" s="1640"/>
      <c r="Y31" s="1640"/>
      <c r="Z31" s="1640"/>
      <c r="AA31" s="1640"/>
      <c r="AB31" s="1640"/>
      <c r="AC31" s="1041"/>
      <c r="AD31" s="1042"/>
      <c r="AE31" s="1640"/>
      <c r="AF31" s="1640"/>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640"/>
      <c r="BW31" s="1640"/>
      <c r="BX31" s="1640"/>
      <c r="BY31" s="1640"/>
      <c r="BZ31" s="1640"/>
      <c r="CA31" s="1640"/>
      <c r="CB31" s="1640"/>
      <c r="CC31" s="1640"/>
      <c r="CD31" s="1640"/>
      <c r="CE31" s="1640"/>
      <c r="CF31" s="1320"/>
    </row>
    <row customHeight="1" ht="15" hidden="1">
      <c r="A32" s="627" t="s">
        <v>126</v>
      </c>
      <c r="B32" s="628"/>
      <c r="C32" s="628" t="s">
        <v>22</v>
      </c>
      <c r="D32" s="2582" t="s">
        <v>628</v>
      </c>
      <c r="E32" s="2381" t="s">
        <v>111</v>
      </c>
      <c r="F32" s="2382"/>
      <c r="G32" s="2383"/>
      <c r="H32" s="2387" t="str">
        <f>IF(A32="","",INDEX(DIFFERENTIATION_UNMERGE_VD,MATCH(A32,DIFFERENTIATION_ID_DIFF,0)))</f>
        <v>Подключение (технологическое присоединение) к системе теплоснабжения</v>
      </c>
      <c r="I32" s="2387"/>
      <c r="J32" s="2387"/>
      <c r="K32" s="2387"/>
      <c r="L32" s="2387"/>
      <c r="M32" s="2387"/>
      <c r="N32" s="2387"/>
      <c r="O32" s="2387"/>
      <c r="P32" s="2387"/>
      <c r="Q32" s="2387"/>
      <c r="R32" s="2387"/>
      <c r="S32" s="723"/>
      <c r="T32" s="720"/>
      <c r="U32" s="629"/>
      <c r="V32" s="629"/>
      <c r="W32" s="630"/>
      <c r="X32" s="630"/>
      <c r="Y32" s="630"/>
      <c r="Z32" s="630"/>
      <c r="AA32" s="631"/>
      <c r="AB32" s="632"/>
      <c r="AC32" s="2379"/>
      <c r="AD32" s="633"/>
      <c r="AE32" s="634" t="s">
        <v>22</v>
      </c>
      <c r="AF32" s="634"/>
      <c r="AG32" s="635" t="s">
        <v>621</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4"/>
    </row>
    <row customHeight="1" ht="15" hidden="1">
      <c r="A33" s="627"/>
      <c r="B33" s="628"/>
      <c r="C33" s="628"/>
      <c r="D33" s="2583"/>
      <c r="E33" s="2381" t="s">
        <v>576</v>
      </c>
      <c r="F33" s="2382"/>
      <c r="G33" s="2383"/>
      <c r="H33" s="2387" t="str">
        <f>IF(A32="","",INDEX(DIFFERENTIATION_UNMERGE_AREA,MATCH(A32,DIFFERENTIATION_ID_DIFF,0)))</f>
        <v>Территория 1</v>
      </c>
      <c r="I33" s="2387"/>
      <c r="J33" s="2387"/>
      <c r="K33" s="2387"/>
      <c r="L33" s="2387"/>
      <c r="M33" s="2387"/>
      <c r="N33" s="2387"/>
      <c r="O33" s="2387"/>
      <c r="P33" s="2387"/>
      <c r="Q33" s="2387"/>
      <c r="R33" s="2387"/>
      <c r="S33" s="723"/>
      <c r="T33" s="720"/>
      <c r="U33" s="629"/>
      <c r="V33" s="629"/>
      <c r="W33" s="630"/>
      <c r="X33" s="630"/>
      <c r="Y33" s="630"/>
      <c r="Z33" s="630"/>
      <c r="AA33" s="631"/>
      <c r="AB33" s="632"/>
      <c r="AC33" s="2379"/>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4"/>
    </row>
    <row customHeight="1" ht="15" hidden="1">
      <c r="A34" s="627"/>
      <c r="B34" s="628"/>
      <c r="C34" s="628"/>
      <c r="D34" s="2583"/>
      <c r="E34" s="2381" t="s">
        <v>577</v>
      </c>
      <c r="F34" s="2382"/>
      <c r="G34" s="2383"/>
      <c r="H34" s="2387" t="str">
        <f>IF(A32="","",INDEX(DIFFERENTIATION_UNMERGE_SYSTEM,MATCH(A32,DIFFERENTIATION_ID_DIFF,0)))</f>
        <v>Котельная о. Хабарка</v>
      </c>
      <c r="I34" s="2387"/>
      <c r="J34" s="2387"/>
      <c r="K34" s="2387"/>
      <c r="L34" s="2387"/>
      <c r="M34" s="2387"/>
      <c r="N34" s="2387"/>
      <c r="O34" s="2387"/>
      <c r="P34" s="2387"/>
      <c r="Q34" s="2387"/>
      <c r="R34" s="2387"/>
      <c r="S34" s="723"/>
      <c r="T34" s="720"/>
      <c r="U34" s="629"/>
      <c r="V34" s="629"/>
      <c r="W34" s="630"/>
      <c r="X34" s="630"/>
      <c r="Y34" s="630"/>
      <c r="Z34" s="630"/>
      <c r="AA34" s="631"/>
      <c r="AB34" s="632"/>
      <c r="AC34" s="2379"/>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4"/>
    </row>
    <row customHeight="1" ht="24.75" hidden="1">
      <c r="A35" s="1810"/>
      <c r="B35" s="1164"/>
      <c r="C35" s="416"/>
      <c r="D35" s="2583"/>
      <c r="E35" s="2380" t="s">
        <v>622</v>
      </c>
      <c r="F35" s="2380"/>
      <c r="G35" s="2380"/>
      <c r="H35" s="2380"/>
      <c r="I35" s="2380"/>
      <c r="J35" s="2380"/>
      <c r="K35" s="2380"/>
      <c r="L35" s="2380"/>
      <c r="M35" s="2380"/>
      <c r="N35" s="2380"/>
      <c r="O35" s="2380"/>
      <c r="P35" s="2380"/>
      <c r="Q35" s="562">
        <f>SUMIF(T36:T37,"i",Q36:Q37)</f>
        <v>0</v>
      </c>
      <c r="R35" s="1021"/>
      <c r="S35" s="1802" t="s">
        <v>623</v>
      </c>
      <c r="T35" s="721" t="s">
        <v>624</v>
      </c>
      <c r="U35" s="2378">
        <v>1</v>
      </c>
      <c r="V35" s="2378" t="s">
        <v>587</v>
      </c>
      <c r="W35" s="1164"/>
      <c r="X35" s="1164"/>
      <c r="Y35" s="1164"/>
      <c r="Z35" s="1164"/>
      <c r="AA35" s="1640"/>
      <c r="AB35" s="1164"/>
      <c r="AC35" s="2379"/>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4"/>
    </row>
    <row customHeight="1" ht="11.25" hidden="1">
      <c r="A36" s="1797"/>
      <c r="B36" s="1640"/>
      <c r="C36" s="1640"/>
      <c r="D36" s="2583"/>
      <c r="E36" s="639"/>
      <c r="F36" s="639">
        <v>0</v>
      </c>
      <c r="G36" s="639"/>
      <c r="H36" s="639"/>
      <c r="I36" s="639"/>
      <c r="J36" s="639"/>
      <c r="K36" s="639"/>
      <c r="L36" s="639"/>
      <c r="M36" s="639"/>
      <c r="N36" s="639"/>
      <c r="O36" s="639"/>
      <c r="P36" s="639"/>
      <c r="Q36" s="639"/>
      <c r="R36" s="639"/>
      <c r="S36" s="640"/>
      <c r="T36" s="722"/>
      <c r="U36" s="2378"/>
      <c r="V36" s="2378"/>
      <c r="W36" s="1640"/>
      <c r="X36" s="1640"/>
      <c r="Y36" s="1640"/>
      <c r="Z36" s="1640"/>
      <c r="AA36" s="1640"/>
      <c r="AB36" s="1164"/>
      <c r="AC36" s="2379"/>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4"/>
    </row>
    <row customHeight="1" ht="11.25" hidden="1">
      <c r="A37" s="1810"/>
      <c r="B37" s="1164"/>
      <c r="C37" s="416"/>
      <c r="D37" s="2583"/>
      <c r="E37" s="653" t="s">
        <v>22</v>
      </c>
      <c r="F37" s="1172" t="s">
        <v>22</v>
      </c>
      <c r="G37" s="1172" t="s">
        <v>627</v>
      </c>
      <c r="H37" s="655" t="s">
        <v>22</v>
      </c>
      <c r="I37" s="655"/>
      <c r="J37" s="655"/>
      <c r="K37" s="655"/>
      <c r="L37" s="655"/>
      <c r="M37" s="655"/>
      <c r="N37" s="655"/>
      <c r="O37" s="655"/>
      <c r="P37" s="655"/>
      <c r="Q37" s="655"/>
      <c r="R37" s="656"/>
      <c r="S37" s="657"/>
      <c r="T37" s="722"/>
      <c r="U37" s="2378"/>
      <c r="V37" s="2378"/>
      <c r="W37" s="1164"/>
      <c r="X37" s="1164"/>
      <c r="Y37" s="1164"/>
      <c r="Z37" s="1164"/>
      <c r="AA37" s="1640"/>
      <c r="AB37" s="1164"/>
      <c r="AC37" s="2379"/>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4"/>
    </row>
    <row customHeight="1" ht="5.25" hidden="1">
      <c r="A38" s="1797"/>
      <c r="B38" s="1640"/>
      <c r="C38" s="1640"/>
      <c r="D38" s="2583"/>
      <c r="E38" s="1043"/>
      <c r="F38" s="1043"/>
      <c r="G38" s="1043"/>
      <c r="H38" s="1043"/>
      <c r="I38" s="1043"/>
      <c r="J38" s="1043"/>
      <c r="K38" s="1043"/>
      <c r="L38" s="1043"/>
      <c r="M38" s="1043"/>
      <c r="N38" s="1043"/>
      <c r="O38" s="1043"/>
      <c r="P38" s="1043"/>
      <c r="Q38" s="1044"/>
      <c r="R38" s="1045"/>
      <c r="S38" s="1046"/>
      <c r="T38" s="721" t="s">
        <v>624</v>
      </c>
      <c r="U38" s="2378">
        <v>1</v>
      </c>
      <c r="V38" s="2378" t="s">
        <v>587</v>
      </c>
      <c r="W38" s="1640"/>
      <c r="X38" s="1640"/>
      <c r="Y38" s="1640"/>
      <c r="Z38" s="1640"/>
      <c r="AA38" s="1640"/>
      <c r="AB38" s="1640"/>
      <c r="AC38" s="1041"/>
      <c r="AD38" s="1042"/>
      <c r="AE38" s="1640"/>
      <c r="AF38" s="1640"/>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640"/>
      <c r="BW38" s="1640"/>
      <c r="BX38" s="1640"/>
      <c r="BY38" s="1640"/>
      <c r="BZ38" s="1640"/>
      <c r="CA38" s="1640"/>
      <c r="CB38" s="1640"/>
      <c r="CC38" s="1640"/>
      <c r="CD38" s="1640"/>
      <c r="CE38" s="1640"/>
      <c r="CF38" s="1320"/>
    </row>
    <row customHeight="1" ht="5.25" hidden="1">
      <c r="A39" s="1797"/>
      <c r="B39" s="1640"/>
      <c r="C39" s="1640"/>
      <c r="D39" s="2583"/>
      <c r="E39" s="639"/>
      <c r="F39" s="639"/>
      <c r="G39" s="639"/>
      <c r="H39" s="639"/>
      <c r="I39" s="639"/>
      <c r="J39" s="639"/>
      <c r="K39" s="639"/>
      <c r="L39" s="639"/>
      <c r="M39" s="639"/>
      <c r="N39" s="639"/>
      <c r="O39" s="639"/>
      <c r="P39" s="639"/>
      <c r="Q39" s="639"/>
      <c r="R39" s="639"/>
      <c r="S39" s="640"/>
      <c r="T39" s="722"/>
      <c r="U39" s="2378"/>
      <c r="V39" s="2378"/>
      <c r="W39" s="1640"/>
      <c r="X39" s="1640"/>
      <c r="Y39" s="1640"/>
      <c r="Z39" s="1640"/>
      <c r="AA39" s="1640"/>
      <c r="AB39" s="1640"/>
      <c r="AC39" s="1041"/>
      <c r="AD39" s="1042"/>
      <c r="AE39" s="1640"/>
      <c r="AF39" s="1640"/>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320"/>
    </row>
    <row customHeight="1" ht="5.25" hidden="1">
      <c r="A40" s="1797"/>
      <c r="B40" s="1640"/>
      <c r="C40" s="1640"/>
      <c r="D40" s="2584"/>
      <c r="E40" s="1047"/>
      <c r="F40" s="1048"/>
      <c r="G40" s="1048"/>
      <c r="H40" s="1049"/>
      <c r="I40" s="1049"/>
      <c r="J40" s="1049"/>
      <c r="K40" s="1049"/>
      <c r="L40" s="1049"/>
      <c r="M40" s="1049"/>
      <c r="N40" s="1049"/>
      <c r="O40" s="1049"/>
      <c r="P40" s="1049"/>
      <c r="Q40" s="1049"/>
      <c r="R40" s="950"/>
      <c r="S40" s="1050"/>
      <c r="T40" s="722"/>
      <c r="U40" s="2378"/>
      <c r="V40" s="2378"/>
      <c r="W40" s="1640"/>
      <c r="X40" s="1640"/>
      <c r="Y40" s="1640"/>
      <c r="Z40" s="1640"/>
      <c r="AA40" s="1640"/>
      <c r="AB40" s="1640"/>
      <c r="AC40" s="1041"/>
      <c r="AD40" s="1042"/>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640"/>
      <c r="BW40" s="1640"/>
      <c r="BX40" s="1640"/>
      <c r="BY40" s="1640"/>
      <c r="BZ40" s="1640"/>
      <c r="CA40" s="1640"/>
      <c r="CB40" s="1640"/>
      <c r="CC40" s="1640"/>
      <c r="CD40" s="1640"/>
      <c r="CE40" s="1640"/>
      <c r="CF40" s="1320"/>
    </row>
    <row customHeight="1" ht="15" hidden="1">
      <c r="A41" s="627" t="s">
        <v>128</v>
      </c>
      <c r="B41" s="628"/>
      <c r="C41" s="628" t="s">
        <v>22</v>
      </c>
      <c r="D41" s="2582" t="s">
        <v>629</v>
      </c>
      <c r="E41" s="2381" t="s">
        <v>111</v>
      </c>
      <c r="F41" s="2382"/>
      <c r="G41" s="2383"/>
      <c r="H41" s="2387" t="str">
        <f>IF(A41="","",INDEX(DIFFERENTIATION_UNMERGE_VD,MATCH(A41,DIFFERENTIATION_ID_DIFF,0)))</f>
        <v>Подключение (технологическое присоединение) к системе теплоснабжения</v>
      </c>
      <c r="I41" s="2387"/>
      <c r="J41" s="2387"/>
      <c r="K41" s="2387"/>
      <c r="L41" s="2387"/>
      <c r="M41" s="2387"/>
      <c r="N41" s="2387"/>
      <c r="O41" s="2387"/>
      <c r="P41" s="2387"/>
      <c r="Q41" s="2387"/>
      <c r="R41" s="2387"/>
      <c r="S41" s="723"/>
      <c r="T41" s="720"/>
      <c r="U41" s="629"/>
      <c r="V41" s="629"/>
      <c r="W41" s="630"/>
      <c r="X41" s="630"/>
      <c r="Y41" s="630"/>
      <c r="Z41" s="630"/>
      <c r="AA41" s="631"/>
      <c r="AB41" s="632"/>
      <c r="AC41" s="2379"/>
      <c r="AD41" s="633"/>
      <c r="AE41" s="634" t="s">
        <v>22</v>
      </c>
      <c r="AF41" s="634"/>
      <c r="AG41" s="635" t="s">
        <v>621</v>
      </c>
      <c r="AH41" s="636">
        <v>3</v>
      </c>
      <c r="AI41" s="629"/>
      <c r="AJ41" s="629"/>
      <c r="AK41" s="629"/>
      <c r="AL41" s="629"/>
      <c r="AM41" s="629"/>
      <c r="AN41" s="629"/>
      <c r="AO41" s="629"/>
      <c r="AP41" s="629"/>
      <c r="AQ41" s="629"/>
      <c r="AR41" s="629"/>
      <c r="AS41" s="629"/>
      <c r="AT41" s="629"/>
      <c r="AU41" s="629"/>
      <c r="AV41" s="629"/>
      <c r="AW41" s="629"/>
      <c r="AX41" s="629"/>
      <c r="AY41" s="629"/>
      <c r="AZ41" s="629"/>
      <c r="BA41" s="629"/>
      <c r="BB41" s="629"/>
      <c r="BC41" s="629"/>
      <c r="BD41" s="629"/>
      <c r="BE41" s="629"/>
      <c r="BF41" s="629"/>
      <c r="BG41" s="629"/>
      <c r="BH41" s="629"/>
      <c r="BI41" s="629"/>
      <c r="BJ41" s="629"/>
      <c r="BK41" s="629"/>
      <c r="BL41" s="629"/>
      <c r="BM41" s="629"/>
      <c r="BN41" s="629"/>
      <c r="BO41" s="629"/>
      <c r="BP41" s="629"/>
      <c r="BQ41" s="629"/>
      <c r="BR41" s="629"/>
      <c r="BS41" s="629"/>
      <c r="BT41" s="629"/>
      <c r="BU41" s="629"/>
      <c r="BV41" s="630"/>
      <c r="BW41" s="630"/>
      <c r="BX41" s="630"/>
      <c r="BY41" s="630"/>
      <c r="BZ41" s="630"/>
      <c r="CA41" s="630"/>
      <c r="CB41" s="630"/>
      <c r="CC41" s="630"/>
      <c r="CD41" s="630"/>
      <c r="CE41" s="630"/>
      <c r="CF41" s="1854"/>
    </row>
    <row customHeight="1" ht="15" hidden="1">
      <c r="A42" s="627"/>
      <c r="B42" s="628"/>
      <c r="C42" s="628"/>
      <c r="D42" s="2583"/>
      <c r="E42" s="2381" t="s">
        <v>576</v>
      </c>
      <c r="F42" s="2382"/>
      <c r="G42" s="2383"/>
      <c r="H42" s="2387" t="str">
        <f>IF(A41="","",INDEX(DIFFERENTIATION_UNMERGE_AREA,MATCH(A41,DIFFERENTIATION_ID_DIFF,0)))</f>
        <v>Территория 1</v>
      </c>
      <c r="I42" s="2387"/>
      <c r="J42" s="2387"/>
      <c r="K42" s="2387"/>
      <c r="L42" s="2387"/>
      <c r="M42" s="2387"/>
      <c r="N42" s="2387"/>
      <c r="O42" s="2387"/>
      <c r="P42" s="2387"/>
      <c r="Q42" s="2387"/>
      <c r="R42" s="2387"/>
      <c r="S42" s="723"/>
      <c r="T42" s="720"/>
      <c r="U42" s="629"/>
      <c r="V42" s="629"/>
      <c r="W42" s="630"/>
      <c r="X42" s="630"/>
      <c r="Y42" s="630"/>
      <c r="Z42" s="630"/>
      <c r="AA42" s="631"/>
      <c r="AB42" s="632"/>
      <c r="AC42" s="2379"/>
      <c r="AD42" s="633"/>
      <c r="AE42" s="634"/>
      <c r="AF42" s="634"/>
      <c r="AG42" s="635"/>
      <c r="AH42" s="636"/>
      <c r="AI42" s="629"/>
      <c r="AJ42" s="629"/>
      <c r="AK42" s="629"/>
      <c r="AL42" s="629"/>
      <c r="AM42" s="629"/>
      <c r="AN42" s="629"/>
      <c r="AO42" s="629"/>
      <c r="AP42" s="629"/>
      <c r="AQ42" s="629"/>
      <c r="AR42" s="629"/>
      <c r="AS42" s="629"/>
      <c r="AT42" s="629"/>
      <c r="AU42" s="629"/>
      <c r="AV42" s="629"/>
      <c r="AW42" s="629"/>
      <c r="AX42" s="629"/>
      <c r="AY42" s="629"/>
      <c r="AZ42" s="629"/>
      <c r="BA42" s="629"/>
      <c r="BB42" s="629"/>
      <c r="BC42" s="629"/>
      <c r="BD42" s="629"/>
      <c r="BE42" s="629"/>
      <c r="BF42" s="629"/>
      <c r="BG42" s="629"/>
      <c r="BH42" s="629"/>
      <c r="BI42" s="629"/>
      <c r="BJ42" s="629"/>
      <c r="BK42" s="629"/>
      <c r="BL42" s="629"/>
      <c r="BM42" s="629"/>
      <c r="BN42" s="629"/>
      <c r="BO42" s="629"/>
      <c r="BP42" s="629"/>
      <c r="BQ42" s="629"/>
      <c r="BR42" s="629"/>
      <c r="BS42" s="629"/>
      <c r="BT42" s="629"/>
      <c r="BU42" s="629"/>
      <c r="BV42" s="630"/>
      <c r="BW42" s="630"/>
      <c r="BX42" s="630"/>
      <c r="BY42" s="630"/>
      <c r="BZ42" s="630"/>
      <c r="CA42" s="630"/>
      <c r="CB42" s="630"/>
      <c r="CC42" s="630"/>
      <c r="CD42" s="630"/>
      <c r="CE42" s="630"/>
      <c r="CF42" s="1854"/>
    </row>
    <row customHeight="1" ht="15" hidden="1">
      <c r="A43" s="627"/>
      <c r="B43" s="628"/>
      <c r="C43" s="628"/>
      <c r="D43" s="2583"/>
      <c r="E43" s="2381" t="s">
        <v>577</v>
      </c>
      <c r="F43" s="2382"/>
      <c r="G43" s="2383"/>
      <c r="H43" s="2387" t="str">
        <f>IF(A41="","",INDEX(DIFFERENTIATION_UNMERGE_SYSTEM,MATCH(A41,DIFFERENTIATION_ID_DIFF,0)))</f>
        <v>Котельная Ленинградский д. 58, стр. 1</v>
      </c>
      <c r="I43" s="2387"/>
      <c r="J43" s="2387"/>
      <c r="K43" s="2387"/>
      <c r="L43" s="2387"/>
      <c r="M43" s="2387"/>
      <c r="N43" s="2387"/>
      <c r="O43" s="2387"/>
      <c r="P43" s="2387"/>
      <c r="Q43" s="2387"/>
      <c r="R43" s="2387"/>
      <c r="S43" s="723"/>
      <c r="T43" s="720"/>
      <c r="U43" s="629"/>
      <c r="V43" s="629"/>
      <c r="W43" s="630"/>
      <c r="X43" s="630"/>
      <c r="Y43" s="630"/>
      <c r="Z43" s="630"/>
      <c r="AA43" s="631"/>
      <c r="AB43" s="632"/>
      <c r="AC43" s="2379"/>
      <c r="AD43" s="633"/>
      <c r="AE43" s="634"/>
      <c r="AF43" s="634"/>
      <c r="AG43" s="635"/>
      <c r="AH43" s="636"/>
      <c r="AI43" s="629"/>
      <c r="AJ43" s="629"/>
      <c r="AK43" s="629"/>
      <c r="AL43" s="629"/>
      <c r="AM43" s="629"/>
      <c r="AN43" s="629"/>
      <c r="AO43" s="629"/>
      <c r="AP43" s="629"/>
      <c r="AQ43" s="629"/>
      <c r="AR43" s="629"/>
      <c r="AS43" s="629"/>
      <c r="AT43" s="629"/>
      <c r="AU43" s="629"/>
      <c r="AV43" s="629"/>
      <c r="AW43" s="629"/>
      <c r="AX43" s="629"/>
      <c r="AY43" s="629"/>
      <c r="AZ43" s="629"/>
      <c r="BA43" s="629"/>
      <c r="BB43" s="629"/>
      <c r="BC43" s="629"/>
      <c r="BD43" s="629"/>
      <c r="BE43" s="629"/>
      <c r="BF43" s="629"/>
      <c r="BG43" s="629"/>
      <c r="BH43" s="629"/>
      <c r="BI43" s="629"/>
      <c r="BJ43" s="629"/>
      <c r="BK43" s="629"/>
      <c r="BL43" s="629"/>
      <c r="BM43" s="629"/>
      <c r="BN43" s="629"/>
      <c r="BO43" s="629"/>
      <c r="BP43" s="629"/>
      <c r="BQ43" s="629"/>
      <c r="BR43" s="629"/>
      <c r="BS43" s="629"/>
      <c r="BT43" s="629"/>
      <c r="BU43" s="629"/>
      <c r="BV43" s="630"/>
      <c r="BW43" s="630"/>
      <c r="BX43" s="630"/>
      <c r="BY43" s="630"/>
      <c r="BZ43" s="630"/>
      <c r="CA43" s="630"/>
      <c r="CB43" s="630"/>
      <c r="CC43" s="630"/>
      <c r="CD43" s="630"/>
      <c r="CE43" s="630"/>
      <c r="CF43" s="1854"/>
    </row>
    <row customHeight="1" ht="24.75" hidden="1">
      <c r="A44" s="1810"/>
      <c r="B44" s="1164"/>
      <c r="C44" s="416"/>
      <c r="D44" s="2583"/>
      <c r="E44" s="2380" t="s">
        <v>622</v>
      </c>
      <c r="F44" s="2380"/>
      <c r="G44" s="2380"/>
      <c r="H44" s="2380"/>
      <c r="I44" s="2380"/>
      <c r="J44" s="2380"/>
      <c r="K44" s="2380"/>
      <c r="L44" s="2380"/>
      <c r="M44" s="2380"/>
      <c r="N44" s="2380"/>
      <c r="O44" s="2380"/>
      <c r="P44" s="2380"/>
      <c r="Q44" s="562">
        <f>SUMIF(T45:T46,"i",Q45:Q46)</f>
        <v>0</v>
      </c>
      <c r="R44" s="1021"/>
      <c r="S44" s="1802" t="s">
        <v>623</v>
      </c>
      <c r="T44" s="721" t="s">
        <v>624</v>
      </c>
      <c r="U44" s="2378">
        <v>1</v>
      </c>
      <c r="V44" s="2378" t="s">
        <v>587</v>
      </c>
      <c r="W44" s="1164"/>
      <c r="X44" s="1164"/>
      <c r="Y44" s="1164"/>
      <c r="Z44" s="1164"/>
      <c r="AA44" s="1640"/>
      <c r="AB44" s="1164"/>
      <c r="AC44" s="2379"/>
      <c r="AD44" s="633"/>
      <c r="AE44" s="1164"/>
      <c r="AF44" s="1164"/>
      <c r="AG44" s="1640"/>
      <c r="AH44" s="1640"/>
      <c r="AI44" s="1640"/>
      <c r="AJ44" s="1640"/>
      <c r="AK44" s="1640"/>
      <c r="AL44" s="1640"/>
      <c r="AM44" s="1640"/>
      <c r="AN44" s="1640"/>
      <c r="AO44" s="1640"/>
      <c r="AP44" s="1640"/>
      <c r="AQ44" s="1640"/>
      <c r="AR44" s="1640"/>
      <c r="AS44" s="1640"/>
      <c r="AT44" s="1640"/>
      <c r="AU44" s="1640"/>
      <c r="AV44" s="1640"/>
      <c r="AW44" s="1640"/>
      <c r="AX44" s="1640"/>
      <c r="AY44" s="1640"/>
      <c r="AZ44" s="1640"/>
      <c r="BA44" s="1640"/>
      <c r="BB44" s="1640"/>
      <c r="BC44" s="1640"/>
      <c r="BD44" s="1640"/>
      <c r="BE44" s="1640"/>
      <c r="BF44" s="1640"/>
      <c r="BG44" s="1640"/>
      <c r="BH44" s="1640"/>
      <c r="BI44" s="1640"/>
      <c r="BJ44" s="1640"/>
      <c r="BK44" s="1640"/>
      <c r="BL44" s="1640"/>
      <c r="BM44" s="1640"/>
      <c r="BN44" s="1640"/>
      <c r="BO44" s="1640"/>
      <c r="BP44" s="1640"/>
      <c r="BQ44" s="1640"/>
      <c r="BR44" s="1640"/>
      <c r="BS44" s="1640"/>
      <c r="BT44" s="1640"/>
      <c r="BU44" s="1640"/>
      <c r="BV44" s="1164"/>
      <c r="BW44" s="1164"/>
      <c r="BX44" s="1164"/>
      <c r="BY44" s="1164"/>
      <c r="BZ44" s="1164"/>
      <c r="CA44" s="1164"/>
      <c r="CB44" s="1164"/>
      <c r="CC44" s="1164"/>
      <c r="CD44" s="1164"/>
      <c r="CE44" s="1164"/>
      <c r="CF44" s="1854"/>
    </row>
    <row customHeight="1" ht="11.25" hidden="1">
      <c r="A45" s="1797"/>
      <c r="B45" s="1640"/>
      <c r="C45" s="1640"/>
      <c r="D45" s="2583"/>
      <c r="E45" s="639"/>
      <c r="F45" s="639">
        <v>0</v>
      </c>
      <c r="G45" s="639"/>
      <c r="H45" s="639"/>
      <c r="I45" s="639"/>
      <c r="J45" s="639"/>
      <c r="K45" s="639"/>
      <c r="L45" s="639"/>
      <c r="M45" s="639"/>
      <c r="N45" s="639"/>
      <c r="O45" s="639"/>
      <c r="P45" s="639"/>
      <c r="Q45" s="639"/>
      <c r="R45" s="639"/>
      <c r="S45" s="640"/>
      <c r="T45" s="722"/>
      <c r="U45" s="2378"/>
      <c r="V45" s="2378"/>
      <c r="W45" s="1640"/>
      <c r="X45" s="1640"/>
      <c r="Y45" s="1640"/>
      <c r="Z45" s="1640"/>
      <c r="AA45" s="1640"/>
      <c r="AB45" s="1164"/>
      <c r="AC45" s="2379"/>
      <c r="AD45" s="633"/>
      <c r="AE45" s="1164"/>
      <c r="AF45" s="1164"/>
      <c r="AG45" s="1640"/>
      <c r="AH45" s="1640"/>
      <c r="AI45" s="1640"/>
      <c r="AJ45" s="1640"/>
      <c r="AK45" s="1640"/>
      <c r="AL45" s="1640"/>
      <c r="AM45" s="1640"/>
      <c r="AN45" s="1640"/>
      <c r="AO45" s="1640"/>
      <c r="AP45" s="1640"/>
      <c r="AQ45" s="1640"/>
      <c r="AR45" s="1640"/>
      <c r="AS45" s="1640"/>
      <c r="AT45" s="1640"/>
      <c r="AU45" s="1640"/>
      <c r="AV45" s="1640"/>
      <c r="AW45" s="1640"/>
      <c r="AX45" s="1640"/>
      <c r="AY45" s="1640"/>
      <c r="AZ45" s="1640"/>
      <c r="BA45" s="1640"/>
      <c r="BB45" s="1640"/>
      <c r="BC45" s="1640"/>
      <c r="BD45" s="1640"/>
      <c r="BE45" s="1640"/>
      <c r="BF45" s="1640"/>
      <c r="BG45" s="1640"/>
      <c r="BH45" s="1640"/>
      <c r="BI45" s="1640"/>
      <c r="BJ45" s="1640"/>
      <c r="BK45" s="1640"/>
      <c r="BL45" s="1640"/>
      <c r="BM45" s="1640"/>
      <c r="BN45" s="1640"/>
      <c r="BO45" s="1640"/>
      <c r="BP45" s="1640"/>
      <c r="BQ45" s="1640"/>
      <c r="BR45" s="1640"/>
      <c r="BS45" s="1640"/>
      <c r="BT45" s="1640"/>
      <c r="BU45" s="1640"/>
      <c r="BV45" s="1640"/>
      <c r="BW45" s="1640"/>
      <c r="BX45" s="1640"/>
      <c r="BY45" s="1640"/>
      <c r="BZ45" s="1640"/>
      <c r="CA45" s="1640"/>
      <c r="CB45" s="1640"/>
      <c r="CC45" s="1640"/>
      <c r="CD45" s="1640"/>
      <c r="CE45" s="1640"/>
      <c r="CF45" s="1854"/>
    </row>
    <row customHeight="1" ht="11.25" hidden="1">
      <c r="A46" s="1810"/>
      <c r="B46" s="1164"/>
      <c r="C46" s="416"/>
      <c r="D46" s="2583"/>
      <c r="E46" s="653" t="s">
        <v>22</v>
      </c>
      <c r="F46" s="1172" t="s">
        <v>22</v>
      </c>
      <c r="G46" s="1172" t="s">
        <v>627</v>
      </c>
      <c r="H46" s="655" t="s">
        <v>22</v>
      </c>
      <c r="I46" s="655"/>
      <c r="J46" s="655"/>
      <c r="K46" s="655"/>
      <c r="L46" s="655"/>
      <c r="M46" s="655"/>
      <c r="N46" s="655"/>
      <c r="O46" s="655"/>
      <c r="P46" s="655"/>
      <c r="Q46" s="655"/>
      <c r="R46" s="656"/>
      <c r="S46" s="657"/>
      <c r="T46" s="722"/>
      <c r="U46" s="2378"/>
      <c r="V46" s="2378"/>
      <c r="W46" s="1164"/>
      <c r="X46" s="1164"/>
      <c r="Y46" s="1164"/>
      <c r="Z46" s="1164"/>
      <c r="AA46" s="1640"/>
      <c r="AB46" s="1164"/>
      <c r="AC46" s="2379"/>
      <c r="AD46" s="633"/>
      <c r="AE46" s="1164"/>
      <c r="AF46" s="1164"/>
      <c r="AG46" s="1640"/>
      <c r="AH46" s="1640"/>
      <c r="AI46" s="1640"/>
      <c r="AJ46" s="1640"/>
      <c r="AK46" s="1640"/>
      <c r="AL46" s="1640"/>
      <c r="AM46" s="1640"/>
      <c r="AN46" s="1640"/>
      <c r="AO46" s="1640"/>
      <c r="AP46" s="1640"/>
      <c r="AQ46" s="1640"/>
      <c r="AR46" s="1640"/>
      <c r="AS46" s="1640"/>
      <c r="AT46" s="1640"/>
      <c r="AU46" s="1640"/>
      <c r="AV46" s="1640"/>
      <c r="AW46" s="1640"/>
      <c r="AX46" s="1640"/>
      <c r="AY46" s="1640"/>
      <c r="AZ46" s="1640"/>
      <c r="BA46" s="1640"/>
      <c r="BB46" s="1640"/>
      <c r="BC46" s="1640"/>
      <c r="BD46" s="1640"/>
      <c r="BE46" s="1640"/>
      <c r="BF46" s="1640"/>
      <c r="BG46" s="1640"/>
      <c r="BH46" s="1640"/>
      <c r="BI46" s="1640"/>
      <c r="BJ46" s="1640"/>
      <c r="BK46" s="1640"/>
      <c r="BL46" s="1640"/>
      <c r="BM46" s="1640"/>
      <c r="BN46" s="1640"/>
      <c r="BO46" s="1640"/>
      <c r="BP46" s="1640"/>
      <c r="BQ46" s="1640"/>
      <c r="BR46" s="1640"/>
      <c r="BS46" s="1640"/>
      <c r="BT46" s="1640"/>
      <c r="BU46" s="1640"/>
      <c r="BV46" s="1164"/>
      <c r="BW46" s="1164"/>
      <c r="BX46" s="1164"/>
      <c r="BY46" s="1164"/>
      <c r="BZ46" s="1164"/>
      <c r="CA46" s="1164"/>
      <c r="CB46" s="1164"/>
      <c r="CC46" s="1164"/>
      <c r="CD46" s="1164"/>
      <c r="CE46" s="1164"/>
      <c r="CF46" s="1854"/>
    </row>
    <row customHeight="1" ht="5.25" hidden="1">
      <c r="A47" s="1797"/>
      <c r="B47" s="1640"/>
      <c r="C47" s="1640"/>
      <c r="D47" s="2583"/>
      <c r="E47" s="1043"/>
      <c r="F47" s="1043"/>
      <c r="G47" s="1043"/>
      <c r="H47" s="1043"/>
      <c r="I47" s="1043"/>
      <c r="J47" s="1043"/>
      <c r="K47" s="1043"/>
      <c r="L47" s="1043"/>
      <c r="M47" s="1043"/>
      <c r="N47" s="1043"/>
      <c r="O47" s="1043"/>
      <c r="P47" s="1043"/>
      <c r="Q47" s="1044"/>
      <c r="R47" s="1045"/>
      <c r="S47" s="1046"/>
      <c r="T47" s="721" t="s">
        <v>624</v>
      </c>
      <c r="U47" s="2378">
        <v>1</v>
      </c>
      <c r="V47" s="2378" t="s">
        <v>587</v>
      </c>
      <c r="W47" s="1640"/>
      <c r="X47" s="1640"/>
      <c r="Y47" s="1640"/>
      <c r="Z47" s="1640"/>
      <c r="AA47" s="1640"/>
      <c r="AB47" s="1640"/>
      <c r="AC47" s="1041"/>
      <c r="AD47" s="1042"/>
      <c r="AE47" s="1640"/>
      <c r="AF47" s="1640"/>
      <c r="AG47" s="1640"/>
      <c r="AH47" s="1640"/>
      <c r="AI47" s="1640"/>
      <c r="AJ47" s="1640"/>
      <c r="AK47" s="1640"/>
      <c r="AL47" s="1640"/>
      <c r="AM47" s="1640"/>
      <c r="AN47" s="1640"/>
      <c r="AO47" s="1640"/>
      <c r="AP47" s="1640"/>
      <c r="AQ47" s="1640"/>
      <c r="AR47" s="1640"/>
      <c r="AS47" s="1640"/>
      <c r="AT47" s="1640"/>
      <c r="AU47" s="1640"/>
      <c r="AV47" s="1640"/>
      <c r="AW47" s="1640"/>
      <c r="AX47" s="1640"/>
      <c r="AY47" s="1640"/>
      <c r="AZ47" s="1640"/>
      <c r="BA47" s="1640"/>
      <c r="BB47" s="1640"/>
      <c r="BC47" s="1640"/>
      <c r="BD47" s="1640"/>
      <c r="BE47" s="1640"/>
      <c r="BF47" s="1640"/>
      <c r="BG47" s="1640"/>
      <c r="BH47" s="1640"/>
      <c r="BI47" s="1640"/>
      <c r="BJ47" s="1640"/>
      <c r="BK47" s="1640"/>
      <c r="BL47" s="1640"/>
      <c r="BM47" s="1640"/>
      <c r="BN47" s="1640"/>
      <c r="BO47" s="1640"/>
      <c r="BP47" s="1640"/>
      <c r="BQ47" s="1640"/>
      <c r="BR47" s="1640"/>
      <c r="BS47" s="1640"/>
      <c r="BT47" s="1640"/>
      <c r="BU47" s="1640"/>
      <c r="BV47" s="1640"/>
      <c r="BW47" s="1640"/>
      <c r="BX47" s="1640"/>
      <c r="BY47" s="1640"/>
      <c r="BZ47" s="1640"/>
      <c r="CA47" s="1640"/>
      <c r="CB47" s="1640"/>
      <c r="CC47" s="1640"/>
      <c r="CD47" s="1640"/>
      <c r="CE47" s="1640"/>
      <c r="CF47" s="1320"/>
    </row>
    <row customHeight="1" ht="5.25" hidden="1">
      <c r="A48" s="1797"/>
      <c r="B48" s="1640"/>
      <c r="C48" s="1640"/>
      <c r="D48" s="2583"/>
      <c r="E48" s="639"/>
      <c r="F48" s="639"/>
      <c r="G48" s="639"/>
      <c r="H48" s="639"/>
      <c r="I48" s="639"/>
      <c r="J48" s="639"/>
      <c r="K48" s="639"/>
      <c r="L48" s="639"/>
      <c r="M48" s="639"/>
      <c r="N48" s="639"/>
      <c r="O48" s="639"/>
      <c r="P48" s="639"/>
      <c r="Q48" s="639"/>
      <c r="R48" s="639"/>
      <c r="S48" s="640"/>
      <c r="T48" s="722"/>
      <c r="U48" s="2378"/>
      <c r="V48" s="2378"/>
      <c r="W48" s="1640"/>
      <c r="X48" s="1640"/>
      <c r="Y48" s="1640"/>
      <c r="Z48" s="1640"/>
      <c r="AA48" s="1640"/>
      <c r="AB48" s="1640"/>
      <c r="AC48" s="1041"/>
      <c r="AD48" s="1042"/>
      <c r="AE48" s="1640"/>
      <c r="AF48" s="1640"/>
      <c r="AG48" s="1640"/>
      <c r="AH48" s="1640"/>
      <c r="AI48" s="1640"/>
      <c r="AJ48" s="1640"/>
      <c r="AK48" s="1640"/>
      <c r="AL48" s="1640"/>
      <c r="AM48" s="1640"/>
      <c r="AN48" s="1640"/>
      <c r="AO48" s="1640"/>
      <c r="AP48" s="1640"/>
      <c r="AQ48" s="1640"/>
      <c r="AR48" s="1640"/>
      <c r="AS48" s="1640"/>
      <c r="AT48" s="1640"/>
      <c r="AU48" s="1640"/>
      <c r="AV48" s="1640"/>
      <c r="AW48" s="1640"/>
      <c r="AX48" s="1640"/>
      <c r="AY48" s="1640"/>
      <c r="AZ48" s="1640"/>
      <c r="BA48" s="1640"/>
      <c r="BB48" s="1640"/>
      <c r="BC48" s="1640"/>
      <c r="BD48" s="1640"/>
      <c r="BE48" s="1640"/>
      <c r="BF48" s="1640"/>
      <c r="BG48" s="1640"/>
      <c r="BH48" s="1640"/>
      <c r="BI48" s="1640"/>
      <c r="BJ48" s="1640"/>
      <c r="BK48" s="1640"/>
      <c r="BL48" s="1640"/>
      <c r="BM48" s="1640"/>
      <c r="BN48" s="1640"/>
      <c r="BO48" s="1640"/>
      <c r="BP48" s="1640"/>
      <c r="BQ48" s="1640"/>
      <c r="BR48" s="1640"/>
      <c r="BS48" s="1640"/>
      <c r="BT48" s="1640"/>
      <c r="BU48" s="1640"/>
      <c r="BV48" s="1640"/>
      <c r="BW48" s="1640"/>
      <c r="BX48" s="1640"/>
      <c r="BY48" s="1640"/>
      <c r="BZ48" s="1640"/>
      <c r="CA48" s="1640"/>
      <c r="CB48" s="1640"/>
      <c r="CC48" s="1640"/>
      <c r="CD48" s="1640"/>
      <c r="CE48" s="1640"/>
      <c r="CF48" s="1320"/>
    </row>
    <row customHeight="1" ht="5.25" hidden="1">
      <c r="A49" s="1797"/>
      <c r="B49" s="1640"/>
      <c r="C49" s="1640"/>
      <c r="D49" s="2584"/>
      <c r="E49" s="1047"/>
      <c r="F49" s="1048"/>
      <c r="G49" s="1048"/>
      <c r="H49" s="1049"/>
      <c r="I49" s="1049"/>
      <c r="J49" s="1049"/>
      <c r="K49" s="1049"/>
      <c r="L49" s="1049"/>
      <c r="M49" s="1049"/>
      <c r="N49" s="1049"/>
      <c r="O49" s="1049"/>
      <c r="P49" s="1049"/>
      <c r="Q49" s="1049"/>
      <c r="R49" s="950"/>
      <c r="S49" s="1050"/>
      <c r="T49" s="722"/>
      <c r="U49" s="2378"/>
      <c r="V49" s="2378"/>
      <c r="W49" s="1640"/>
      <c r="X49" s="1640"/>
      <c r="Y49" s="1640"/>
      <c r="Z49" s="1640"/>
      <c r="AA49" s="1640"/>
      <c r="AB49" s="1640"/>
      <c r="AC49" s="1041"/>
      <c r="AD49" s="1042"/>
      <c r="AE49" s="1640"/>
      <c r="AF49" s="1640"/>
      <c r="AG49" s="1640"/>
      <c r="AH49" s="1640"/>
      <c r="AI49" s="1640"/>
      <c r="AJ49" s="1640"/>
      <c r="AK49" s="1640"/>
      <c r="AL49" s="1640"/>
      <c r="AM49" s="1640"/>
      <c r="AN49" s="1640"/>
      <c r="AO49" s="1640"/>
      <c r="AP49" s="1640"/>
      <c r="AQ49" s="1640"/>
      <c r="AR49" s="1640"/>
      <c r="AS49" s="1640"/>
      <c r="AT49" s="1640"/>
      <c r="AU49" s="1640"/>
      <c r="AV49" s="1640"/>
      <c r="AW49" s="1640"/>
      <c r="AX49" s="1640"/>
      <c r="AY49" s="1640"/>
      <c r="AZ49" s="1640"/>
      <c r="BA49" s="1640"/>
      <c r="BB49" s="1640"/>
      <c r="BC49" s="1640"/>
      <c r="BD49" s="1640"/>
      <c r="BE49" s="1640"/>
      <c r="BF49" s="1640"/>
      <c r="BG49" s="1640"/>
      <c r="BH49" s="1640"/>
      <c r="BI49" s="1640"/>
      <c r="BJ49" s="1640"/>
      <c r="BK49" s="1640"/>
      <c r="BL49" s="1640"/>
      <c r="BM49" s="1640"/>
      <c r="BN49" s="1640"/>
      <c r="BO49" s="1640"/>
      <c r="BP49" s="1640"/>
      <c r="BQ49" s="1640"/>
      <c r="BR49" s="1640"/>
      <c r="BS49" s="1640"/>
      <c r="BT49" s="1640"/>
      <c r="BU49" s="1640"/>
      <c r="BV49" s="1640"/>
      <c r="BW49" s="1640"/>
      <c r="BX49" s="1640"/>
      <c r="BY49" s="1640"/>
      <c r="BZ49" s="1640"/>
      <c r="CA49" s="1640"/>
      <c r="CB49" s="1640"/>
      <c r="CC49" s="1640"/>
      <c r="CD49" s="1640"/>
      <c r="CE49" s="1640"/>
      <c r="CF49" s="1320"/>
    </row>
    <row customHeight="1" ht="15" hidden="1">
      <c r="A50" s="627" t="s">
        <v>130</v>
      </c>
      <c r="B50" s="628"/>
      <c r="C50" s="628" t="s">
        <v>22</v>
      </c>
      <c r="D50" s="2582" t="s">
        <v>630</v>
      </c>
      <c r="E50" s="2381" t="s">
        <v>111</v>
      </c>
      <c r="F50" s="2382"/>
      <c r="G50" s="2383"/>
      <c r="H50" s="2387" t="str">
        <f>IF(A50="","",INDEX(DIFFERENTIATION_UNMERGE_VD,MATCH(A50,DIFFERENTIATION_ID_DIFF,0)))</f>
        <v>Подключение (технологическое присоединение) к системе теплоснабжения</v>
      </c>
      <c r="I50" s="2387"/>
      <c r="J50" s="2387"/>
      <c r="K50" s="2387"/>
      <c r="L50" s="2387"/>
      <c r="M50" s="2387"/>
      <c r="N50" s="2387"/>
      <c r="O50" s="2387"/>
      <c r="P50" s="2387"/>
      <c r="Q50" s="2387"/>
      <c r="R50" s="2387"/>
      <c r="S50" s="723"/>
      <c r="T50" s="720"/>
      <c r="U50" s="629"/>
      <c r="V50" s="629"/>
      <c r="W50" s="630"/>
      <c r="X50" s="630"/>
      <c r="Y50" s="630"/>
      <c r="Z50" s="630"/>
      <c r="AA50" s="631"/>
      <c r="AB50" s="632"/>
      <c r="AC50" s="2379"/>
      <c r="AD50" s="633"/>
      <c r="AE50" s="634" t="s">
        <v>22</v>
      </c>
      <c r="AF50" s="634"/>
      <c r="AG50" s="635" t="s">
        <v>621</v>
      </c>
      <c r="AH50" s="636">
        <v>3</v>
      </c>
      <c r="AI50" s="629"/>
      <c r="AJ50" s="629"/>
      <c r="AK50" s="629"/>
      <c r="AL50" s="629"/>
      <c r="AM50" s="629"/>
      <c r="AN50" s="629"/>
      <c r="AO50" s="629"/>
      <c r="AP50" s="629"/>
      <c r="AQ50" s="629"/>
      <c r="AR50" s="629"/>
      <c r="AS50" s="629"/>
      <c r="AT50" s="629"/>
      <c r="AU50" s="629"/>
      <c r="AV50" s="629"/>
      <c r="AW50" s="629"/>
      <c r="AX50" s="629"/>
      <c r="AY50" s="629"/>
      <c r="AZ50" s="629"/>
      <c r="BA50" s="629"/>
      <c r="BB50" s="629"/>
      <c r="BC50" s="629"/>
      <c r="BD50" s="629"/>
      <c r="BE50" s="629"/>
      <c r="BF50" s="629"/>
      <c r="BG50" s="629"/>
      <c r="BH50" s="629"/>
      <c r="BI50" s="629"/>
      <c r="BJ50" s="629"/>
      <c r="BK50" s="629"/>
      <c r="BL50" s="629"/>
      <c r="BM50" s="629"/>
      <c r="BN50" s="629"/>
      <c r="BO50" s="629"/>
      <c r="BP50" s="629"/>
      <c r="BQ50" s="629"/>
      <c r="BR50" s="629"/>
      <c r="BS50" s="629"/>
      <c r="BT50" s="629"/>
      <c r="BU50" s="629"/>
      <c r="BV50" s="630"/>
      <c r="BW50" s="630"/>
      <c r="BX50" s="630"/>
      <c r="BY50" s="630"/>
      <c r="BZ50" s="630"/>
      <c r="CA50" s="630"/>
      <c r="CB50" s="630"/>
      <c r="CC50" s="630"/>
      <c r="CD50" s="630"/>
      <c r="CE50" s="630"/>
      <c r="CF50" s="1854"/>
    </row>
    <row customHeight="1" ht="15" hidden="1">
      <c r="A51" s="627"/>
      <c r="B51" s="628"/>
      <c r="C51" s="628"/>
      <c r="D51" s="2583"/>
      <c r="E51" s="2381" t="s">
        <v>576</v>
      </c>
      <c r="F51" s="2382"/>
      <c r="G51" s="2383"/>
      <c r="H51" s="2387" t="str">
        <f>IF(A50="","",INDEX(DIFFERENTIATION_UNMERGE_AREA,MATCH(A50,DIFFERENTIATION_ID_DIFF,0)))</f>
        <v>Территория 1</v>
      </c>
      <c r="I51" s="2387"/>
      <c r="J51" s="2387"/>
      <c r="K51" s="2387"/>
      <c r="L51" s="2387"/>
      <c r="M51" s="2387"/>
      <c r="N51" s="2387"/>
      <c r="O51" s="2387"/>
      <c r="P51" s="2387"/>
      <c r="Q51" s="2387"/>
      <c r="R51" s="2387"/>
      <c r="S51" s="723"/>
      <c r="T51" s="720"/>
      <c r="U51" s="629"/>
      <c r="V51" s="629"/>
      <c r="W51" s="630"/>
      <c r="X51" s="630"/>
      <c r="Y51" s="630"/>
      <c r="Z51" s="630"/>
      <c r="AA51" s="631"/>
      <c r="AB51" s="632"/>
      <c r="AC51" s="2379"/>
      <c r="AD51" s="633"/>
      <c r="AE51" s="634"/>
      <c r="AF51" s="634"/>
      <c r="AG51" s="635"/>
      <c r="AH51" s="636"/>
      <c r="AI51" s="629"/>
      <c r="AJ51" s="629"/>
      <c r="AK51" s="629"/>
      <c r="AL51" s="629"/>
      <c r="AM51" s="629"/>
      <c r="AN51" s="629"/>
      <c r="AO51" s="629"/>
      <c r="AP51" s="629"/>
      <c r="AQ51" s="629"/>
      <c r="AR51" s="629"/>
      <c r="AS51" s="629"/>
      <c r="AT51" s="629"/>
      <c r="AU51" s="629"/>
      <c r="AV51" s="629"/>
      <c r="AW51" s="629"/>
      <c r="AX51" s="629"/>
      <c r="AY51" s="629"/>
      <c r="AZ51" s="629"/>
      <c r="BA51" s="629"/>
      <c r="BB51" s="629"/>
      <c r="BC51" s="629"/>
      <c r="BD51" s="629"/>
      <c r="BE51" s="629"/>
      <c r="BF51" s="629"/>
      <c r="BG51" s="629"/>
      <c r="BH51" s="629"/>
      <c r="BI51" s="629"/>
      <c r="BJ51" s="629"/>
      <c r="BK51" s="629"/>
      <c r="BL51" s="629"/>
      <c r="BM51" s="629"/>
      <c r="BN51" s="629"/>
      <c r="BO51" s="629"/>
      <c r="BP51" s="629"/>
      <c r="BQ51" s="629"/>
      <c r="BR51" s="629"/>
      <c r="BS51" s="629"/>
      <c r="BT51" s="629"/>
      <c r="BU51" s="629"/>
      <c r="BV51" s="630"/>
      <c r="BW51" s="630"/>
      <c r="BX51" s="630"/>
      <c r="BY51" s="630"/>
      <c r="BZ51" s="630"/>
      <c r="CA51" s="630"/>
      <c r="CB51" s="630"/>
      <c r="CC51" s="630"/>
      <c r="CD51" s="630"/>
      <c r="CE51" s="630"/>
      <c r="CF51" s="1854"/>
    </row>
    <row customHeight="1" ht="15" hidden="1">
      <c r="A52" s="627"/>
      <c r="B52" s="628"/>
      <c r="C52" s="628"/>
      <c r="D52" s="2583"/>
      <c r="E52" s="2381" t="s">
        <v>577</v>
      </c>
      <c r="F52" s="2382"/>
      <c r="G52" s="2383"/>
      <c r="H52" s="2387" t="str">
        <f>IF(A50="","",INDEX(DIFFERENTIATION_UNMERGE_SYSTEM,MATCH(A50,DIFFERENTIATION_ID_DIFF,0)))</f>
        <v>Котельная п. Талажский авиагородок, ул. Авиационная</v>
      </c>
      <c r="I52" s="2387"/>
      <c r="J52" s="2387"/>
      <c r="K52" s="2387"/>
      <c r="L52" s="2387"/>
      <c r="M52" s="2387"/>
      <c r="N52" s="2387"/>
      <c r="O52" s="2387"/>
      <c r="P52" s="2387"/>
      <c r="Q52" s="2387"/>
      <c r="R52" s="2387"/>
      <c r="S52" s="723"/>
      <c r="T52" s="720"/>
      <c r="U52" s="629"/>
      <c r="V52" s="629"/>
      <c r="W52" s="630"/>
      <c r="X52" s="630"/>
      <c r="Y52" s="630"/>
      <c r="Z52" s="630"/>
      <c r="AA52" s="631"/>
      <c r="AB52" s="632"/>
      <c r="AC52" s="2379"/>
      <c r="AD52" s="633"/>
      <c r="AE52" s="634"/>
      <c r="AF52" s="634"/>
      <c r="AG52" s="635"/>
      <c r="AH52" s="636"/>
      <c r="AI52" s="629"/>
      <c r="AJ52" s="629"/>
      <c r="AK52" s="629"/>
      <c r="AL52" s="629"/>
      <c r="AM52" s="629"/>
      <c r="AN52" s="629"/>
      <c r="AO52" s="629"/>
      <c r="AP52" s="629"/>
      <c r="AQ52" s="629"/>
      <c r="AR52" s="629"/>
      <c r="AS52" s="629"/>
      <c r="AT52" s="629"/>
      <c r="AU52" s="629"/>
      <c r="AV52" s="629"/>
      <c r="AW52" s="629"/>
      <c r="AX52" s="629"/>
      <c r="AY52" s="629"/>
      <c r="AZ52" s="629"/>
      <c r="BA52" s="629"/>
      <c r="BB52" s="629"/>
      <c r="BC52" s="629"/>
      <c r="BD52" s="629"/>
      <c r="BE52" s="629"/>
      <c r="BF52" s="629"/>
      <c r="BG52" s="629"/>
      <c r="BH52" s="629"/>
      <c r="BI52" s="629"/>
      <c r="BJ52" s="629"/>
      <c r="BK52" s="629"/>
      <c r="BL52" s="629"/>
      <c r="BM52" s="629"/>
      <c r="BN52" s="629"/>
      <c r="BO52" s="629"/>
      <c r="BP52" s="629"/>
      <c r="BQ52" s="629"/>
      <c r="BR52" s="629"/>
      <c r="BS52" s="629"/>
      <c r="BT52" s="629"/>
      <c r="BU52" s="629"/>
      <c r="BV52" s="630"/>
      <c r="BW52" s="630"/>
      <c r="BX52" s="630"/>
      <c r="BY52" s="630"/>
      <c r="BZ52" s="630"/>
      <c r="CA52" s="630"/>
      <c r="CB52" s="630"/>
      <c r="CC52" s="630"/>
      <c r="CD52" s="630"/>
      <c r="CE52" s="630"/>
      <c r="CF52" s="1854"/>
    </row>
    <row customHeight="1" ht="24.75" hidden="1">
      <c r="A53" s="1810"/>
      <c r="B53" s="1164"/>
      <c r="C53" s="416"/>
      <c r="D53" s="2583"/>
      <c r="E53" s="2380" t="s">
        <v>622</v>
      </c>
      <c r="F53" s="2380"/>
      <c r="G53" s="2380"/>
      <c r="H53" s="2380"/>
      <c r="I53" s="2380"/>
      <c r="J53" s="2380"/>
      <c r="K53" s="2380"/>
      <c r="L53" s="2380"/>
      <c r="M53" s="2380"/>
      <c r="N53" s="2380"/>
      <c r="O53" s="2380"/>
      <c r="P53" s="2380"/>
      <c r="Q53" s="562">
        <f>SUMIF(T54:T55,"i",Q54:Q55)</f>
        <v>0</v>
      </c>
      <c r="R53" s="1021"/>
      <c r="S53" s="1802" t="s">
        <v>623</v>
      </c>
      <c r="T53" s="721" t="s">
        <v>624</v>
      </c>
      <c r="U53" s="2378">
        <v>1</v>
      </c>
      <c r="V53" s="2378" t="s">
        <v>587</v>
      </c>
      <c r="W53" s="1164"/>
      <c r="X53" s="1164"/>
      <c r="Y53" s="1164"/>
      <c r="Z53" s="1164"/>
      <c r="AA53" s="1640"/>
      <c r="AB53" s="1164"/>
      <c r="AC53" s="2379"/>
      <c r="AD53" s="633"/>
      <c r="AE53" s="1164"/>
      <c r="AF53" s="1164"/>
      <c r="AG53" s="1640"/>
      <c r="AH53" s="1640"/>
      <c r="AI53" s="1640"/>
      <c r="AJ53" s="1640"/>
      <c r="AK53" s="1640"/>
      <c r="AL53" s="1640"/>
      <c r="AM53" s="1640"/>
      <c r="AN53" s="1640"/>
      <c r="AO53" s="1640"/>
      <c r="AP53" s="1640"/>
      <c r="AQ53" s="1640"/>
      <c r="AR53" s="1640"/>
      <c r="AS53" s="1640"/>
      <c r="AT53" s="1640"/>
      <c r="AU53" s="1640"/>
      <c r="AV53" s="1640"/>
      <c r="AW53" s="1640"/>
      <c r="AX53" s="1640"/>
      <c r="AY53" s="1640"/>
      <c r="AZ53" s="1640"/>
      <c r="BA53" s="1640"/>
      <c r="BB53" s="1640"/>
      <c r="BC53" s="1640"/>
      <c r="BD53" s="1640"/>
      <c r="BE53" s="1640"/>
      <c r="BF53" s="1640"/>
      <c r="BG53" s="1640"/>
      <c r="BH53" s="1640"/>
      <c r="BI53" s="1640"/>
      <c r="BJ53" s="1640"/>
      <c r="BK53" s="1640"/>
      <c r="BL53" s="1640"/>
      <c r="BM53" s="1640"/>
      <c r="BN53" s="1640"/>
      <c r="BO53" s="1640"/>
      <c r="BP53" s="1640"/>
      <c r="BQ53" s="1640"/>
      <c r="BR53" s="1640"/>
      <c r="BS53" s="1640"/>
      <c r="BT53" s="1640"/>
      <c r="BU53" s="1640"/>
      <c r="BV53" s="1164"/>
      <c r="BW53" s="1164"/>
      <c r="BX53" s="1164"/>
      <c r="BY53" s="1164"/>
      <c r="BZ53" s="1164"/>
      <c r="CA53" s="1164"/>
      <c r="CB53" s="1164"/>
      <c r="CC53" s="1164"/>
      <c r="CD53" s="1164"/>
      <c r="CE53" s="1164"/>
      <c r="CF53" s="1854"/>
    </row>
    <row customHeight="1" ht="11.25" hidden="1">
      <c r="A54" s="1797"/>
      <c r="B54" s="1640"/>
      <c r="C54" s="1640"/>
      <c r="D54" s="2583"/>
      <c r="E54" s="639"/>
      <c r="F54" s="639">
        <v>0</v>
      </c>
      <c r="G54" s="639"/>
      <c r="H54" s="639"/>
      <c r="I54" s="639"/>
      <c r="J54" s="639"/>
      <c r="K54" s="639"/>
      <c r="L54" s="639"/>
      <c r="M54" s="639"/>
      <c r="N54" s="639"/>
      <c r="O54" s="639"/>
      <c r="P54" s="639"/>
      <c r="Q54" s="639"/>
      <c r="R54" s="639"/>
      <c r="S54" s="640"/>
      <c r="T54" s="722"/>
      <c r="U54" s="2378"/>
      <c r="V54" s="2378"/>
      <c r="W54" s="1640"/>
      <c r="X54" s="1640"/>
      <c r="Y54" s="1640"/>
      <c r="Z54" s="1640"/>
      <c r="AA54" s="1640"/>
      <c r="AB54" s="1164"/>
      <c r="AC54" s="2379"/>
      <c r="AD54" s="633"/>
      <c r="AE54" s="1164"/>
      <c r="AF54" s="1164"/>
      <c r="AG54" s="1640"/>
      <c r="AH54" s="1640"/>
      <c r="AI54" s="1640"/>
      <c r="AJ54" s="1640"/>
      <c r="AK54" s="1640"/>
      <c r="AL54" s="1640"/>
      <c r="AM54" s="1640"/>
      <c r="AN54" s="1640"/>
      <c r="AO54" s="1640"/>
      <c r="AP54" s="1640"/>
      <c r="AQ54" s="1640"/>
      <c r="AR54" s="1640"/>
      <c r="AS54" s="1640"/>
      <c r="AT54" s="1640"/>
      <c r="AU54" s="1640"/>
      <c r="AV54" s="1640"/>
      <c r="AW54" s="1640"/>
      <c r="AX54" s="1640"/>
      <c r="AY54" s="1640"/>
      <c r="AZ54" s="1640"/>
      <c r="BA54" s="1640"/>
      <c r="BB54" s="1640"/>
      <c r="BC54" s="1640"/>
      <c r="BD54" s="1640"/>
      <c r="BE54" s="1640"/>
      <c r="BF54" s="1640"/>
      <c r="BG54" s="1640"/>
      <c r="BH54" s="1640"/>
      <c r="BI54" s="1640"/>
      <c r="BJ54" s="1640"/>
      <c r="BK54" s="1640"/>
      <c r="BL54" s="1640"/>
      <c r="BM54" s="1640"/>
      <c r="BN54" s="1640"/>
      <c r="BO54" s="1640"/>
      <c r="BP54" s="1640"/>
      <c r="BQ54" s="1640"/>
      <c r="BR54" s="1640"/>
      <c r="BS54" s="1640"/>
      <c r="BT54" s="1640"/>
      <c r="BU54" s="1640"/>
      <c r="BV54" s="1640"/>
      <c r="BW54" s="1640"/>
      <c r="BX54" s="1640"/>
      <c r="BY54" s="1640"/>
      <c r="BZ54" s="1640"/>
      <c r="CA54" s="1640"/>
      <c r="CB54" s="1640"/>
      <c r="CC54" s="1640"/>
      <c r="CD54" s="1640"/>
      <c r="CE54" s="1640"/>
      <c r="CF54" s="1854"/>
    </row>
    <row customHeight="1" ht="11.25" hidden="1">
      <c r="A55" s="1810"/>
      <c r="B55" s="1164"/>
      <c r="C55" s="416"/>
      <c r="D55" s="2583"/>
      <c r="E55" s="653" t="s">
        <v>22</v>
      </c>
      <c r="F55" s="1172" t="s">
        <v>22</v>
      </c>
      <c r="G55" s="1172" t="s">
        <v>627</v>
      </c>
      <c r="H55" s="655" t="s">
        <v>22</v>
      </c>
      <c r="I55" s="655"/>
      <c r="J55" s="655"/>
      <c r="K55" s="655"/>
      <c r="L55" s="655"/>
      <c r="M55" s="655"/>
      <c r="N55" s="655"/>
      <c r="O55" s="655"/>
      <c r="P55" s="655"/>
      <c r="Q55" s="655"/>
      <c r="R55" s="656"/>
      <c r="S55" s="657"/>
      <c r="T55" s="722"/>
      <c r="U55" s="2378"/>
      <c r="V55" s="2378"/>
      <c r="W55" s="1164"/>
      <c r="X55" s="1164"/>
      <c r="Y55" s="1164"/>
      <c r="Z55" s="1164"/>
      <c r="AA55" s="1640"/>
      <c r="AB55" s="1164"/>
      <c r="AC55" s="2379"/>
      <c r="AD55" s="633"/>
      <c r="AE55" s="1164"/>
      <c r="AF55" s="1164"/>
      <c r="AG55" s="1640"/>
      <c r="AH55" s="1640"/>
      <c r="AI55" s="1640"/>
      <c r="AJ55" s="1640"/>
      <c r="AK55" s="1640"/>
      <c r="AL55" s="1640"/>
      <c r="AM55" s="1640"/>
      <c r="AN55" s="1640"/>
      <c r="AO55" s="1640"/>
      <c r="AP55" s="1640"/>
      <c r="AQ55" s="1640"/>
      <c r="AR55" s="1640"/>
      <c r="AS55" s="1640"/>
      <c r="AT55" s="1640"/>
      <c r="AU55" s="1640"/>
      <c r="AV55" s="1640"/>
      <c r="AW55" s="1640"/>
      <c r="AX55" s="1640"/>
      <c r="AY55" s="1640"/>
      <c r="AZ55" s="1640"/>
      <c r="BA55" s="1640"/>
      <c r="BB55" s="1640"/>
      <c r="BC55" s="1640"/>
      <c r="BD55" s="1640"/>
      <c r="BE55" s="1640"/>
      <c r="BF55" s="1640"/>
      <c r="BG55" s="1640"/>
      <c r="BH55" s="1640"/>
      <c r="BI55" s="1640"/>
      <c r="BJ55" s="1640"/>
      <c r="BK55" s="1640"/>
      <c r="BL55" s="1640"/>
      <c r="BM55" s="1640"/>
      <c r="BN55" s="1640"/>
      <c r="BO55" s="1640"/>
      <c r="BP55" s="1640"/>
      <c r="BQ55" s="1640"/>
      <c r="BR55" s="1640"/>
      <c r="BS55" s="1640"/>
      <c r="BT55" s="1640"/>
      <c r="BU55" s="1640"/>
      <c r="BV55" s="1164"/>
      <c r="BW55" s="1164"/>
      <c r="BX55" s="1164"/>
      <c r="BY55" s="1164"/>
      <c r="BZ55" s="1164"/>
      <c r="CA55" s="1164"/>
      <c r="CB55" s="1164"/>
      <c r="CC55" s="1164"/>
      <c r="CD55" s="1164"/>
      <c r="CE55" s="1164"/>
      <c r="CF55" s="1854"/>
    </row>
    <row customHeight="1" ht="5.25" hidden="1">
      <c r="A56" s="1797"/>
      <c r="B56" s="1640"/>
      <c r="C56" s="1640"/>
      <c r="D56" s="2583"/>
      <c r="E56" s="1043"/>
      <c r="F56" s="1043"/>
      <c r="G56" s="1043"/>
      <c r="H56" s="1043"/>
      <c r="I56" s="1043"/>
      <c r="J56" s="1043"/>
      <c r="K56" s="1043"/>
      <c r="L56" s="1043"/>
      <c r="M56" s="1043"/>
      <c r="N56" s="1043"/>
      <c r="O56" s="1043"/>
      <c r="P56" s="1043"/>
      <c r="Q56" s="1044"/>
      <c r="R56" s="1045"/>
      <c r="S56" s="1046"/>
      <c r="T56" s="721" t="s">
        <v>624</v>
      </c>
      <c r="U56" s="2378">
        <v>1</v>
      </c>
      <c r="V56" s="2378" t="s">
        <v>587</v>
      </c>
      <c r="W56" s="1640"/>
      <c r="X56" s="1640"/>
      <c r="Y56" s="1640"/>
      <c r="Z56" s="1640"/>
      <c r="AA56" s="1640"/>
      <c r="AB56" s="1640"/>
      <c r="AC56" s="1041"/>
      <c r="AD56" s="1042"/>
      <c r="AE56" s="1640"/>
      <c r="AF56" s="1640"/>
      <c r="AG56" s="1640"/>
      <c r="AH56" s="1640"/>
      <c r="AI56" s="1640"/>
      <c r="AJ56" s="1640"/>
      <c r="AK56" s="1640"/>
      <c r="AL56" s="1640"/>
      <c r="AM56" s="1640"/>
      <c r="AN56" s="1640"/>
      <c r="AO56" s="1640"/>
      <c r="AP56" s="1640"/>
      <c r="AQ56" s="1640"/>
      <c r="AR56" s="1640"/>
      <c r="AS56" s="1640"/>
      <c r="AT56" s="1640"/>
      <c r="AU56" s="1640"/>
      <c r="AV56" s="1640"/>
      <c r="AW56" s="1640"/>
      <c r="AX56" s="1640"/>
      <c r="AY56" s="1640"/>
      <c r="AZ56" s="1640"/>
      <c r="BA56" s="1640"/>
      <c r="BB56" s="1640"/>
      <c r="BC56" s="1640"/>
      <c r="BD56" s="1640"/>
      <c r="BE56" s="1640"/>
      <c r="BF56" s="1640"/>
      <c r="BG56" s="1640"/>
      <c r="BH56" s="1640"/>
      <c r="BI56" s="1640"/>
      <c r="BJ56" s="1640"/>
      <c r="BK56" s="1640"/>
      <c r="BL56" s="1640"/>
      <c r="BM56" s="1640"/>
      <c r="BN56" s="1640"/>
      <c r="BO56" s="1640"/>
      <c r="BP56" s="1640"/>
      <c r="BQ56" s="1640"/>
      <c r="BR56" s="1640"/>
      <c r="BS56" s="1640"/>
      <c r="BT56" s="1640"/>
      <c r="BU56" s="1640"/>
      <c r="BV56" s="1640"/>
      <c r="BW56" s="1640"/>
      <c r="BX56" s="1640"/>
      <c r="BY56" s="1640"/>
      <c r="BZ56" s="1640"/>
      <c r="CA56" s="1640"/>
      <c r="CB56" s="1640"/>
      <c r="CC56" s="1640"/>
      <c r="CD56" s="1640"/>
      <c r="CE56" s="1640"/>
      <c r="CF56" s="1320"/>
    </row>
    <row customHeight="1" ht="5.25" hidden="1">
      <c r="A57" s="1797"/>
      <c r="B57" s="1640"/>
      <c r="C57" s="1640"/>
      <c r="D57" s="2583"/>
      <c r="E57" s="639"/>
      <c r="F57" s="639"/>
      <c r="G57" s="639"/>
      <c r="H57" s="639"/>
      <c r="I57" s="639"/>
      <c r="J57" s="639"/>
      <c r="K57" s="639"/>
      <c r="L57" s="639"/>
      <c r="M57" s="639"/>
      <c r="N57" s="639"/>
      <c r="O57" s="639"/>
      <c r="P57" s="639"/>
      <c r="Q57" s="639"/>
      <c r="R57" s="639"/>
      <c r="S57" s="640"/>
      <c r="T57" s="722"/>
      <c r="U57" s="2378"/>
      <c r="V57" s="2378"/>
      <c r="W57" s="1640"/>
      <c r="X57" s="1640"/>
      <c r="Y57" s="1640"/>
      <c r="Z57" s="1640"/>
      <c r="AA57" s="1640"/>
      <c r="AB57" s="1640"/>
      <c r="AC57" s="1041"/>
      <c r="AD57" s="1042"/>
      <c r="AE57" s="1640"/>
      <c r="AF57" s="1640"/>
      <c r="AG57" s="1640"/>
      <c r="AH57" s="1640"/>
      <c r="AI57" s="1640"/>
      <c r="AJ57" s="1640"/>
      <c r="AK57" s="1640"/>
      <c r="AL57" s="1640"/>
      <c r="AM57" s="1640"/>
      <c r="AN57" s="1640"/>
      <c r="AO57" s="1640"/>
      <c r="AP57" s="1640"/>
      <c r="AQ57" s="1640"/>
      <c r="AR57" s="1640"/>
      <c r="AS57" s="1640"/>
      <c r="AT57" s="1640"/>
      <c r="AU57" s="1640"/>
      <c r="AV57" s="1640"/>
      <c r="AW57" s="1640"/>
      <c r="AX57" s="1640"/>
      <c r="AY57" s="1640"/>
      <c r="AZ57" s="1640"/>
      <c r="BA57" s="1640"/>
      <c r="BB57" s="1640"/>
      <c r="BC57" s="1640"/>
      <c r="BD57" s="1640"/>
      <c r="BE57" s="1640"/>
      <c r="BF57" s="1640"/>
      <c r="BG57" s="1640"/>
      <c r="BH57" s="1640"/>
      <c r="BI57" s="1640"/>
      <c r="BJ57" s="1640"/>
      <c r="BK57" s="1640"/>
      <c r="BL57" s="1640"/>
      <c r="BM57" s="1640"/>
      <c r="BN57" s="1640"/>
      <c r="BO57" s="1640"/>
      <c r="BP57" s="1640"/>
      <c r="BQ57" s="1640"/>
      <c r="BR57" s="1640"/>
      <c r="BS57" s="1640"/>
      <c r="BT57" s="1640"/>
      <c r="BU57" s="1640"/>
      <c r="BV57" s="1640"/>
      <c r="BW57" s="1640"/>
      <c r="BX57" s="1640"/>
      <c r="BY57" s="1640"/>
      <c r="BZ57" s="1640"/>
      <c r="CA57" s="1640"/>
      <c r="CB57" s="1640"/>
      <c r="CC57" s="1640"/>
      <c r="CD57" s="1640"/>
      <c r="CE57" s="1640"/>
      <c r="CF57" s="1320"/>
    </row>
    <row customHeight="1" ht="5.25" hidden="1">
      <c r="A58" s="1797"/>
      <c r="B58" s="1640"/>
      <c r="C58" s="1640"/>
      <c r="D58" s="2584"/>
      <c r="E58" s="1047"/>
      <c r="F58" s="1048"/>
      <c r="G58" s="1048"/>
      <c r="H58" s="1049"/>
      <c r="I58" s="1049"/>
      <c r="J58" s="1049"/>
      <c r="K58" s="1049"/>
      <c r="L58" s="1049"/>
      <c r="M58" s="1049"/>
      <c r="N58" s="1049"/>
      <c r="O58" s="1049"/>
      <c r="P58" s="1049"/>
      <c r="Q58" s="1049"/>
      <c r="R58" s="950"/>
      <c r="S58" s="1050"/>
      <c r="T58" s="722"/>
      <c r="U58" s="2378"/>
      <c r="V58" s="2378"/>
      <c r="W58" s="1640"/>
      <c r="X58" s="1640"/>
      <c r="Y58" s="1640"/>
      <c r="Z58" s="1640"/>
      <c r="AA58" s="1640"/>
      <c r="AB58" s="1640"/>
      <c r="AC58" s="1041"/>
      <c r="AD58" s="1042"/>
      <c r="AE58" s="1640"/>
      <c r="AF58" s="1640"/>
      <c r="AG58" s="1640"/>
      <c r="AH58" s="1640"/>
      <c r="AI58" s="1640"/>
      <c r="AJ58" s="1640"/>
      <c r="AK58" s="1640"/>
      <c r="AL58" s="1640"/>
      <c r="AM58" s="1640"/>
      <c r="AN58" s="1640"/>
      <c r="AO58" s="1640"/>
      <c r="AP58" s="1640"/>
      <c r="AQ58" s="1640"/>
      <c r="AR58" s="1640"/>
      <c r="AS58" s="1640"/>
      <c r="AT58" s="1640"/>
      <c r="AU58" s="1640"/>
      <c r="AV58" s="1640"/>
      <c r="AW58" s="1640"/>
      <c r="AX58" s="1640"/>
      <c r="AY58" s="1640"/>
      <c r="AZ58" s="1640"/>
      <c r="BA58" s="1640"/>
      <c r="BB58" s="1640"/>
      <c r="BC58" s="1640"/>
      <c r="BD58" s="1640"/>
      <c r="BE58" s="1640"/>
      <c r="BF58" s="1640"/>
      <c r="BG58" s="1640"/>
      <c r="BH58" s="1640"/>
      <c r="BI58" s="1640"/>
      <c r="BJ58" s="1640"/>
      <c r="BK58" s="1640"/>
      <c r="BL58" s="1640"/>
      <c r="BM58" s="1640"/>
      <c r="BN58" s="1640"/>
      <c r="BO58" s="1640"/>
      <c r="BP58" s="1640"/>
      <c r="BQ58" s="1640"/>
      <c r="BR58" s="1640"/>
      <c r="BS58" s="1640"/>
      <c r="BT58" s="1640"/>
      <c r="BU58" s="1640"/>
      <c r="BV58" s="1640"/>
      <c r="BW58" s="1640"/>
      <c r="BX58" s="1640"/>
      <c r="BY58" s="1640"/>
      <c r="BZ58" s="1640"/>
      <c r="CA58" s="1640"/>
      <c r="CB58" s="1640"/>
      <c r="CC58" s="1640"/>
      <c r="CD58" s="1640"/>
      <c r="CE58" s="1640"/>
      <c r="CF58" s="1320"/>
    </row>
    <row customHeight="1" ht="19.95">
      <c r="D59" s="1051"/>
      <c r="E59" s="1051"/>
      <c r="F59" s="1051"/>
      <c r="G59" s="1051"/>
      <c r="H59" s="1051"/>
      <c r="I59" s="1051"/>
      <c r="J59" s="1051"/>
      <c r="K59" s="1051"/>
      <c r="L59" s="1051"/>
      <c r="M59" s="1051"/>
      <c r="N59" s="1051"/>
      <c r="O59" s="1051"/>
      <c r="P59" s="1051"/>
      <c r="Q59" s="1051"/>
      <c r="R59" s="1051"/>
      <c r="S59" s="1051"/>
      <c r="T59" s="338"/>
      <c r="CF59" s="509">
        <v>19</v>
      </c>
    </row>
    <row customHeight="1" ht="11.549999999999999">
      <c r="D60" s="513"/>
      <c r="CF60" s="509">
        <v>11</v>
      </c>
    </row>
    <row customHeight="1" ht="11.549999999999999">
      <c r="D61" s="658"/>
      <c r="E61" s="658"/>
      <c r="F61" s="658"/>
      <c r="G61" s="659"/>
      <c r="CF61" s="509">
        <v>11</v>
      </c>
    </row>
    <row customHeight="1" ht="11.549999999999999">
      <c r="CF62" s="509">
        <v>11</v>
      </c>
    </row>
    <row customHeight="1" ht="11.549999999999999">
      <c r="D63" s="660"/>
      <c r="E63" s="2388"/>
      <c r="F63" s="2388"/>
      <c r="G63" s="2388"/>
      <c r="H63" s="2388"/>
      <c r="I63" s="2388"/>
      <c r="J63" s="2388"/>
      <c r="K63" s="2388"/>
      <c r="L63" s="2388"/>
      <c r="M63" s="2388"/>
      <c r="N63" s="2388"/>
      <c r="O63" s="2388"/>
      <c r="P63" s="2388"/>
      <c r="Q63" s="2388"/>
      <c r="R63" s="2388"/>
      <c r="CF63" s="509">
        <v>11</v>
      </c>
    </row>
    <row customHeight="1" ht="11.549999999999999">
      <c r="F64" s="762"/>
      <c r="G64" s="762"/>
      <c r="CF64" s="509">
        <v>11</v>
      </c>
    </row>
    <row customHeight="1" ht="11.25" hidden="1">
      <c r="A65" s="614" t="s">
        <v>82</v>
      </c>
      <c r="B65" s="453">
        <v>0</v>
      </c>
      <c r="C65" s="509">
        <v>3</v>
      </c>
      <c r="D65" s="509">
        <v>0</v>
      </c>
      <c r="E65" s="509">
        <v>7</v>
      </c>
      <c r="F65" s="509">
        <v>7</v>
      </c>
      <c r="G65" s="509">
        <v>29</v>
      </c>
      <c r="H65" s="509">
        <v>3</v>
      </c>
      <c r="I65" s="509">
        <v>5</v>
      </c>
      <c r="J65" s="509">
        <v>24</v>
      </c>
      <c r="K65" s="509">
        <v>24</v>
      </c>
      <c r="L65" s="509">
        <v>3</v>
      </c>
      <c r="M65" s="509">
        <v>6</v>
      </c>
      <c r="N65" s="509">
        <v>25</v>
      </c>
      <c r="O65" s="509">
        <v>18</v>
      </c>
      <c r="P65" s="509">
        <v>18</v>
      </c>
      <c r="Q65" s="509">
        <v>18</v>
      </c>
      <c r="R65" s="509">
        <v>18</v>
      </c>
      <c r="S65" s="509">
        <v>93</v>
      </c>
      <c r="T65" s="509">
        <v>10</v>
      </c>
      <c r="U65" s="615">
        <v>10</v>
      </c>
      <c r="V65" s="615">
        <v>11</v>
      </c>
      <c r="W65" s="616">
        <v>10</v>
      </c>
      <c r="X65" s="453">
        <v>10</v>
      </c>
      <c r="Y65" s="453">
        <v>10</v>
      </c>
      <c r="Z65" s="453">
        <v>10</v>
      </c>
      <c r="AA65" s="453">
        <v>10</v>
      </c>
      <c r="AB65" s="509">
        <v>8</v>
      </c>
      <c r="AC65" s="509">
        <v>8</v>
      </c>
      <c r="AD65" s="509">
        <v>8</v>
      </c>
      <c r="AE65" s="509">
        <v>8</v>
      </c>
      <c r="AF65" s="509">
        <v>8</v>
      </c>
      <c r="AG65" s="509">
        <v>8</v>
      </c>
      <c r="AH65" s="509">
        <v>8</v>
      </c>
      <c r="AI65" s="509">
        <v>8</v>
      </c>
      <c r="AJ65" s="509">
        <v>8</v>
      </c>
      <c r="AK65" s="509">
        <v>8</v>
      </c>
      <c r="AL65" s="509">
        <v>8</v>
      </c>
      <c r="AM65" s="509">
        <v>8</v>
      </c>
      <c r="AN65" s="509">
        <v>8</v>
      </c>
      <c r="AO65" s="509">
        <v>8</v>
      </c>
      <c r="AP65" s="509">
        <v>8</v>
      </c>
      <c r="AQ65" s="509">
        <v>8</v>
      </c>
      <c r="AR65" s="509">
        <v>8</v>
      </c>
      <c r="AS65" s="509">
        <v>8</v>
      </c>
      <c r="AT65" s="509">
        <v>8</v>
      </c>
      <c r="AU65" s="509">
        <v>8</v>
      </c>
      <c r="AV65" s="509">
        <v>8</v>
      </c>
      <c r="AW65" s="509">
        <v>8</v>
      </c>
      <c r="AX65" s="509">
        <v>8</v>
      </c>
      <c r="AY65" s="509">
        <v>8</v>
      </c>
      <c r="AZ65" s="509">
        <v>8</v>
      </c>
      <c r="BA65" s="509">
        <v>8</v>
      </c>
      <c r="BB65" s="509">
        <v>8</v>
      </c>
      <c r="BC65" s="509">
        <v>8</v>
      </c>
      <c r="BD65" s="509">
        <v>8</v>
      </c>
      <c r="BE65" s="509">
        <v>8</v>
      </c>
      <c r="BF65" s="509">
        <v>8</v>
      </c>
      <c r="BG65" s="509">
        <v>8</v>
      </c>
      <c r="BH65" s="509">
        <v>8</v>
      </c>
      <c r="BI65" s="509">
        <v>8</v>
      </c>
      <c r="BJ65" s="509">
        <v>8</v>
      </c>
      <c r="BK65" s="509">
        <v>8</v>
      </c>
      <c r="BL65" s="509">
        <v>8</v>
      </c>
      <c r="BM65" s="509">
        <v>8</v>
      </c>
      <c r="BN65" s="509">
        <v>8</v>
      </c>
      <c r="BO65" s="509">
        <v>8</v>
      </c>
      <c r="BP65" s="509">
        <v>8</v>
      </c>
      <c r="BQ65" s="509">
        <v>8</v>
      </c>
      <c r="BR65" s="509">
        <v>8</v>
      </c>
      <c r="BS65" s="509">
        <v>8</v>
      </c>
      <c r="BT65" s="509">
        <v>8</v>
      </c>
      <c r="BU65" s="509">
        <v>8</v>
      </c>
      <c r="BV65" s="509">
        <v>8</v>
      </c>
      <c r="BW65" s="509">
        <v>8</v>
      </c>
      <c r="BX65" s="509">
        <v>8</v>
      </c>
      <c r="BY65" s="509">
        <v>8</v>
      </c>
      <c r="BZ65" s="509">
        <v>8</v>
      </c>
      <c r="CA65" s="509">
        <v>8</v>
      </c>
      <c r="CB65" s="509">
        <v>8</v>
      </c>
      <c r="CC65" s="509">
        <v>8</v>
      </c>
      <c r="CD65" s="509">
        <v>8</v>
      </c>
      <c r="CE65" s="509">
        <v>8</v>
      </c>
      <c r="CF65" s="509">
        <v>11</v>
      </c>
    </row>
  </sheetData>
  <sheetProtection formatColumns="0" formatRows="0" autoFilter="0" sort="0" insertRows="0" insertColumns="1" deleteRows="0" deleteColumns="0"/>
  <mergeCells count="74">
    <mergeCell ref="E5:K5"/>
    <mergeCell ref="E6:K6"/>
    <mergeCell ref="E9:R9"/>
    <mergeCell ref="S9:S10"/>
    <mergeCell ref="E10:F10"/>
    <mergeCell ref="H10:I10"/>
    <mergeCell ref="L10:M10"/>
    <mergeCell ref="D14:D22"/>
    <mergeCell ref="H14:R14"/>
    <mergeCell ref="H15:R15"/>
    <mergeCell ref="H16:R16"/>
    <mergeCell ref="E63:R63"/>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3CEA9-008A-150E-B707-0.D375F92D}" mc:Ignorable="x14ac xr xr2 xr3">
  <sheetPr>
    <tabColor theme="9" tint="-0.25"/>
  </sheetPr>
  <dimension ref="A1:AO204"/>
  <sheetViews>
    <sheetView topLeftCell="A1" showGridLines="0" zoomScale="90" workbookViewId="0">
      <selection activeCell="Q9" sqref="Q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7" style="1639" width="40.57421875" customWidth="1"/>
    <col min="18" max="18" style="1370" width="9.7109375" hidden="1" customWidth="1"/>
    <col min="19" max="19" style="1639" width="102.00390625" customWidth="1"/>
    <col min="20" max="20" style="1370" width="9.00390625" customWidth="1"/>
    <col min="21" max="21" style="1646" width="5.00390625" customWidth="1"/>
    <col min="22" max="22" style="1646" width="3.00390625" customWidth="1"/>
    <col min="23" max="26" style="1370" width="3.00390625" customWidth="1"/>
    <col min="27" max="27" style="1646" width="10.00390625" customWidth="1"/>
    <col min="28" max="28" style="1370" width="34.00390625" customWidth="1"/>
    <col min="29" max="29" style="1370" width="9.00390625" customWidth="1"/>
    <col min="30" max="30" style="740" width="8.00390625" customWidth="1"/>
    <col min="31" max="35" style="1370" width="8.00390625" customWidth="1"/>
    <col min="36" max="40" style="1636" width="8.00390625" customWidth="1"/>
    <col min="41" max="41" style="1639" width="5.421875" hidden="1" customWidth="1"/>
  </cols>
  <sheetData>
    <row s="1370" customFormat="1" customHeight="1" ht="33.75" hidden="1">
      <c r="A1" s="991"/>
      <c r="B1" s="991"/>
      <c r="C1" s="991"/>
      <c r="D1" s="991"/>
      <c r="E1" s="991"/>
      <c r="G1" s="1640"/>
      <c r="H1" s="882"/>
      <c r="L1" s="1370">
        <v>4</v>
      </c>
      <c r="M1" s="1370">
        <v>4</v>
      </c>
      <c r="N1" s="1370">
        <v>4</v>
      </c>
      <c r="O1" s="1370">
        <v>4</v>
      </c>
      <c r="P1" s="1370">
        <v>4</v>
      </c>
      <c r="Q1" s="1370">
        <v>4</v>
      </c>
      <c r="U1" s="1640"/>
      <c r="V1" s="1640"/>
      <c r="AA1" s="1640"/>
      <c r="AO1" s="1370" t="s">
        <v>14</v>
      </c>
    </row>
    <row s="1370" customFormat="1" customHeight="1" ht="78.75" hidden="1">
      <c r="A2" s="991"/>
      <c r="B2" s="2057" t="s">
        <v>631</v>
      </c>
      <c r="C2" s="2057" t="s">
        <v>632</v>
      </c>
      <c r="D2" s="2056" t="s">
        <v>633</v>
      </c>
      <c r="E2" s="2060">
        <f>RIGHT(I2,LEN(I2)-SEARCH("#",SUBSTITUTE(I2,".","#",LEN(I2)-LEN(SUBSTITUTE(I2,".","")))))</f>
      </c>
      <c r="F2" s="2062">
        <f>J2</f>
        <v>0</v>
      </c>
      <c r="G2" s="1640"/>
      <c r="H2" s="2063"/>
      <c r="I2" s="2053"/>
      <c r="J2" s="544"/>
      <c r="K2" s="2023" t="s">
        <v>568</v>
      </c>
      <c r="L2" s="755"/>
      <c r="M2" s="755"/>
      <c r="N2" s="755"/>
      <c r="O2" s="755"/>
      <c r="P2" s="755"/>
      <c r="Q2" s="755"/>
      <c r="R2" s="547"/>
      <c r="S2" s="1529" t="s">
        <v>569</v>
      </c>
      <c r="T2" s="547"/>
      <c r="U2" s="1640"/>
      <c r="V2" s="1640"/>
      <c r="AA2" s="1640"/>
      <c r="AD2" s="548"/>
      <c r="AJ2" s="1636"/>
      <c r="AK2" s="1636"/>
      <c r="AL2" s="1636"/>
      <c r="AM2" s="1636"/>
      <c r="AN2" s="1636"/>
      <c r="AO2" s="1370">
        <v>0</v>
      </c>
    </row>
    <row customHeight="1" ht="11.25" hidden="1">
      <c r="E3" s="2055" t="s">
        <v>634</v>
      </c>
      <c r="L3" s="1635">
        <f>0</f>
        <v>0</v>
      </c>
      <c r="M3" s="1635">
        <v>1</v>
      </c>
      <c r="N3" s="1639">
        <f>0</f>
        <v>0</v>
      </c>
      <c r="O3" s="1639">
        <f>0</f>
        <v>0</v>
      </c>
      <c r="P3" s="1639">
        <f>0</f>
        <v>0</v>
      </c>
      <c r="Q3" s="1639">
        <f>0</f>
        <v>0</v>
      </c>
      <c r="AO3" s="1635">
        <v>0</v>
      </c>
    </row>
    <row s="1636" customFormat="1" customHeight="1" ht="11.25" hidden="1">
      <c r="A4" s="991"/>
      <c r="B4" s="991"/>
      <c r="C4" s="991"/>
      <c r="E4" s="991"/>
      <c r="F4" s="1370"/>
      <c r="G4" s="1640"/>
      <c r="H4" s="624"/>
      <c r="N4" s="1636"/>
      <c r="O4" s="1636"/>
      <c r="P4" s="1636"/>
      <c r="Q4" s="1636"/>
      <c r="R4" s="1370"/>
      <c r="S4" s="1636">
        <v>4</v>
      </c>
      <c r="T4" s="1370"/>
      <c r="U4" s="1640"/>
      <c r="V4" s="1640"/>
      <c r="W4" s="1370"/>
      <c r="X4" s="1370"/>
      <c r="Y4" s="1370"/>
      <c r="Z4" s="1370"/>
      <c r="AA4" s="1640"/>
      <c r="AB4" s="1370"/>
      <c r="AC4" s="1370"/>
      <c r="AD4" s="548"/>
      <c r="AE4" s="1370"/>
      <c r="AF4" s="1370"/>
      <c r="AG4" s="1370"/>
      <c r="AH4" s="1370"/>
      <c r="AI4" s="1370"/>
      <c r="AO4" s="1636">
        <v>0</v>
      </c>
    </row>
    <row customHeight="1" ht="11.549999999999999">
      <c r="N5" s="1639"/>
      <c r="O5" s="1639"/>
      <c r="P5" s="1639"/>
      <c r="Q5" s="1639"/>
      <c r="AO5" s="1635">
        <v>11</v>
      </c>
    </row>
    <row customHeight="1" ht="57.75">
      <c r="I6" s="2311" t="s">
        <v>635</v>
      </c>
      <c r="J6" s="2311"/>
      <c r="K6" s="2311"/>
      <c r="L6" s="2311"/>
      <c r="M6" s="2311"/>
      <c r="N6" s="2311"/>
      <c r="O6" s="2311"/>
      <c r="P6" s="2311"/>
      <c r="Q6" s="2311"/>
      <c r="S6" s="560"/>
      <c r="AO6" s="1635">
        <v>55</v>
      </c>
    </row>
    <row customHeight="1" ht="25.2">
      <c r="I7" s="2253" t="str">
        <f>IF(org=0,"Не определено",org)</f>
        <v>ПАО "ТГК-2"</v>
      </c>
      <c r="J7" s="2253"/>
      <c r="K7" s="2253"/>
      <c r="L7" s="2253"/>
      <c r="M7" s="2253"/>
      <c r="N7" s="2253"/>
      <c r="O7" s="2253"/>
      <c r="P7" s="2253"/>
      <c r="Q7" s="2253"/>
      <c r="AO7" s="1635">
        <v>24</v>
      </c>
    </row>
    <row customHeight="1" ht="11.549999999999999">
      <c r="I8" s="1139"/>
      <c r="J8" s="1139"/>
      <c r="K8" s="1139"/>
      <c r="L8" s="1139"/>
      <c r="M8" s="1139"/>
      <c r="N8" s="1140" t="s">
        <v>22</v>
      </c>
      <c r="O8" s="1140" t="s">
        <v>22</v>
      </c>
      <c r="P8" s="1140" t="s">
        <v>22</v>
      </c>
      <c r="Q8" s="1140" t="s">
        <v>22</v>
      </c>
      <c r="AO8" s="1635">
        <v>11</v>
      </c>
    </row>
    <row s="1646" customFormat="1" customHeight="1" ht="30" hidden="1">
      <c r="A9" s="1171"/>
      <c r="B9" s="1171"/>
      <c r="C9" s="1171"/>
      <c r="E9" s="1171"/>
      <c r="H9" s="1646"/>
      <c r="L9" s="893"/>
      <c r="M9" s="893" t="s">
        <v>122</v>
      </c>
      <c r="N9" s="893" t="s">
        <v>133</v>
      </c>
      <c r="O9" s="893" t="s">
        <v>126</v>
      </c>
      <c r="P9" s="893" t="s">
        <v>128</v>
      </c>
      <c r="Q9" s="893" t="s">
        <v>130</v>
      </c>
      <c r="AO9" s="1640">
        <v>1</v>
      </c>
    </row>
    <row customHeight="1" ht="11.549999999999999">
      <c r="E10" s="2054" t="s">
        <v>636</v>
      </c>
      <c r="I10" s="715"/>
      <c r="J10" s="2371" t="s">
        <v>111</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N10" s="2397" t="str">
        <f>IF(N9="","",INDEX(DIFFERENTIATION_UNMERGE_VD,MATCH(N9,DIFFERENTIATION_ID_DIFF,0)))</f>
        <v>Подключение (технологическое присоединение) к системе теплоснабжения</v>
      </c>
      <c r="O10" s="2397" t="str">
        <f>IF(O9="","",INDEX(DIFFERENTIATION_UNMERGE_VD,MATCH(O9,DIFFERENTIATION_ID_DIFF,0)))</f>
        <v>Подключение (технологическое присоединение) к системе теплоснабжения</v>
      </c>
      <c r="P10" s="2397" t="str">
        <f>IF(P9="","",INDEX(DIFFERENTIATION_UNMERGE_VD,MATCH(P9,DIFFERENTIATION_ID_DIFF,0)))</f>
        <v>Подключение (технологическое присоединение) к системе теплоснабжения</v>
      </c>
      <c r="Q10" s="2397" t="str">
        <f>IF(Q9="","",INDEX(DIFFERENTIATION_UNMERGE_VD,MATCH(Q9,DIFFERENTIATION_ID_DIFF,0)))</f>
        <v>Подключение (технологическое присоединение) к системе теплоснабжения</v>
      </c>
      <c r="S10" s="2131" t="s">
        <v>313</v>
      </c>
      <c r="AO10" s="1635">
        <v>11</v>
      </c>
    </row>
    <row customHeight="1" ht="11.549999999999999">
      <c r="E11" s="2054" t="s">
        <v>637</v>
      </c>
      <c r="I11" s="715"/>
      <c r="J11" s="2371" t="s">
        <v>576</v>
      </c>
      <c r="K11" s="2372"/>
      <c r="L11" s="2033" t="str">
        <f>IF(L9="","",INDEX(DIFFERENTIATION_UNMERGE_AREA,MATCH(L9,DIFFERENTIATION_ID_DIFF,0)))</f>
        <v/>
      </c>
      <c r="M11" s="2033" t="str">
        <f>IF(M9="","",INDEX(DIFFERENTIATION_UNMERGE_AREA,MATCH(M9,DIFFERENTIATION_ID_DIFF,0)))</f>
        <v>Территория 1</v>
      </c>
      <c r="N11" s="2397" t="str">
        <f>IF(N9="","",INDEX(DIFFERENTIATION_UNMERGE_AREA,MATCH(N9,DIFFERENTIATION_ID_DIFF,0)))</f>
        <v>Территория 2</v>
      </c>
      <c r="O11" s="2397" t="str">
        <f>IF(O9="","",INDEX(DIFFERENTIATION_UNMERGE_AREA,MATCH(O9,DIFFERENTIATION_ID_DIFF,0)))</f>
        <v>Территория 1</v>
      </c>
      <c r="P11" s="2397" t="str">
        <f>IF(P9="","",INDEX(DIFFERENTIATION_UNMERGE_AREA,MATCH(P9,DIFFERENTIATION_ID_DIFF,0)))</f>
        <v>Территория 1</v>
      </c>
      <c r="Q11" s="2397" t="str">
        <f>IF(Q9="","",INDEX(DIFFERENTIATION_UNMERGE_AREA,MATCH(Q9,DIFFERENTIATION_ID_DIFF,0)))</f>
        <v>Территория 1</v>
      </c>
      <c r="S11" s="2131"/>
      <c r="AO11" s="1635">
        <v>11</v>
      </c>
    </row>
    <row customHeight="1" ht="11.549999999999999">
      <c r="E12" s="2054" t="s">
        <v>638</v>
      </c>
      <c r="I12" s="1666"/>
      <c r="J12" s="2371" t="s">
        <v>577</v>
      </c>
      <c r="K12" s="2372"/>
      <c r="L12" s="2033" t="str">
        <f>IF(L9="","",INDEX(DIFFERENTIATION_UNMERGE_SYSTEM,MATCH(L9,DIFFERENTIATION_ID_DIFF,0)))</f>
        <v/>
      </c>
      <c r="M12" s="2033" t="str">
        <f>IF(M9="","",INDEX(DIFFERENTIATION_UNMERGE_SYSTEM,MATCH(M9,DIFFERENTIATION_ID_DIFF,0)))</f>
        <v>Архангельская ТЭЦ</v>
      </c>
      <c r="N12" s="2397" t="str">
        <f>IF(N9="","",INDEX(DIFFERENTIATION_UNMERGE_SYSTEM,MATCH(N9,DIFFERENTIATION_ID_DIFF,0)))</f>
        <v>Северодвинская ТЭЦ-1 и ТЭЦ-2</v>
      </c>
      <c r="O12" s="2397" t="str">
        <f>IF(O9="","",INDEX(DIFFERENTIATION_UNMERGE_SYSTEM,MATCH(O9,DIFFERENTIATION_ID_DIFF,0)))</f>
        <v>Котельная о. Хабарка</v>
      </c>
      <c r="P12" s="2397" t="str">
        <f>IF(P9="","",INDEX(DIFFERENTIATION_UNMERGE_SYSTEM,MATCH(P9,DIFFERENTIATION_ID_DIFF,0)))</f>
        <v>Котельная Ленинградский д. 58, стр. 1</v>
      </c>
      <c r="Q12" s="2397" t="str">
        <f>IF(Q9="","",INDEX(DIFFERENTIATION_UNMERGE_SYSTEM,MATCH(Q9,DIFFERENTIATION_ID_DIFF,0)))</f>
        <v>Котельная п. Талажский авиагородок, ул. Авиационная</v>
      </c>
      <c r="S12" s="2131"/>
      <c r="AO12" s="1635">
        <v>11</v>
      </c>
    </row>
    <row customHeight="1" ht="11.549999999999999">
      <c r="E13" s="2054" t="s">
        <v>639</v>
      </c>
      <c r="F13" s="2054" t="s">
        <v>640</v>
      </c>
      <c r="I13" s="2373" t="s">
        <v>312</v>
      </c>
      <c r="J13" s="2374"/>
      <c r="K13" s="2374"/>
      <c r="L13" s="2031"/>
      <c r="M13" s="2071"/>
      <c r="N13" s="2371"/>
      <c r="O13" s="2371"/>
      <c r="P13" s="2371"/>
      <c r="Q13" s="2371"/>
      <c r="S13" s="2131"/>
      <c r="AO13" s="1635">
        <v>11</v>
      </c>
    </row>
    <row customHeight="1" ht="24">
      <c r="I14" s="2024" t="s">
        <v>88</v>
      </c>
      <c r="J14" s="2024" t="s">
        <v>314</v>
      </c>
      <c r="K14" s="2024" t="s">
        <v>578</v>
      </c>
      <c r="L14" s="2064" t="s">
        <v>315</v>
      </c>
      <c r="M14" s="2065" t="s">
        <v>315</v>
      </c>
      <c r="N14" s="2266" t="s">
        <v>315</v>
      </c>
      <c r="O14" s="2266" t="s">
        <v>315</v>
      </c>
      <c r="P14" s="2266" t="s">
        <v>315</v>
      </c>
      <c r="Q14" s="2266" t="s">
        <v>315</v>
      </c>
      <c r="S14" s="2131"/>
      <c r="AO14" s="1635">
        <v>23</v>
      </c>
    </row>
    <row customHeight="1" ht="24">
      <c r="A15" s="2058"/>
      <c r="B15" s="2057" t="s">
        <v>641</v>
      </c>
      <c r="C15" s="2057" t="s">
        <v>642</v>
      </c>
      <c r="D15" s="2056" t="s">
        <v>643</v>
      </c>
      <c r="E15" s="2060" t="s">
        <v>644</v>
      </c>
      <c r="F15" s="2060" t="s">
        <v>644</v>
      </c>
      <c r="G15" s="1640" t="s">
        <v>600</v>
      </c>
      <c r="H15" s="2025"/>
      <c r="I15" s="1634">
        <v>1</v>
      </c>
      <c r="J15" s="2026" t="s">
        <v>645</v>
      </c>
      <c r="K15" s="2024" t="s">
        <v>318</v>
      </c>
      <c r="L15" s="666"/>
      <c r="M15" s="822"/>
      <c r="N15" s="666"/>
      <c r="O15" s="666"/>
      <c r="P15" s="666"/>
      <c r="Q15" s="666"/>
      <c r="R15" s="547" t="s">
        <v>646</v>
      </c>
      <c r="S15" s="1529" t="s">
        <v>647</v>
      </c>
      <c r="T15" s="547" t="s">
        <v>646</v>
      </c>
      <c r="AO15" s="1635">
        <v>23</v>
      </c>
    </row>
    <row customHeight="1" ht="35.699999999999996">
      <c r="A16" s="2058"/>
      <c r="B16" s="2057" t="s">
        <v>648</v>
      </c>
      <c r="C16" s="2057" t="s">
        <v>649</v>
      </c>
      <c r="D16" s="2056" t="s">
        <v>633</v>
      </c>
      <c r="E16" s="2060" t="s">
        <v>644</v>
      </c>
      <c r="F16" s="2060" t="s">
        <v>644</v>
      </c>
      <c r="H16" s="2025"/>
      <c r="I16" s="1633">
        <v>2</v>
      </c>
      <c r="J16" s="2067" t="s">
        <v>650</v>
      </c>
      <c r="K16" s="2066" t="s">
        <v>568</v>
      </c>
      <c r="L16" s="2072"/>
      <c r="M16" s="1680"/>
      <c r="N16" s="2072"/>
      <c r="O16" s="2072"/>
      <c r="P16" s="2072"/>
      <c r="Q16" s="2072"/>
      <c r="R16" s="547" t="s">
        <v>646</v>
      </c>
      <c r="S16" s="1529" t="s">
        <v>651</v>
      </c>
      <c r="T16" s="547" t="s">
        <v>646</v>
      </c>
      <c r="AO16" s="1635">
        <v>34</v>
      </c>
    </row>
    <row s="1646" customFormat="1" customHeight="1" ht="17.25" hidden="1">
      <c r="A17" s="1171"/>
      <c r="B17" s="1171"/>
      <c r="C17" s="1171"/>
      <c r="D17" s="1171"/>
      <c r="E17" s="1171"/>
      <c r="H17" s="1328"/>
      <c r="I17" s="1017" t="s">
        <v>652</v>
      </c>
      <c r="J17" s="995"/>
      <c r="K17" s="1017"/>
      <c r="L17" s="996"/>
      <c r="M17" s="996"/>
      <c r="N17" s="996"/>
      <c r="O17" s="996"/>
      <c r="P17" s="996"/>
      <c r="Q17" s="996"/>
      <c r="S17" s="1389"/>
      <c r="AO17" s="1640">
        <v>1</v>
      </c>
    </row>
    <row s="1370" customFormat="1" customHeight="1" ht="24">
      <c r="A18" s="991"/>
      <c r="B18" s="991"/>
      <c r="C18" s="991"/>
      <c r="D18" s="991"/>
      <c r="E18" s="991"/>
      <c r="G18" s="1640"/>
      <c r="H18" s="1637"/>
      <c r="I18" s="574"/>
      <c r="J18" s="575" t="s">
        <v>598</v>
      </c>
      <c r="K18" s="576"/>
      <c r="L18" s="2074"/>
      <c r="M18" s="577"/>
      <c r="N18" s="2640"/>
      <c r="O18" s="2640"/>
      <c r="P18" s="2640"/>
      <c r="Q18" s="2640"/>
      <c r="R18" s="547"/>
      <c r="S18" s="1529" t="s">
        <v>599</v>
      </c>
      <c r="T18" s="547"/>
      <c r="U18" s="1640"/>
      <c r="V18" s="1640"/>
      <c r="AA18" s="1640"/>
      <c r="AD18" s="548"/>
      <c r="AJ18" s="1636"/>
      <c r="AK18" s="1636"/>
      <c r="AL18" s="1636"/>
      <c r="AM18" s="1636"/>
      <c r="AN18" s="1636"/>
      <c r="AO18" s="1370">
        <v>23</v>
      </c>
    </row>
    <row customHeight="1" ht="19.95">
      <c r="A19" s="2058"/>
      <c r="B19" s="2057" t="s">
        <v>653</v>
      </c>
      <c r="C19" s="2057" t="s">
        <v>654</v>
      </c>
      <c r="D19" s="2056" t="s">
        <v>633</v>
      </c>
      <c r="E19" s="2060" t="s">
        <v>644</v>
      </c>
      <c r="F19" s="2060" t="s">
        <v>644</v>
      </c>
      <c r="H19" s="2025"/>
      <c r="I19" s="1668">
        <v>3</v>
      </c>
      <c r="J19" s="2026" t="s">
        <v>654</v>
      </c>
      <c r="K19" s="2022" t="s">
        <v>568</v>
      </c>
      <c r="L19" s="731"/>
      <c r="M19" s="561"/>
      <c r="N19" s="731"/>
      <c r="O19" s="731"/>
      <c r="P19" s="731"/>
      <c r="Q19" s="731"/>
      <c r="R19" s="547"/>
      <c r="S19" s="1529" t="s">
        <v>655</v>
      </c>
      <c r="T19" s="547"/>
      <c r="AO19" s="1635">
        <v>19</v>
      </c>
    </row>
    <row customHeight="1" ht="77.7">
      <c r="A20" s="2058"/>
      <c r="B20" s="2057" t="s">
        <v>656</v>
      </c>
      <c r="C20" s="2057" t="s">
        <v>657</v>
      </c>
      <c r="D20" s="2056" t="s">
        <v>633</v>
      </c>
      <c r="E20" s="2060" t="s">
        <v>644</v>
      </c>
      <c r="F20" s="2060" t="s">
        <v>644</v>
      </c>
      <c r="H20" s="2025"/>
      <c r="I20" s="1668">
        <v>4</v>
      </c>
      <c r="J20" s="2026" t="s">
        <v>658</v>
      </c>
      <c r="K20" s="2022" t="s">
        <v>595</v>
      </c>
      <c r="L20" s="731"/>
      <c r="M20" s="561"/>
      <c r="N20" s="731"/>
      <c r="O20" s="731"/>
      <c r="P20" s="731"/>
      <c r="Q20" s="731"/>
      <c r="R20" s="547"/>
      <c r="S20" s="1529"/>
      <c r="T20" s="547"/>
      <c r="AO20" s="1635">
        <v>74</v>
      </c>
    </row>
    <row customHeight="1" ht="35.699999999999996">
      <c r="A21" s="2058"/>
      <c r="B21" s="2057" t="s">
        <v>659</v>
      </c>
      <c r="C21" s="2057" t="s">
        <v>660</v>
      </c>
      <c r="D21" s="2056" t="s">
        <v>633</v>
      </c>
      <c r="E21" s="2060" t="s">
        <v>644</v>
      </c>
      <c r="F21" s="2060" t="s">
        <v>644</v>
      </c>
      <c r="H21" s="2025"/>
      <c r="I21" s="1668">
        <v>5</v>
      </c>
      <c r="J21" s="2026" t="s">
        <v>661</v>
      </c>
      <c r="K21" s="2022" t="s">
        <v>595</v>
      </c>
      <c r="L21" s="731"/>
      <c r="M21" s="561"/>
      <c r="N21" s="731"/>
      <c r="O21" s="731"/>
      <c r="P21" s="731"/>
      <c r="Q21" s="731"/>
      <c r="R21" s="547"/>
      <c r="S21" s="1529" t="s">
        <v>655</v>
      </c>
      <c r="T21" s="547"/>
      <c r="AO21" s="1635">
        <v>34</v>
      </c>
    </row>
    <row customHeight="1" ht="48.29999999999999">
      <c r="A22" s="2058"/>
      <c r="B22" s="2057" t="s">
        <v>662</v>
      </c>
      <c r="C22" s="2057" t="s">
        <v>663</v>
      </c>
      <c r="D22" s="2056" t="s">
        <v>633</v>
      </c>
      <c r="E22" s="2060" t="s">
        <v>644</v>
      </c>
      <c r="F22" s="2060" t="s">
        <v>644</v>
      </c>
      <c r="H22" s="2025"/>
      <c r="I22" s="1668">
        <v>6</v>
      </c>
      <c r="J22" s="2026" t="s">
        <v>664</v>
      </c>
      <c r="K22" s="2022" t="s">
        <v>595</v>
      </c>
      <c r="L22" s="731"/>
      <c r="M22" s="561"/>
      <c r="N22" s="731"/>
      <c r="O22" s="731"/>
      <c r="P22" s="731"/>
      <c r="Q22" s="731"/>
      <c r="R22" s="547"/>
      <c r="S22" s="1529" t="s">
        <v>665</v>
      </c>
      <c r="T22" s="547"/>
      <c r="AO22" s="1635">
        <v>46</v>
      </c>
    </row>
    <row customHeight="1" ht="19.95">
      <c r="A23" s="2058"/>
      <c r="B23" s="2057" t="s">
        <v>666</v>
      </c>
      <c r="C23" s="2057" t="s">
        <v>667</v>
      </c>
      <c r="D23" s="2056" t="s">
        <v>633</v>
      </c>
      <c r="E23" s="2060" t="s">
        <v>644</v>
      </c>
      <c r="F23" s="2060" t="s">
        <v>644</v>
      </c>
      <c r="H23" s="2025"/>
      <c r="I23" s="1668" t="s">
        <v>668</v>
      </c>
      <c r="J23" s="1528" t="s">
        <v>669</v>
      </c>
      <c r="K23" s="2022" t="s">
        <v>595</v>
      </c>
      <c r="L23" s="731"/>
      <c r="M23" s="561"/>
      <c r="N23" s="731"/>
      <c r="O23" s="731"/>
      <c r="P23" s="731"/>
      <c r="Q23" s="731"/>
      <c r="R23" s="547"/>
      <c r="S23" s="1529" t="s">
        <v>655</v>
      </c>
      <c r="T23" s="547"/>
      <c r="AO23" s="1635">
        <v>19</v>
      </c>
    </row>
    <row customHeight="1" ht="19.95">
      <c r="A24" s="2058"/>
      <c r="B24" s="2057" t="s">
        <v>670</v>
      </c>
      <c r="C24" s="2057" t="s">
        <v>671</v>
      </c>
      <c r="D24" s="2056" t="s">
        <v>633</v>
      </c>
      <c r="E24" s="2060" t="s">
        <v>644</v>
      </c>
      <c r="F24" s="2060" t="s">
        <v>644</v>
      </c>
      <c r="H24" s="2025"/>
      <c r="I24" s="1668" t="s">
        <v>672</v>
      </c>
      <c r="J24" s="1528" t="s">
        <v>673</v>
      </c>
      <c r="K24" s="2022" t="s">
        <v>595</v>
      </c>
      <c r="L24" s="731"/>
      <c r="M24" s="561"/>
      <c r="N24" s="731"/>
      <c r="O24" s="731"/>
      <c r="P24" s="731"/>
      <c r="Q24" s="731"/>
      <c r="R24" s="547"/>
      <c r="S24" s="1529"/>
      <c r="T24" s="547"/>
      <c r="AO24" s="1635">
        <v>19</v>
      </c>
    </row>
    <row customHeight="1" ht="24">
      <c r="A25" s="2058"/>
      <c r="B25" s="2057" t="s">
        <v>674</v>
      </c>
      <c r="C25" s="2057" t="s">
        <v>675</v>
      </c>
      <c r="D25" s="2056" t="s">
        <v>633</v>
      </c>
      <c r="E25" s="2060" t="s">
        <v>644</v>
      </c>
      <c r="F25" s="2060" t="s">
        <v>644</v>
      </c>
      <c r="H25" s="2025"/>
      <c r="I25" s="1668" t="s">
        <v>676</v>
      </c>
      <c r="J25" s="1528" t="s">
        <v>677</v>
      </c>
      <c r="K25" s="2022" t="s">
        <v>595</v>
      </c>
      <c r="L25" s="731"/>
      <c r="M25" s="561"/>
      <c r="N25" s="731"/>
      <c r="O25" s="731"/>
      <c r="P25" s="731"/>
      <c r="Q25" s="731"/>
      <c r="R25" s="547"/>
      <c r="S25" s="1529"/>
      <c r="T25" s="547"/>
      <c r="AO25" s="1635">
        <v>23</v>
      </c>
    </row>
    <row customHeight="1" ht="24">
      <c r="A26" s="2058"/>
      <c r="B26" s="2057" t="s">
        <v>678</v>
      </c>
      <c r="C26" s="2057" t="s">
        <v>679</v>
      </c>
      <c r="D26" s="2056" t="s">
        <v>633</v>
      </c>
      <c r="E26" s="2060" t="s">
        <v>644</v>
      </c>
      <c r="F26" s="2060" t="s">
        <v>644</v>
      </c>
      <c r="H26" s="2025"/>
      <c r="I26" s="1668">
        <v>7</v>
      </c>
      <c r="J26" s="2026" t="s">
        <v>679</v>
      </c>
      <c r="K26" s="2022" t="s">
        <v>680</v>
      </c>
      <c r="L26" s="731"/>
      <c r="M26" s="561"/>
      <c r="N26" s="731"/>
      <c r="O26" s="731"/>
      <c r="P26" s="731"/>
      <c r="Q26" s="731"/>
      <c r="R26" s="547"/>
      <c r="S26" s="1529"/>
      <c r="T26" s="547"/>
      <c r="AO26" s="1635">
        <v>23</v>
      </c>
    </row>
    <row customHeight="1" ht="24">
      <c r="A27" s="2058"/>
      <c r="B27" s="2057" t="s">
        <v>681</v>
      </c>
      <c r="C27" s="2057" t="s">
        <v>682</v>
      </c>
      <c r="D27" s="2056" t="s">
        <v>633</v>
      </c>
      <c r="E27" s="2060" t="s">
        <v>644</v>
      </c>
      <c r="F27" s="2060" t="s">
        <v>644</v>
      </c>
      <c r="H27" s="2025"/>
      <c r="I27" s="1668">
        <v>8</v>
      </c>
      <c r="J27" s="2026" t="s">
        <v>682</v>
      </c>
      <c r="K27" s="2022" t="s">
        <v>601</v>
      </c>
      <c r="L27" s="731"/>
      <c r="M27" s="561"/>
      <c r="N27" s="731"/>
      <c r="O27" s="731"/>
      <c r="P27" s="731"/>
      <c r="Q27" s="731"/>
      <c r="R27" s="547"/>
      <c r="S27" s="1529"/>
      <c r="T27" s="547"/>
      <c r="AO27" s="1635">
        <v>23</v>
      </c>
    </row>
    <row customHeight="1" ht="35.699999999999996">
      <c r="A28" s="2058"/>
      <c r="B28" s="2057" t="s">
        <v>683</v>
      </c>
      <c r="C28" s="2057" t="s">
        <v>684</v>
      </c>
      <c r="D28" s="2056" t="s">
        <v>633</v>
      </c>
      <c r="E28" s="2060" t="s">
        <v>644</v>
      </c>
      <c r="F28" s="2060" t="s">
        <v>644</v>
      </c>
      <c r="H28" s="2025"/>
      <c r="I28" s="1679">
        <v>9</v>
      </c>
      <c r="J28" s="2026" t="s">
        <v>685</v>
      </c>
      <c r="K28" s="2022" t="s">
        <v>572</v>
      </c>
      <c r="L28" s="731"/>
      <c r="M28" s="561"/>
      <c r="N28" s="731"/>
      <c r="O28" s="731"/>
      <c r="P28" s="731"/>
      <c r="Q28" s="731"/>
      <c r="R28" s="547"/>
      <c r="S28" s="1529"/>
      <c r="T28" s="547"/>
      <c r="AO28" s="1635">
        <v>34</v>
      </c>
    </row>
    <row customHeight="1" ht="35.699999999999996">
      <c r="A29" s="2058"/>
      <c r="B29" s="2057" t="s">
        <v>686</v>
      </c>
      <c r="C29" s="2057" t="s">
        <v>687</v>
      </c>
      <c r="D29" s="2056" t="s">
        <v>633</v>
      </c>
      <c r="E29" s="2060" t="s">
        <v>644</v>
      </c>
      <c r="F29" s="2060" t="s">
        <v>644</v>
      </c>
      <c r="H29" s="2025"/>
      <c r="I29" s="1679">
        <v>10</v>
      </c>
      <c r="J29" s="2026" t="s">
        <v>688</v>
      </c>
      <c r="K29" s="2022" t="s">
        <v>572</v>
      </c>
      <c r="L29" s="731"/>
      <c r="M29" s="561"/>
      <c r="N29" s="731"/>
      <c r="O29" s="731"/>
      <c r="P29" s="731"/>
      <c r="Q29" s="731"/>
      <c r="R29" s="547"/>
      <c r="S29" s="1529"/>
      <c r="T29" s="547"/>
      <c r="AO29" s="1635">
        <v>34</v>
      </c>
    </row>
    <row customHeight="1" ht="24">
      <c r="A30" s="2058"/>
      <c r="B30" s="2057" t="s">
        <v>689</v>
      </c>
      <c r="C30" s="2057" t="s">
        <v>690</v>
      </c>
      <c r="D30" s="2056" t="s">
        <v>633</v>
      </c>
      <c r="E30" s="2060" t="s">
        <v>644</v>
      </c>
      <c r="F30" s="2060" t="s">
        <v>644</v>
      </c>
      <c r="H30" s="2025"/>
      <c r="I30" s="1679">
        <v>11</v>
      </c>
      <c r="J30" s="2026" t="s">
        <v>690</v>
      </c>
      <c r="K30" s="2022" t="s">
        <v>602</v>
      </c>
      <c r="L30" s="2073"/>
      <c r="M30" s="1625"/>
      <c r="N30" s="2073"/>
      <c r="O30" s="2073"/>
      <c r="P30" s="2073"/>
      <c r="Q30" s="2073"/>
      <c r="R30" s="547"/>
      <c r="S30" s="1529"/>
      <c r="T30" s="547"/>
      <c r="AO30" s="1635">
        <v>23</v>
      </c>
    </row>
    <row customHeight="1" ht="24">
      <c r="A31" s="2058"/>
      <c r="B31" s="2057" t="s">
        <v>691</v>
      </c>
      <c r="C31" s="2057" t="s">
        <v>692</v>
      </c>
      <c r="D31" s="2056" t="s">
        <v>633</v>
      </c>
      <c r="E31" s="2060" t="s">
        <v>644</v>
      </c>
      <c r="F31" s="2060" t="s">
        <v>644</v>
      </c>
      <c r="H31" s="2025"/>
      <c r="I31" s="1679">
        <v>12</v>
      </c>
      <c r="J31" s="2026" t="s">
        <v>692</v>
      </c>
      <c r="K31" s="2022" t="s">
        <v>602</v>
      </c>
      <c r="L31" s="2073"/>
      <c r="M31" s="1625"/>
      <c r="N31" s="2073"/>
      <c r="O31" s="2073"/>
      <c r="P31" s="2073"/>
      <c r="Q31" s="2073"/>
      <c r="R31" s="547"/>
      <c r="S31" s="1529"/>
      <c r="T31" s="547"/>
      <c r="AO31" s="1635">
        <v>23</v>
      </c>
    </row>
    <row customHeight="1" ht="48.29999999999999">
      <c r="A32" s="2058"/>
      <c r="B32" s="2057" t="s">
        <v>693</v>
      </c>
      <c r="C32" s="2057" t="s">
        <v>694</v>
      </c>
      <c r="D32" s="2056" t="s">
        <v>633</v>
      </c>
      <c r="E32" s="2060" t="s">
        <v>644</v>
      </c>
      <c r="F32" s="2060" t="s">
        <v>644</v>
      </c>
      <c r="H32" s="2025"/>
      <c r="I32" s="1679">
        <v>13</v>
      </c>
      <c r="J32" s="2026" t="s">
        <v>695</v>
      </c>
      <c r="K32" s="2022" t="s">
        <v>612</v>
      </c>
      <c r="L32" s="731"/>
      <c r="M32" s="561"/>
      <c r="N32" s="731"/>
      <c r="O32" s="731"/>
      <c r="P32" s="731"/>
      <c r="Q32" s="731"/>
      <c r="R32" s="547"/>
      <c r="S32" s="1529" t="s">
        <v>655</v>
      </c>
      <c r="T32" s="547"/>
      <c r="AO32" s="1635">
        <v>46</v>
      </c>
    </row>
    <row s="1370" customFormat="1" customHeight="1" ht="48.29999999999999">
      <c r="A33" s="2058"/>
      <c r="B33" s="2057" t="s">
        <v>696</v>
      </c>
      <c r="C33" s="2057" t="s">
        <v>697</v>
      </c>
      <c r="D33" s="2056" t="s">
        <v>633</v>
      </c>
      <c r="E33" s="2060" t="s">
        <v>644</v>
      </c>
      <c r="F33" s="2060" t="s">
        <v>644</v>
      </c>
      <c r="G33" s="1640"/>
      <c r="H33" s="2025"/>
      <c r="I33" s="1679">
        <v>14</v>
      </c>
      <c r="J33" s="2038" t="s">
        <v>698</v>
      </c>
      <c r="K33" s="2027" t="s">
        <v>699</v>
      </c>
      <c r="L33" s="731"/>
      <c r="M33" s="561"/>
      <c r="N33" s="731"/>
      <c r="O33" s="731"/>
      <c r="P33" s="731"/>
      <c r="Q33" s="731"/>
      <c r="R33" s="547"/>
      <c r="S33" s="1529" t="s">
        <v>655</v>
      </c>
      <c r="T33" s="547"/>
      <c r="U33" s="1640"/>
      <c r="V33" s="1640"/>
      <c r="AA33" s="1640"/>
      <c r="AD33" s="548"/>
      <c r="AJ33" s="1636"/>
      <c r="AK33" s="1636"/>
      <c r="AL33" s="1636"/>
      <c r="AM33" s="1636"/>
      <c r="AN33" s="1636"/>
      <c r="AO33" s="1370">
        <v>46</v>
      </c>
    </row>
    <row customHeight="1" ht="108">
      <c r="A34" s="2058"/>
      <c r="B34" s="2057" t="s">
        <v>700</v>
      </c>
      <c r="C34" s="2057" t="s">
        <v>701</v>
      </c>
      <c r="D34" s="2056" t="s">
        <v>643</v>
      </c>
      <c r="E34" s="2060" t="s">
        <v>644</v>
      </c>
      <c r="F34" s="2060" t="s">
        <v>644</v>
      </c>
      <c r="G34" s="1640" t="s">
        <v>600</v>
      </c>
      <c r="H34" s="2025"/>
      <c r="I34" s="2036">
        <v>15</v>
      </c>
      <c r="J34" s="2037" t="s">
        <v>702</v>
      </c>
      <c r="K34" s="2022" t="s">
        <v>318</v>
      </c>
      <c r="L34" s="389"/>
      <c r="M34" s="1168"/>
      <c r="N34" s="389"/>
      <c r="O34" s="389"/>
      <c r="P34" s="389"/>
      <c r="Q34" s="389"/>
      <c r="R34" s="547"/>
      <c r="S34" s="1529" t="s">
        <v>647</v>
      </c>
      <c r="T34" s="547"/>
      <c r="AO34" s="1635">
        <v>103</v>
      </c>
    </row>
    <row s="1645" customFormat="1" customHeight="1" ht="11.549999999999999">
      <c r="A35" s="991"/>
      <c r="B35" s="991"/>
      <c r="C35" s="991"/>
      <c r="D35" s="991"/>
      <c r="E35" s="991"/>
      <c r="F35" s="1640"/>
      <c r="G35" s="1640"/>
      <c r="H35" s="355"/>
      <c r="N35" s="1645"/>
      <c r="O35" s="1645"/>
      <c r="P35" s="1645"/>
      <c r="Q35" s="1645"/>
      <c r="R35" s="1370"/>
      <c r="T35" s="1370"/>
      <c r="U35" s="1640"/>
      <c r="V35" s="1640"/>
      <c r="W35" s="1370"/>
      <c r="X35" s="1370"/>
      <c r="Y35" s="1370"/>
      <c r="Z35" s="1370"/>
      <c r="AA35" s="1640"/>
      <c r="AB35" s="1370"/>
      <c r="AC35" s="1370"/>
      <c r="AD35" s="548"/>
      <c r="AE35" s="1370"/>
      <c r="AF35" s="1370"/>
      <c r="AG35" s="1370"/>
      <c r="AH35" s="1370"/>
      <c r="AI35" s="1370"/>
      <c r="AJ35" s="1636"/>
      <c r="AK35" s="626"/>
      <c r="AL35" s="626"/>
      <c r="AM35" s="626"/>
      <c r="AN35" s="626"/>
      <c r="AO35" s="1645">
        <v>11</v>
      </c>
    </row>
    <row s="1645" customFormat="1" customHeight="1" ht="11.549999999999999">
      <c r="A36" s="991"/>
      <c r="B36" s="991"/>
      <c r="C36" s="991"/>
      <c r="D36" s="991"/>
      <c r="E36" s="991"/>
      <c r="F36" s="1640"/>
      <c r="G36" s="1640"/>
      <c r="H36" s="355"/>
      <c r="N36" s="1645"/>
      <c r="O36" s="1645"/>
      <c r="P36" s="1645"/>
      <c r="Q36" s="1645"/>
      <c r="R36" s="1370"/>
      <c r="T36" s="1370"/>
      <c r="U36" s="1640"/>
      <c r="V36" s="1640"/>
      <c r="W36" s="1370"/>
      <c r="X36" s="1370"/>
      <c r="Y36" s="1370"/>
      <c r="Z36" s="1370"/>
      <c r="AA36" s="1640"/>
      <c r="AB36" s="1370"/>
      <c r="AC36" s="1370"/>
      <c r="AD36" s="548"/>
      <c r="AE36" s="1370"/>
      <c r="AF36" s="1370"/>
      <c r="AG36" s="1370"/>
      <c r="AH36" s="1370"/>
      <c r="AI36" s="1370"/>
      <c r="AJ36" s="1636"/>
      <c r="AK36" s="626"/>
      <c r="AL36" s="626"/>
      <c r="AM36" s="626"/>
      <c r="AN36" s="626"/>
      <c r="AO36" s="1645">
        <v>11</v>
      </c>
    </row>
    <row s="1645" customFormat="1" customHeight="1" ht="11.549999999999999">
      <c r="A37" s="991"/>
      <c r="B37" s="991"/>
      <c r="C37" s="991"/>
      <c r="D37" s="991"/>
      <c r="E37" s="991"/>
      <c r="F37" s="1640"/>
      <c r="G37" s="1640"/>
      <c r="H37" s="355"/>
      <c r="L37" s="626"/>
      <c r="M37" s="626"/>
      <c r="N37" s="626"/>
      <c r="O37" s="626"/>
      <c r="P37" s="626"/>
      <c r="Q37" s="626"/>
      <c r="R37" s="1370"/>
      <c r="T37" s="1370"/>
      <c r="U37" s="1640"/>
      <c r="V37" s="1640"/>
      <c r="W37" s="1370"/>
      <c r="X37" s="1370"/>
      <c r="Y37" s="1370"/>
      <c r="Z37" s="1370"/>
      <c r="AA37" s="1640"/>
      <c r="AB37" s="1370"/>
      <c r="AC37" s="1370"/>
      <c r="AD37" s="548"/>
      <c r="AE37" s="1370"/>
      <c r="AF37" s="1370"/>
      <c r="AG37" s="1370"/>
      <c r="AH37" s="1370"/>
      <c r="AI37" s="1370"/>
      <c r="AJ37" s="1636"/>
      <c r="AK37" s="626"/>
      <c r="AL37" s="626"/>
      <c r="AM37" s="626"/>
      <c r="AN37" s="626"/>
      <c r="AO37" s="1645">
        <v>11</v>
      </c>
    </row>
    <row s="1645" customFormat="1" customHeight="1" ht="11.549999999999999">
      <c r="A38" s="991"/>
      <c r="B38" s="991"/>
      <c r="C38" s="991"/>
      <c r="D38" s="991"/>
      <c r="E38" s="991"/>
      <c r="F38" s="1640"/>
      <c r="G38" s="1640"/>
      <c r="H38" s="355"/>
      <c r="N38" s="1645"/>
      <c r="O38" s="1645"/>
      <c r="P38" s="1645"/>
      <c r="Q38" s="1645"/>
      <c r="R38" s="1370"/>
      <c r="T38" s="1370"/>
      <c r="U38" s="1640"/>
      <c r="V38" s="1640"/>
      <c r="W38" s="1370"/>
      <c r="X38" s="1370"/>
      <c r="Y38" s="1370"/>
      <c r="Z38" s="1370"/>
      <c r="AA38" s="1640"/>
      <c r="AB38" s="1370"/>
      <c r="AC38" s="1370"/>
      <c r="AD38" s="548"/>
      <c r="AE38" s="1370"/>
      <c r="AF38" s="1370"/>
      <c r="AG38" s="1370"/>
      <c r="AH38" s="1370"/>
      <c r="AI38" s="1370"/>
      <c r="AJ38" s="1636"/>
      <c r="AK38" s="626"/>
      <c r="AL38" s="626"/>
      <c r="AM38" s="626"/>
      <c r="AN38" s="626"/>
      <c r="AO38" s="1645">
        <v>11</v>
      </c>
    </row>
    <row s="1645" customFormat="1" customHeight="1" ht="11.549999999999999">
      <c r="A39" s="991"/>
      <c r="B39" s="991"/>
      <c r="C39" s="991"/>
      <c r="D39" s="991"/>
      <c r="E39" s="991"/>
      <c r="F39" s="1640"/>
      <c r="G39" s="1640"/>
      <c r="H39" s="355"/>
      <c r="N39" s="1645"/>
      <c r="O39" s="1645"/>
      <c r="P39" s="1645"/>
      <c r="Q39" s="1645"/>
      <c r="R39" s="1370"/>
      <c r="T39" s="1370"/>
      <c r="U39" s="1640"/>
      <c r="V39" s="1640"/>
      <c r="W39" s="1370"/>
      <c r="X39" s="1370"/>
      <c r="Y39" s="1370"/>
      <c r="Z39" s="1370"/>
      <c r="AA39" s="1640"/>
      <c r="AB39" s="1370"/>
      <c r="AC39" s="1370"/>
      <c r="AD39" s="548"/>
      <c r="AE39" s="1370"/>
      <c r="AF39" s="1370"/>
      <c r="AG39" s="1370"/>
      <c r="AH39" s="1370"/>
      <c r="AI39" s="1370"/>
      <c r="AJ39" s="1636"/>
      <c r="AK39" s="626"/>
      <c r="AL39" s="626"/>
      <c r="AM39" s="626"/>
      <c r="AN39" s="626"/>
      <c r="AO39" s="1645">
        <v>11</v>
      </c>
    </row>
    <row s="1645" customFormat="1" customHeight="1" ht="11.549999999999999">
      <c r="A40" s="991"/>
      <c r="B40" s="991"/>
      <c r="C40" s="991"/>
      <c r="D40" s="991"/>
      <c r="E40" s="991"/>
      <c r="F40" s="1640"/>
      <c r="G40" s="1640"/>
      <c r="H40" s="355"/>
      <c r="N40" s="1645"/>
      <c r="O40" s="1645"/>
      <c r="P40" s="1645"/>
      <c r="Q40" s="1645"/>
      <c r="R40" s="1370"/>
      <c r="T40" s="1370"/>
      <c r="U40" s="1640"/>
      <c r="V40" s="1640"/>
      <c r="W40" s="1370"/>
      <c r="X40" s="1370"/>
      <c r="Y40" s="1370"/>
      <c r="Z40" s="1370"/>
      <c r="AA40" s="1640"/>
      <c r="AB40" s="1370"/>
      <c r="AC40" s="1370"/>
      <c r="AD40" s="548"/>
      <c r="AE40" s="1370"/>
      <c r="AF40" s="1370"/>
      <c r="AG40" s="1370"/>
      <c r="AH40" s="1370"/>
      <c r="AI40" s="1370"/>
      <c r="AJ40" s="1636"/>
      <c r="AK40" s="626"/>
      <c r="AL40" s="626"/>
      <c r="AM40" s="626"/>
      <c r="AN40" s="626"/>
      <c r="AO40" s="1645">
        <v>11</v>
      </c>
    </row>
    <row s="1645" customFormat="1" customHeight="1" ht="11.549999999999999">
      <c r="A41" s="991"/>
      <c r="B41" s="991"/>
      <c r="C41" s="991"/>
      <c r="D41" s="991"/>
      <c r="E41" s="991"/>
      <c r="F41" s="1640"/>
      <c r="G41" s="1640"/>
      <c r="H41" s="355"/>
      <c r="N41" s="1645"/>
      <c r="O41" s="1645"/>
      <c r="P41" s="1645"/>
      <c r="Q41" s="1645"/>
      <c r="R41" s="1370"/>
      <c r="T41" s="1370"/>
      <c r="U41" s="1640"/>
      <c r="V41" s="1640"/>
      <c r="W41" s="1370"/>
      <c r="X41" s="1370"/>
      <c r="Y41" s="1370"/>
      <c r="Z41" s="1370"/>
      <c r="AA41" s="1640"/>
      <c r="AB41" s="1370"/>
      <c r="AC41" s="1370"/>
      <c r="AD41" s="548"/>
      <c r="AE41" s="1370"/>
      <c r="AF41" s="1370"/>
      <c r="AG41" s="1370"/>
      <c r="AH41" s="1370"/>
      <c r="AI41" s="1370"/>
      <c r="AJ41" s="1636"/>
      <c r="AK41" s="626"/>
      <c r="AL41" s="626"/>
      <c r="AM41" s="626"/>
      <c r="AN41" s="626"/>
      <c r="AO41" s="1645">
        <v>11</v>
      </c>
    </row>
    <row s="1645" customFormat="1" customHeight="1" ht="11.549999999999999">
      <c r="A42" s="991"/>
      <c r="B42" s="991"/>
      <c r="C42" s="991"/>
      <c r="D42" s="991"/>
      <c r="E42" s="991"/>
      <c r="F42" s="1640"/>
      <c r="G42" s="1640"/>
      <c r="H42" s="355"/>
      <c r="N42" s="1645"/>
      <c r="O42" s="1645"/>
      <c r="P42" s="1645"/>
      <c r="Q42" s="1645"/>
      <c r="R42" s="1370"/>
      <c r="T42" s="1370"/>
      <c r="U42" s="1640"/>
      <c r="V42" s="1640"/>
      <c r="W42" s="1370"/>
      <c r="X42" s="1370"/>
      <c r="Y42" s="1370"/>
      <c r="Z42" s="1370"/>
      <c r="AA42" s="1640"/>
      <c r="AB42" s="1370"/>
      <c r="AC42" s="1370"/>
      <c r="AD42" s="548"/>
      <c r="AE42" s="1370"/>
      <c r="AF42" s="1370"/>
      <c r="AG42" s="1370"/>
      <c r="AH42" s="1370"/>
      <c r="AI42" s="1370"/>
      <c r="AJ42" s="1636"/>
      <c r="AK42" s="626"/>
      <c r="AL42" s="626"/>
      <c r="AM42" s="626"/>
      <c r="AN42" s="626"/>
      <c r="AO42" s="1645">
        <v>11</v>
      </c>
    </row>
    <row s="1645" customFormat="1" customHeight="1" ht="11.549999999999999">
      <c r="A43" s="991"/>
      <c r="B43" s="991"/>
      <c r="C43" s="991"/>
      <c r="D43" s="991"/>
      <c r="E43" s="991"/>
      <c r="F43" s="1640"/>
      <c r="G43" s="1640"/>
      <c r="H43" s="355"/>
      <c r="N43" s="1645"/>
      <c r="O43" s="1645"/>
      <c r="P43" s="1645"/>
      <c r="Q43" s="1645"/>
      <c r="R43" s="1370"/>
      <c r="T43" s="1370"/>
      <c r="U43" s="1640"/>
      <c r="V43" s="1640"/>
      <c r="W43" s="1370"/>
      <c r="X43" s="1370"/>
      <c r="Y43" s="1370"/>
      <c r="Z43" s="1370"/>
      <c r="AA43" s="1640"/>
      <c r="AB43" s="1370"/>
      <c r="AC43" s="1370"/>
      <c r="AD43" s="548"/>
      <c r="AE43" s="1370"/>
      <c r="AF43" s="1370"/>
      <c r="AG43" s="1370"/>
      <c r="AH43" s="1370"/>
      <c r="AI43" s="1370"/>
      <c r="AJ43" s="1636"/>
      <c r="AK43" s="626"/>
      <c r="AL43" s="626"/>
      <c r="AM43" s="626"/>
      <c r="AN43" s="626"/>
      <c r="AO43" s="1645">
        <v>11</v>
      </c>
    </row>
    <row s="1645" customFormat="1" customHeight="1" ht="11.549999999999999">
      <c r="A44" s="991"/>
      <c r="B44" s="991"/>
      <c r="C44" s="991"/>
      <c r="D44" s="991"/>
      <c r="E44" s="991"/>
      <c r="F44" s="1640"/>
      <c r="G44" s="1640"/>
      <c r="H44" s="355"/>
      <c r="N44" s="1645"/>
      <c r="O44" s="1645"/>
      <c r="P44" s="1645"/>
      <c r="Q44" s="1645"/>
      <c r="R44" s="1370"/>
      <c r="T44" s="1370"/>
      <c r="U44" s="1640"/>
      <c r="V44" s="1640"/>
      <c r="W44" s="1370"/>
      <c r="X44" s="1370"/>
      <c r="Y44" s="1370"/>
      <c r="Z44" s="1370"/>
      <c r="AA44" s="1640"/>
      <c r="AB44" s="1370"/>
      <c r="AC44" s="1370"/>
      <c r="AD44" s="548"/>
      <c r="AE44" s="1370"/>
      <c r="AF44" s="1370"/>
      <c r="AG44" s="1370"/>
      <c r="AH44" s="1370"/>
      <c r="AI44" s="1370"/>
      <c r="AJ44" s="1636"/>
      <c r="AK44" s="626"/>
      <c r="AL44" s="626"/>
      <c r="AM44" s="626"/>
      <c r="AN44" s="626"/>
      <c r="AO44" s="1645">
        <v>11</v>
      </c>
    </row>
    <row s="1645" customFormat="1" customHeight="1" ht="11.549999999999999">
      <c r="A45" s="991"/>
      <c r="B45" s="991"/>
      <c r="C45" s="991"/>
      <c r="D45" s="991"/>
      <c r="E45" s="991"/>
      <c r="F45" s="1640"/>
      <c r="G45" s="1640"/>
      <c r="H45" s="355"/>
      <c r="N45" s="1645"/>
      <c r="O45" s="1645"/>
      <c r="P45" s="1645"/>
      <c r="Q45" s="1645"/>
      <c r="R45" s="1370"/>
      <c r="T45" s="1370"/>
      <c r="U45" s="1640"/>
      <c r="V45" s="1640"/>
      <c r="W45" s="1370"/>
      <c r="X45" s="1370"/>
      <c r="Y45" s="1370"/>
      <c r="Z45" s="1370"/>
      <c r="AA45" s="1640"/>
      <c r="AB45" s="1370"/>
      <c r="AC45" s="1370"/>
      <c r="AD45" s="548"/>
      <c r="AE45" s="1370"/>
      <c r="AF45" s="1370"/>
      <c r="AG45" s="1370"/>
      <c r="AH45" s="1370"/>
      <c r="AI45" s="1370"/>
      <c r="AJ45" s="1636"/>
      <c r="AK45" s="626"/>
      <c r="AL45" s="626"/>
      <c r="AM45" s="626"/>
      <c r="AN45" s="626"/>
      <c r="AO45" s="1645">
        <v>11</v>
      </c>
    </row>
    <row s="1645" customFormat="1" customHeight="1" ht="11.549999999999999">
      <c r="A46" s="991"/>
      <c r="B46" s="991"/>
      <c r="C46" s="991"/>
      <c r="D46" s="991"/>
      <c r="E46" s="991"/>
      <c r="F46" s="1640"/>
      <c r="G46" s="1640"/>
      <c r="H46" s="355"/>
      <c r="N46" s="1645"/>
      <c r="O46" s="1645"/>
      <c r="P46" s="1645"/>
      <c r="Q46" s="1645"/>
      <c r="R46" s="1370"/>
      <c r="T46" s="1370"/>
      <c r="U46" s="1640"/>
      <c r="V46" s="1640"/>
      <c r="W46" s="1370"/>
      <c r="X46" s="1370"/>
      <c r="Y46" s="1370"/>
      <c r="Z46" s="1370"/>
      <c r="AA46" s="1640"/>
      <c r="AB46" s="1370"/>
      <c r="AC46" s="1370"/>
      <c r="AD46" s="548"/>
      <c r="AE46" s="1370"/>
      <c r="AF46" s="1370"/>
      <c r="AG46" s="1370"/>
      <c r="AH46" s="1370"/>
      <c r="AI46" s="1370"/>
      <c r="AJ46" s="1636"/>
      <c r="AK46" s="626"/>
      <c r="AL46" s="626"/>
      <c r="AM46" s="626"/>
      <c r="AN46" s="626"/>
      <c r="AO46" s="1645">
        <v>11</v>
      </c>
    </row>
    <row s="1645" customFormat="1" customHeight="1" ht="11.549999999999999">
      <c r="A47" s="991"/>
      <c r="B47" s="991"/>
      <c r="C47" s="991"/>
      <c r="D47" s="991"/>
      <c r="E47" s="991"/>
      <c r="F47" s="1640"/>
      <c r="G47" s="1640"/>
      <c r="H47" s="355"/>
      <c r="N47" s="1645"/>
      <c r="O47" s="1645"/>
      <c r="P47" s="1645"/>
      <c r="Q47" s="1645"/>
      <c r="R47" s="1370"/>
      <c r="T47" s="1370"/>
      <c r="U47" s="1640"/>
      <c r="V47" s="1640"/>
      <c r="W47" s="1370"/>
      <c r="X47" s="1370"/>
      <c r="Y47" s="1370"/>
      <c r="Z47" s="1370"/>
      <c r="AA47" s="1640"/>
      <c r="AB47" s="1370"/>
      <c r="AC47" s="1370"/>
      <c r="AD47" s="548"/>
      <c r="AE47" s="1370"/>
      <c r="AF47" s="1370"/>
      <c r="AG47" s="1370"/>
      <c r="AH47" s="1370"/>
      <c r="AI47" s="1370"/>
      <c r="AJ47" s="1636"/>
      <c r="AK47" s="626"/>
      <c r="AL47" s="626"/>
      <c r="AM47" s="626"/>
      <c r="AN47" s="626"/>
      <c r="AO47" s="1645">
        <v>11</v>
      </c>
    </row>
    <row s="1645" customFormat="1" customHeight="1" ht="11.549999999999999">
      <c r="A48" s="991"/>
      <c r="B48" s="991"/>
      <c r="C48" s="991"/>
      <c r="D48" s="991"/>
      <c r="E48" s="991"/>
      <c r="F48" s="1640"/>
      <c r="G48" s="1640"/>
      <c r="H48" s="355"/>
      <c r="N48" s="1645"/>
      <c r="O48" s="1645"/>
      <c r="P48" s="1645"/>
      <c r="Q48" s="1645"/>
      <c r="R48" s="1370"/>
      <c r="T48" s="1370"/>
      <c r="U48" s="1640"/>
      <c r="V48" s="1640"/>
      <c r="W48" s="1370"/>
      <c r="X48" s="1370"/>
      <c r="Y48" s="1370"/>
      <c r="Z48" s="1370"/>
      <c r="AA48" s="1640"/>
      <c r="AB48" s="1370"/>
      <c r="AC48" s="1370"/>
      <c r="AD48" s="548"/>
      <c r="AE48" s="1370"/>
      <c r="AF48" s="1370"/>
      <c r="AG48" s="1370"/>
      <c r="AH48" s="1370"/>
      <c r="AI48" s="1370"/>
      <c r="AJ48" s="1636"/>
      <c r="AK48" s="626"/>
      <c r="AL48" s="626"/>
      <c r="AM48" s="626"/>
      <c r="AN48" s="626"/>
      <c r="AO48" s="1645">
        <v>11</v>
      </c>
    </row>
    <row s="1645" customFormat="1" customHeight="1" ht="11.549999999999999">
      <c r="A49" s="991"/>
      <c r="B49" s="991"/>
      <c r="C49" s="991"/>
      <c r="D49" s="991"/>
      <c r="E49" s="991"/>
      <c r="F49" s="1640"/>
      <c r="G49" s="1640"/>
      <c r="H49" s="355"/>
      <c r="N49" s="1645"/>
      <c r="O49" s="1645"/>
      <c r="P49" s="1645"/>
      <c r="Q49" s="1645"/>
      <c r="R49" s="1370"/>
      <c r="T49" s="1370"/>
      <c r="U49" s="1640"/>
      <c r="V49" s="1640"/>
      <c r="W49" s="1370"/>
      <c r="X49" s="1370"/>
      <c r="Y49" s="1370"/>
      <c r="Z49" s="1370"/>
      <c r="AA49" s="1640"/>
      <c r="AB49" s="1370"/>
      <c r="AC49" s="1370"/>
      <c r="AD49" s="548"/>
      <c r="AE49" s="1370"/>
      <c r="AF49" s="1370"/>
      <c r="AG49" s="1370"/>
      <c r="AH49" s="1370"/>
      <c r="AI49" s="1370"/>
      <c r="AJ49" s="1636"/>
      <c r="AK49" s="626"/>
      <c r="AL49" s="626"/>
      <c r="AM49" s="626"/>
      <c r="AN49" s="626"/>
      <c r="AO49" s="1645">
        <v>11</v>
      </c>
    </row>
    <row s="1645" customFormat="1" customHeight="1" ht="11.549999999999999">
      <c r="A50" s="991"/>
      <c r="B50" s="991"/>
      <c r="C50" s="991"/>
      <c r="D50" s="991"/>
      <c r="E50" s="991"/>
      <c r="F50" s="1640"/>
      <c r="G50" s="1640"/>
      <c r="H50" s="355"/>
      <c r="N50" s="1645"/>
      <c r="O50" s="1645"/>
      <c r="P50" s="1645"/>
      <c r="Q50" s="1645"/>
      <c r="R50" s="1370"/>
      <c r="T50" s="1370"/>
      <c r="U50" s="1640"/>
      <c r="V50" s="1640"/>
      <c r="W50" s="1370"/>
      <c r="X50" s="1370"/>
      <c r="Y50" s="1370"/>
      <c r="Z50" s="1370"/>
      <c r="AA50" s="1640"/>
      <c r="AB50" s="1370"/>
      <c r="AC50" s="1370"/>
      <c r="AD50" s="548"/>
      <c r="AE50" s="1370"/>
      <c r="AF50" s="1370"/>
      <c r="AG50" s="1370"/>
      <c r="AH50" s="1370"/>
      <c r="AI50" s="1370"/>
      <c r="AJ50" s="1636"/>
      <c r="AK50" s="626"/>
      <c r="AL50" s="626"/>
      <c r="AM50" s="626"/>
      <c r="AN50" s="626"/>
      <c r="AO50" s="1645">
        <v>11</v>
      </c>
    </row>
    <row s="1645" customFormat="1" customHeight="1" ht="11.549999999999999">
      <c r="A51" s="991"/>
      <c r="B51" s="991"/>
      <c r="C51" s="991"/>
      <c r="D51" s="991"/>
      <c r="E51" s="991"/>
      <c r="F51" s="1640"/>
      <c r="G51" s="1640"/>
      <c r="H51" s="355"/>
      <c r="N51" s="1645"/>
      <c r="O51" s="1645"/>
      <c r="P51" s="1645"/>
      <c r="Q51" s="1645"/>
      <c r="R51" s="1370"/>
      <c r="T51" s="1370"/>
      <c r="U51" s="1640"/>
      <c r="V51" s="1640"/>
      <c r="W51" s="1370"/>
      <c r="X51" s="1370"/>
      <c r="Y51" s="1370"/>
      <c r="Z51" s="1370"/>
      <c r="AA51" s="1640"/>
      <c r="AB51" s="1370"/>
      <c r="AC51" s="1370"/>
      <c r="AD51" s="548"/>
      <c r="AE51" s="1370"/>
      <c r="AF51" s="1370"/>
      <c r="AG51" s="1370"/>
      <c r="AH51" s="1370"/>
      <c r="AI51" s="1370"/>
      <c r="AJ51" s="1636"/>
      <c r="AK51" s="626"/>
      <c r="AL51" s="626"/>
      <c r="AM51" s="626"/>
      <c r="AN51" s="626"/>
      <c r="AO51" s="1645">
        <v>11</v>
      </c>
    </row>
    <row s="1645" customFormat="1" customHeight="1" ht="11.549999999999999">
      <c r="A52" s="991"/>
      <c r="B52" s="991"/>
      <c r="C52" s="991"/>
      <c r="D52" s="991"/>
      <c r="E52" s="991"/>
      <c r="F52" s="1640"/>
      <c r="G52" s="1640"/>
      <c r="H52" s="355"/>
      <c r="N52" s="1645"/>
      <c r="O52" s="1645"/>
      <c r="P52" s="1645"/>
      <c r="Q52" s="1645"/>
      <c r="R52" s="1370"/>
      <c r="T52" s="1370"/>
      <c r="U52" s="1640"/>
      <c r="V52" s="1640"/>
      <c r="W52" s="1370"/>
      <c r="X52" s="1370"/>
      <c r="Y52" s="1370"/>
      <c r="Z52" s="1370"/>
      <c r="AA52" s="1640"/>
      <c r="AB52" s="1370"/>
      <c r="AC52" s="1370"/>
      <c r="AD52" s="548"/>
      <c r="AE52" s="1370"/>
      <c r="AF52" s="1370"/>
      <c r="AG52" s="1370"/>
      <c r="AH52" s="1370"/>
      <c r="AI52" s="1370"/>
      <c r="AJ52" s="1636"/>
      <c r="AK52" s="626"/>
      <c r="AL52" s="626"/>
      <c r="AM52" s="626"/>
      <c r="AN52" s="626"/>
      <c r="AO52" s="1645">
        <v>11</v>
      </c>
    </row>
    <row s="1645" customFormat="1" customHeight="1" ht="11.549999999999999">
      <c r="A53" s="991"/>
      <c r="B53" s="991"/>
      <c r="C53" s="991"/>
      <c r="D53" s="991"/>
      <c r="E53" s="991"/>
      <c r="F53" s="1640"/>
      <c r="G53" s="1640"/>
      <c r="H53" s="355"/>
      <c r="N53" s="1645"/>
      <c r="O53" s="1645"/>
      <c r="P53" s="1645"/>
      <c r="Q53" s="1645"/>
      <c r="R53" s="1370"/>
      <c r="T53" s="1370"/>
      <c r="U53" s="1640"/>
      <c r="V53" s="1640"/>
      <c r="W53" s="1370"/>
      <c r="X53" s="1370"/>
      <c r="Y53" s="1370"/>
      <c r="Z53" s="1370"/>
      <c r="AA53" s="1640"/>
      <c r="AB53" s="1370"/>
      <c r="AC53" s="1370"/>
      <c r="AD53" s="548"/>
      <c r="AE53" s="1370"/>
      <c r="AF53" s="1370"/>
      <c r="AG53" s="1370"/>
      <c r="AH53" s="1370"/>
      <c r="AI53" s="1370"/>
      <c r="AJ53" s="1636"/>
      <c r="AK53" s="626"/>
      <c r="AL53" s="626"/>
      <c r="AM53" s="626"/>
      <c r="AN53" s="626"/>
      <c r="AO53" s="1645">
        <v>11</v>
      </c>
    </row>
    <row s="1645" customFormat="1" customHeight="1" ht="11.549999999999999">
      <c r="A54" s="991"/>
      <c r="B54" s="991"/>
      <c r="C54" s="991"/>
      <c r="D54" s="991"/>
      <c r="E54" s="991"/>
      <c r="F54" s="1640"/>
      <c r="G54" s="1640"/>
      <c r="H54" s="355"/>
      <c r="N54" s="1645"/>
      <c r="O54" s="1645"/>
      <c r="P54" s="1645"/>
      <c r="Q54" s="1645"/>
      <c r="R54" s="1370"/>
      <c r="T54" s="1370"/>
      <c r="U54" s="1640"/>
      <c r="V54" s="1640"/>
      <c r="W54" s="1370"/>
      <c r="X54" s="1370"/>
      <c r="Y54" s="1370"/>
      <c r="Z54" s="1370"/>
      <c r="AA54" s="1640"/>
      <c r="AB54" s="1370"/>
      <c r="AC54" s="1370"/>
      <c r="AD54" s="548"/>
      <c r="AE54" s="1370"/>
      <c r="AF54" s="1370"/>
      <c r="AG54" s="1370"/>
      <c r="AH54" s="1370"/>
      <c r="AI54" s="1370"/>
      <c r="AJ54" s="1636"/>
      <c r="AK54" s="626"/>
      <c r="AL54" s="626"/>
      <c r="AM54" s="626"/>
      <c r="AN54" s="626"/>
      <c r="AO54" s="1645">
        <v>11</v>
      </c>
    </row>
    <row s="1645" customFormat="1" customHeight="1" ht="11.549999999999999">
      <c r="A55" s="991"/>
      <c r="B55" s="991"/>
      <c r="C55" s="991"/>
      <c r="D55" s="991"/>
      <c r="E55" s="991"/>
      <c r="F55" s="1640"/>
      <c r="G55" s="1640"/>
      <c r="H55" s="355"/>
      <c r="N55" s="1645"/>
      <c r="O55" s="1645"/>
      <c r="P55" s="1645"/>
      <c r="Q55" s="1645"/>
      <c r="R55" s="1370"/>
      <c r="T55" s="1370"/>
      <c r="U55" s="1640"/>
      <c r="V55" s="1640"/>
      <c r="W55" s="1370"/>
      <c r="X55" s="1370"/>
      <c r="Y55" s="1370"/>
      <c r="Z55" s="1370"/>
      <c r="AA55" s="1640"/>
      <c r="AB55" s="1370"/>
      <c r="AC55" s="1370"/>
      <c r="AD55" s="548"/>
      <c r="AE55" s="1370"/>
      <c r="AF55" s="1370"/>
      <c r="AG55" s="1370"/>
      <c r="AH55" s="1370"/>
      <c r="AI55" s="1370"/>
      <c r="AJ55" s="1636"/>
      <c r="AK55" s="626"/>
      <c r="AL55" s="626"/>
      <c r="AM55" s="626"/>
      <c r="AN55" s="626"/>
      <c r="AO55" s="1645">
        <v>11</v>
      </c>
    </row>
    <row s="1645" customFormat="1" customHeight="1" ht="11.549999999999999">
      <c r="A56" s="991"/>
      <c r="B56" s="991"/>
      <c r="C56" s="991"/>
      <c r="D56" s="991"/>
      <c r="E56" s="991"/>
      <c r="F56" s="1640"/>
      <c r="G56" s="1640"/>
      <c r="H56" s="355"/>
      <c r="N56" s="1645"/>
      <c r="O56" s="1645"/>
      <c r="P56" s="1645"/>
      <c r="Q56" s="1645"/>
      <c r="R56" s="1370"/>
      <c r="T56" s="1370"/>
      <c r="U56" s="1640"/>
      <c r="V56" s="1640"/>
      <c r="W56" s="1370"/>
      <c r="X56" s="1370"/>
      <c r="Y56" s="1370"/>
      <c r="Z56" s="1370"/>
      <c r="AA56" s="1640"/>
      <c r="AB56" s="1370"/>
      <c r="AC56" s="1370"/>
      <c r="AD56" s="548"/>
      <c r="AE56" s="1370"/>
      <c r="AF56" s="1370"/>
      <c r="AG56" s="1370"/>
      <c r="AH56" s="1370"/>
      <c r="AI56" s="1370"/>
      <c r="AJ56" s="1636"/>
      <c r="AK56" s="626"/>
      <c r="AL56" s="626"/>
      <c r="AM56" s="626"/>
      <c r="AN56" s="626"/>
      <c r="AO56" s="1645">
        <v>11</v>
      </c>
    </row>
    <row s="1645" customFormat="1" customHeight="1" ht="11.549999999999999">
      <c r="A57" s="991"/>
      <c r="B57" s="991"/>
      <c r="C57" s="991"/>
      <c r="D57" s="991"/>
      <c r="E57" s="991"/>
      <c r="F57" s="1640"/>
      <c r="G57" s="1640"/>
      <c r="H57" s="355"/>
      <c r="N57" s="1645"/>
      <c r="O57" s="1645"/>
      <c r="P57" s="1645"/>
      <c r="Q57" s="1645"/>
      <c r="R57" s="1370"/>
      <c r="T57" s="1370"/>
      <c r="U57" s="1640"/>
      <c r="V57" s="1640"/>
      <c r="W57" s="1370"/>
      <c r="X57" s="1370"/>
      <c r="Y57" s="1370"/>
      <c r="Z57" s="1370"/>
      <c r="AA57" s="1640"/>
      <c r="AB57" s="1370"/>
      <c r="AC57" s="1370"/>
      <c r="AD57" s="548"/>
      <c r="AE57" s="1370"/>
      <c r="AF57" s="1370"/>
      <c r="AG57" s="1370"/>
      <c r="AH57" s="1370"/>
      <c r="AI57" s="1370"/>
      <c r="AJ57" s="1636"/>
      <c r="AK57" s="626"/>
      <c r="AL57" s="626"/>
      <c r="AM57" s="626"/>
      <c r="AN57" s="626"/>
      <c r="AO57" s="1645">
        <v>11</v>
      </c>
    </row>
    <row s="1645" customFormat="1" customHeight="1" ht="11.549999999999999">
      <c r="A58" s="991"/>
      <c r="B58" s="991"/>
      <c r="C58" s="991"/>
      <c r="D58" s="991"/>
      <c r="E58" s="991"/>
      <c r="F58" s="1640"/>
      <c r="G58" s="1640"/>
      <c r="H58" s="355"/>
      <c r="N58" s="1645"/>
      <c r="O58" s="1645"/>
      <c r="P58" s="1645"/>
      <c r="Q58" s="1645"/>
      <c r="R58" s="1370"/>
      <c r="T58" s="1370"/>
      <c r="U58" s="1640"/>
      <c r="V58" s="1640"/>
      <c r="W58" s="1370"/>
      <c r="X58" s="1370"/>
      <c r="Y58" s="1370"/>
      <c r="Z58" s="1370"/>
      <c r="AA58" s="1640"/>
      <c r="AB58" s="1370"/>
      <c r="AC58" s="1370"/>
      <c r="AD58" s="548"/>
      <c r="AE58" s="1370"/>
      <c r="AF58" s="1370"/>
      <c r="AG58" s="1370"/>
      <c r="AH58" s="1370"/>
      <c r="AI58" s="1370"/>
      <c r="AJ58" s="1636"/>
      <c r="AK58" s="626"/>
      <c r="AL58" s="626"/>
      <c r="AM58" s="626"/>
      <c r="AN58" s="626"/>
      <c r="AO58" s="1645">
        <v>11</v>
      </c>
    </row>
    <row s="1645" customFormat="1" customHeight="1" ht="11.549999999999999">
      <c r="A59" s="991"/>
      <c r="B59" s="991"/>
      <c r="C59" s="991"/>
      <c r="D59" s="991"/>
      <c r="E59" s="991"/>
      <c r="F59" s="1640"/>
      <c r="G59" s="1640"/>
      <c r="H59" s="355"/>
      <c r="N59" s="1645"/>
      <c r="O59" s="1645"/>
      <c r="P59" s="1645"/>
      <c r="Q59" s="1645"/>
      <c r="R59" s="1370"/>
      <c r="T59" s="1370"/>
      <c r="U59" s="1640"/>
      <c r="V59" s="1640"/>
      <c r="W59" s="1370"/>
      <c r="X59" s="1370"/>
      <c r="Y59" s="1370"/>
      <c r="Z59" s="1370"/>
      <c r="AA59" s="1640"/>
      <c r="AB59" s="1370"/>
      <c r="AC59" s="1370"/>
      <c r="AD59" s="548"/>
      <c r="AE59" s="1370"/>
      <c r="AF59" s="1370"/>
      <c r="AG59" s="1370"/>
      <c r="AH59" s="1370"/>
      <c r="AI59" s="1370"/>
      <c r="AJ59" s="1636"/>
      <c r="AK59" s="626"/>
      <c r="AL59" s="626"/>
      <c r="AM59" s="626"/>
      <c r="AN59" s="626"/>
      <c r="AO59" s="1645">
        <v>11</v>
      </c>
    </row>
    <row s="1645" customFormat="1" customHeight="1" ht="11.549999999999999">
      <c r="A60" s="991"/>
      <c r="B60" s="991"/>
      <c r="C60" s="991"/>
      <c r="D60" s="991"/>
      <c r="E60" s="991"/>
      <c r="F60" s="1640"/>
      <c r="G60" s="1640"/>
      <c r="H60" s="355"/>
      <c r="N60" s="1645"/>
      <c r="O60" s="1645"/>
      <c r="P60" s="1645"/>
      <c r="Q60" s="1645"/>
      <c r="R60" s="1370"/>
      <c r="T60" s="1370"/>
      <c r="U60" s="1640"/>
      <c r="V60" s="1640"/>
      <c r="W60" s="1370"/>
      <c r="X60" s="1370"/>
      <c r="Y60" s="1370"/>
      <c r="Z60" s="1370"/>
      <c r="AA60" s="1640"/>
      <c r="AB60" s="1370"/>
      <c r="AC60" s="1370"/>
      <c r="AD60" s="548"/>
      <c r="AE60" s="1370"/>
      <c r="AF60" s="1370"/>
      <c r="AG60" s="1370"/>
      <c r="AH60" s="1370"/>
      <c r="AI60" s="1370"/>
      <c r="AJ60" s="1636"/>
      <c r="AK60" s="626"/>
      <c r="AL60" s="626"/>
      <c r="AM60" s="626"/>
      <c r="AN60" s="626"/>
      <c r="AO60" s="1645">
        <v>11</v>
      </c>
    </row>
    <row s="1645" customFormat="1" customHeight="1" ht="11.549999999999999">
      <c r="A61" s="991"/>
      <c r="B61" s="991"/>
      <c r="C61" s="991"/>
      <c r="D61" s="991"/>
      <c r="E61" s="991"/>
      <c r="F61" s="1640"/>
      <c r="G61" s="1640"/>
      <c r="H61" s="355"/>
      <c r="N61" s="1645"/>
      <c r="O61" s="1645"/>
      <c r="P61" s="1645"/>
      <c r="Q61" s="1645"/>
      <c r="R61" s="1370"/>
      <c r="T61" s="1370"/>
      <c r="U61" s="1640"/>
      <c r="V61" s="1640"/>
      <c r="W61" s="1370"/>
      <c r="X61" s="1370"/>
      <c r="Y61" s="1370"/>
      <c r="Z61" s="1370"/>
      <c r="AA61" s="1640"/>
      <c r="AB61" s="1370"/>
      <c r="AC61" s="1370"/>
      <c r="AD61" s="548"/>
      <c r="AE61" s="1370"/>
      <c r="AF61" s="1370"/>
      <c r="AG61" s="1370"/>
      <c r="AH61" s="1370"/>
      <c r="AI61" s="1370"/>
      <c r="AJ61" s="1636"/>
      <c r="AK61" s="626"/>
      <c r="AL61" s="626"/>
      <c r="AM61" s="626"/>
      <c r="AN61" s="626"/>
      <c r="AO61" s="1645">
        <v>11</v>
      </c>
    </row>
    <row s="1645" customFormat="1" customHeight="1" ht="11.549999999999999">
      <c r="A62" s="991"/>
      <c r="B62" s="991"/>
      <c r="C62" s="991"/>
      <c r="D62" s="991"/>
      <c r="E62" s="991"/>
      <c r="F62" s="1640"/>
      <c r="G62" s="1640"/>
      <c r="H62" s="355"/>
      <c r="N62" s="1645"/>
      <c r="O62" s="1645"/>
      <c r="P62" s="1645"/>
      <c r="Q62" s="1645"/>
      <c r="R62" s="1370"/>
      <c r="T62" s="1370"/>
      <c r="U62" s="1640"/>
      <c r="V62" s="1640"/>
      <c r="W62" s="1370"/>
      <c r="X62" s="1370"/>
      <c r="Y62" s="1370"/>
      <c r="Z62" s="1370"/>
      <c r="AA62" s="1640"/>
      <c r="AB62" s="1370"/>
      <c r="AC62" s="1370"/>
      <c r="AD62" s="548"/>
      <c r="AE62" s="1370"/>
      <c r="AF62" s="1370"/>
      <c r="AG62" s="1370"/>
      <c r="AH62" s="1370"/>
      <c r="AI62" s="1370"/>
      <c r="AJ62" s="1636"/>
      <c r="AK62" s="626"/>
      <c r="AL62" s="626"/>
      <c r="AM62" s="626"/>
      <c r="AN62" s="626"/>
      <c r="AO62" s="1645">
        <v>11</v>
      </c>
    </row>
    <row s="1645" customFormat="1" customHeight="1" ht="11.549999999999999">
      <c r="A63" s="991"/>
      <c r="B63" s="991"/>
      <c r="C63" s="991"/>
      <c r="D63" s="991"/>
      <c r="E63" s="991"/>
      <c r="F63" s="1640"/>
      <c r="G63" s="1640"/>
      <c r="H63" s="355"/>
      <c r="N63" s="1645"/>
      <c r="O63" s="1645"/>
      <c r="P63" s="1645"/>
      <c r="Q63" s="1645"/>
      <c r="R63" s="1370"/>
      <c r="T63" s="1370"/>
      <c r="U63" s="1640"/>
      <c r="V63" s="1640"/>
      <c r="W63" s="1370"/>
      <c r="X63" s="1370"/>
      <c r="Y63" s="1370"/>
      <c r="Z63" s="1370"/>
      <c r="AA63" s="1640"/>
      <c r="AB63" s="1370"/>
      <c r="AC63" s="1370"/>
      <c r="AD63" s="548"/>
      <c r="AE63" s="1370"/>
      <c r="AF63" s="1370"/>
      <c r="AG63" s="1370"/>
      <c r="AH63" s="1370"/>
      <c r="AI63" s="1370"/>
      <c r="AJ63" s="1636"/>
      <c r="AK63" s="626"/>
      <c r="AL63" s="626"/>
      <c r="AM63" s="626"/>
      <c r="AN63" s="626"/>
      <c r="AO63" s="1645">
        <v>11</v>
      </c>
    </row>
    <row s="1645" customFormat="1" customHeight="1" ht="11.549999999999999">
      <c r="A64" s="991"/>
      <c r="B64" s="991"/>
      <c r="C64" s="991"/>
      <c r="D64" s="991"/>
      <c r="E64" s="991"/>
      <c r="F64" s="1640"/>
      <c r="G64" s="1640"/>
      <c r="H64" s="355"/>
      <c r="N64" s="1645"/>
      <c r="O64" s="1645"/>
      <c r="P64" s="1645"/>
      <c r="Q64" s="1645"/>
      <c r="R64" s="1370"/>
      <c r="T64" s="1370"/>
      <c r="U64" s="1640"/>
      <c r="V64" s="1640"/>
      <c r="W64" s="1370"/>
      <c r="X64" s="1370"/>
      <c r="Y64" s="1370"/>
      <c r="Z64" s="1370"/>
      <c r="AA64" s="1640"/>
      <c r="AB64" s="1370"/>
      <c r="AC64" s="1370"/>
      <c r="AD64" s="548"/>
      <c r="AE64" s="1370"/>
      <c r="AF64" s="1370"/>
      <c r="AG64" s="1370"/>
      <c r="AH64" s="1370"/>
      <c r="AI64" s="1370"/>
      <c r="AJ64" s="1636"/>
      <c r="AK64" s="626"/>
      <c r="AL64" s="626"/>
      <c r="AM64" s="626"/>
      <c r="AN64" s="626"/>
      <c r="AO64" s="1645">
        <v>11</v>
      </c>
    </row>
    <row s="1645" customFormat="1" customHeight="1" ht="11.549999999999999">
      <c r="A65" s="991"/>
      <c r="B65" s="991"/>
      <c r="C65" s="991"/>
      <c r="D65" s="991"/>
      <c r="E65" s="991"/>
      <c r="F65" s="1640"/>
      <c r="G65" s="1640"/>
      <c r="H65" s="355"/>
      <c r="N65" s="1645"/>
      <c r="O65" s="1645"/>
      <c r="P65" s="1645"/>
      <c r="Q65" s="1645"/>
      <c r="R65" s="1370"/>
      <c r="T65" s="1370"/>
      <c r="U65" s="1640"/>
      <c r="V65" s="1640"/>
      <c r="W65" s="1370"/>
      <c r="X65" s="1370"/>
      <c r="Y65" s="1370"/>
      <c r="Z65" s="1370"/>
      <c r="AA65" s="1640"/>
      <c r="AB65" s="1370"/>
      <c r="AC65" s="1370"/>
      <c r="AD65" s="548"/>
      <c r="AE65" s="1370"/>
      <c r="AF65" s="1370"/>
      <c r="AG65" s="1370"/>
      <c r="AH65" s="1370"/>
      <c r="AI65" s="1370"/>
      <c r="AJ65" s="1636"/>
      <c r="AK65" s="626"/>
      <c r="AL65" s="626"/>
      <c r="AM65" s="626"/>
      <c r="AN65" s="626"/>
      <c r="AO65" s="1645">
        <v>11</v>
      </c>
    </row>
    <row s="1645" customFormat="1" customHeight="1" ht="11.549999999999999">
      <c r="A66" s="991"/>
      <c r="B66" s="991"/>
      <c r="C66" s="991"/>
      <c r="D66" s="991"/>
      <c r="E66" s="991"/>
      <c r="F66" s="1640"/>
      <c r="G66" s="1640"/>
      <c r="H66" s="355"/>
      <c r="N66" s="1645"/>
      <c r="O66" s="1645"/>
      <c r="P66" s="1645"/>
      <c r="Q66" s="1645"/>
      <c r="R66" s="1370"/>
      <c r="T66" s="1370"/>
      <c r="U66" s="1640"/>
      <c r="V66" s="1640"/>
      <c r="W66" s="1370"/>
      <c r="X66" s="1370"/>
      <c r="Y66" s="1370"/>
      <c r="Z66" s="1370"/>
      <c r="AA66" s="1640"/>
      <c r="AB66" s="1370"/>
      <c r="AC66" s="1370"/>
      <c r="AD66" s="548"/>
      <c r="AE66" s="1370"/>
      <c r="AF66" s="1370"/>
      <c r="AG66" s="1370"/>
      <c r="AH66" s="1370"/>
      <c r="AI66" s="1370"/>
      <c r="AJ66" s="1636"/>
      <c r="AK66" s="626"/>
      <c r="AL66" s="626"/>
      <c r="AM66" s="626"/>
      <c r="AN66" s="626"/>
      <c r="AO66" s="1645">
        <v>11</v>
      </c>
    </row>
    <row s="1645" customFormat="1" customHeight="1" ht="11.549999999999999">
      <c r="A67" s="991"/>
      <c r="B67" s="991"/>
      <c r="C67" s="991"/>
      <c r="D67" s="991"/>
      <c r="E67" s="991"/>
      <c r="F67" s="1640"/>
      <c r="G67" s="1640"/>
      <c r="H67" s="355"/>
      <c r="N67" s="1645"/>
      <c r="O67" s="1645"/>
      <c r="P67" s="1645"/>
      <c r="Q67" s="1645"/>
      <c r="R67" s="1370"/>
      <c r="T67" s="1370"/>
      <c r="U67" s="1640"/>
      <c r="V67" s="1640"/>
      <c r="W67" s="1370"/>
      <c r="X67" s="1370"/>
      <c r="Y67" s="1370"/>
      <c r="Z67" s="1370"/>
      <c r="AA67" s="1640"/>
      <c r="AB67" s="1370"/>
      <c r="AC67" s="1370"/>
      <c r="AD67" s="548"/>
      <c r="AE67" s="1370"/>
      <c r="AF67" s="1370"/>
      <c r="AG67" s="1370"/>
      <c r="AH67" s="1370"/>
      <c r="AI67" s="1370"/>
      <c r="AJ67" s="1636"/>
      <c r="AK67" s="626"/>
      <c r="AL67" s="626"/>
      <c r="AM67" s="626"/>
      <c r="AN67" s="626"/>
      <c r="AO67" s="1645">
        <v>11</v>
      </c>
    </row>
    <row s="1645" customFormat="1" customHeight="1" ht="11.549999999999999">
      <c r="A68" s="991"/>
      <c r="B68" s="991"/>
      <c r="C68" s="991"/>
      <c r="D68" s="991"/>
      <c r="E68" s="991"/>
      <c r="F68" s="1640"/>
      <c r="G68" s="1640"/>
      <c r="H68" s="355"/>
      <c r="N68" s="1645"/>
      <c r="O68" s="1645"/>
      <c r="P68" s="1645"/>
      <c r="Q68" s="1645"/>
      <c r="R68" s="1370"/>
      <c r="T68" s="1370"/>
      <c r="U68" s="1640"/>
      <c r="V68" s="1640"/>
      <c r="W68" s="1370"/>
      <c r="X68" s="1370"/>
      <c r="Y68" s="1370"/>
      <c r="Z68" s="1370"/>
      <c r="AA68" s="1640"/>
      <c r="AB68" s="1370"/>
      <c r="AC68" s="1370"/>
      <c r="AD68" s="548"/>
      <c r="AE68" s="1370"/>
      <c r="AF68" s="1370"/>
      <c r="AG68" s="1370"/>
      <c r="AH68" s="1370"/>
      <c r="AI68" s="1370"/>
      <c r="AJ68" s="1636"/>
      <c r="AK68" s="626"/>
      <c r="AL68" s="626"/>
      <c r="AM68" s="626"/>
      <c r="AN68" s="626"/>
      <c r="AO68" s="1645">
        <v>11</v>
      </c>
    </row>
    <row s="1645" customFormat="1" customHeight="1" ht="11.549999999999999">
      <c r="A69" s="991"/>
      <c r="B69" s="991"/>
      <c r="C69" s="991"/>
      <c r="D69" s="991"/>
      <c r="E69" s="991"/>
      <c r="F69" s="1640"/>
      <c r="G69" s="1640"/>
      <c r="H69" s="355"/>
      <c r="N69" s="1645"/>
      <c r="O69" s="1645"/>
      <c r="P69" s="1645"/>
      <c r="Q69" s="1645"/>
      <c r="R69" s="1370"/>
      <c r="T69" s="1370"/>
      <c r="U69" s="1640"/>
      <c r="V69" s="1640"/>
      <c r="W69" s="1370"/>
      <c r="X69" s="1370"/>
      <c r="Y69" s="1370"/>
      <c r="Z69" s="1370"/>
      <c r="AA69" s="1640"/>
      <c r="AB69" s="1370"/>
      <c r="AC69" s="1370"/>
      <c r="AD69" s="548"/>
      <c r="AE69" s="1370"/>
      <c r="AF69" s="1370"/>
      <c r="AG69" s="1370"/>
      <c r="AH69" s="1370"/>
      <c r="AI69" s="1370"/>
      <c r="AJ69" s="1636"/>
      <c r="AK69" s="626"/>
      <c r="AL69" s="626"/>
      <c r="AM69" s="626"/>
      <c r="AN69" s="626"/>
      <c r="AO69" s="1645">
        <v>11</v>
      </c>
    </row>
    <row s="1645" customFormat="1" customHeight="1" ht="11.549999999999999">
      <c r="A70" s="991"/>
      <c r="B70" s="991"/>
      <c r="C70" s="991"/>
      <c r="D70" s="991"/>
      <c r="E70" s="991"/>
      <c r="F70" s="1640"/>
      <c r="G70" s="1640"/>
      <c r="H70" s="355"/>
      <c r="N70" s="1645"/>
      <c r="O70" s="1645"/>
      <c r="P70" s="1645"/>
      <c r="Q70" s="1645"/>
      <c r="R70" s="1370"/>
      <c r="T70" s="1370"/>
      <c r="U70" s="1640"/>
      <c r="V70" s="1640"/>
      <c r="W70" s="1370"/>
      <c r="X70" s="1370"/>
      <c r="Y70" s="1370"/>
      <c r="Z70" s="1370"/>
      <c r="AA70" s="1640"/>
      <c r="AB70" s="1370"/>
      <c r="AC70" s="1370"/>
      <c r="AD70" s="548"/>
      <c r="AE70" s="1370"/>
      <c r="AF70" s="1370"/>
      <c r="AG70" s="1370"/>
      <c r="AH70" s="1370"/>
      <c r="AI70" s="1370"/>
      <c r="AJ70" s="1636"/>
      <c r="AK70" s="626"/>
      <c r="AL70" s="626"/>
      <c r="AM70" s="626"/>
      <c r="AN70" s="626"/>
      <c r="AO70" s="1645">
        <v>11</v>
      </c>
    </row>
    <row s="1645" customFormat="1" customHeight="1" ht="11.549999999999999">
      <c r="A71" s="991"/>
      <c r="B71" s="991"/>
      <c r="C71" s="991"/>
      <c r="D71" s="991"/>
      <c r="E71" s="991"/>
      <c r="F71" s="1640"/>
      <c r="G71" s="1640"/>
      <c r="H71" s="355"/>
      <c r="N71" s="1645"/>
      <c r="O71" s="1645"/>
      <c r="P71" s="1645"/>
      <c r="Q71" s="1645"/>
      <c r="R71" s="1370"/>
      <c r="T71" s="1370"/>
      <c r="U71" s="1640"/>
      <c r="V71" s="1640"/>
      <c r="W71" s="1370"/>
      <c r="X71" s="1370"/>
      <c r="Y71" s="1370"/>
      <c r="Z71" s="1370"/>
      <c r="AA71" s="1640"/>
      <c r="AB71" s="1370"/>
      <c r="AC71" s="1370"/>
      <c r="AD71" s="548"/>
      <c r="AE71" s="1370"/>
      <c r="AF71" s="1370"/>
      <c r="AG71" s="1370"/>
      <c r="AH71" s="1370"/>
      <c r="AI71" s="1370"/>
      <c r="AJ71" s="1636"/>
      <c r="AK71" s="626"/>
      <c r="AL71" s="626"/>
      <c r="AM71" s="626"/>
      <c r="AN71" s="626"/>
      <c r="AO71" s="1645">
        <v>11</v>
      </c>
    </row>
    <row s="1645" customFormat="1" customHeight="1" ht="11.549999999999999">
      <c r="A72" s="991"/>
      <c r="B72" s="991"/>
      <c r="C72" s="991"/>
      <c r="D72" s="991"/>
      <c r="E72" s="991"/>
      <c r="F72" s="1640"/>
      <c r="G72" s="1640"/>
      <c r="H72" s="355"/>
      <c r="N72" s="1645"/>
      <c r="O72" s="1645"/>
      <c r="P72" s="1645"/>
      <c r="Q72" s="1645"/>
      <c r="R72" s="1370"/>
      <c r="T72" s="1370"/>
      <c r="U72" s="1640"/>
      <c r="V72" s="1640"/>
      <c r="W72" s="1370"/>
      <c r="X72" s="1370"/>
      <c r="Y72" s="1370"/>
      <c r="Z72" s="1370"/>
      <c r="AA72" s="1640"/>
      <c r="AB72" s="1370"/>
      <c r="AC72" s="1370"/>
      <c r="AD72" s="548"/>
      <c r="AE72" s="1370"/>
      <c r="AF72" s="1370"/>
      <c r="AG72" s="1370"/>
      <c r="AH72" s="1370"/>
      <c r="AI72" s="1370"/>
      <c r="AJ72" s="1636"/>
      <c r="AK72" s="626"/>
      <c r="AL72" s="626"/>
      <c r="AM72" s="626"/>
      <c r="AN72" s="626"/>
      <c r="AO72" s="1645">
        <v>11</v>
      </c>
    </row>
    <row s="1645" customFormat="1" customHeight="1" ht="11.549999999999999">
      <c r="A73" s="991"/>
      <c r="B73" s="991"/>
      <c r="C73" s="991"/>
      <c r="D73" s="991"/>
      <c r="E73" s="991"/>
      <c r="F73" s="1640"/>
      <c r="G73" s="1640"/>
      <c r="H73" s="355"/>
      <c r="N73" s="1645"/>
      <c r="O73" s="1645"/>
      <c r="P73" s="1645"/>
      <c r="Q73" s="1645"/>
      <c r="R73" s="1370"/>
      <c r="T73" s="1370"/>
      <c r="U73" s="1640"/>
      <c r="V73" s="1640"/>
      <c r="W73" s="1370"/>
      <c r="X73" s="1370"/>
      <c r="Y73" s="1370"/>
      <c r="Z73" s="1370"/>
      <c r="AA73" s="1640"/>
      <c r="AB73" s="1370"/>
      <c r="AC73" s="1370"/>
      <c r="AD73" s="548"/>
      <c r="AE73" s="1370"/>
      <c r="AF73" s="1370"/>
      <c r="AG73" s="1370"/>
      <c r="AH73" s="1370"/>
      <c r="AI73" s="1370"/>
      <c r="AJ73" s="1636"/>
      <c r="AK73" s="626"/>
      <c r="AL73" s="626"/>
      <c r="AM73" s="626"/>
      <c r="AN73" s="626"/>
      <c r="AO73" s="1645">
        <v>11</v>
      </c>
    </row>
    <row s="1645" customFormat="1" customHeight="1" ht="11.549999999999999">
      <c r="A74" s="991"/>
      <c r="B74" s="991"/>
      <c r="C74" s="991"/>
      <c r="D74" s="991"/>
      <c r="E74" s="991"/>
      <c r="F74" s="1640"/>
      <c r="G74" s="1640"/>
      <c r="H74" s="355"/>
      <c r="N74" s="1645"/>
      <c r="O74" s="1645"/>
      <c r="P74" s="1645"/>
      <c r="Q74" s="1645"/>
      <c r="R74" s="1370"/>
      <c r="T74" s="1370"/>
      <c r="U74" s="1640"/>
      <c r="V74" s="1640"/>
      <c r="W74" s="1370"/>
      <c r="X74" s="1370"/>
      <c r="Y74" s="1370"/>
      <c r="Z74" s="1370"/>
      <c r="AA74" s="1640"/>
      <c r="AB74" s="1370"/>
      <c r="AC74" s="1370"/>
      <c r="AD74" s="548"/>
      <c r="AE74" s="1370"/>
      <c r="AF74" s="1370"/>
      <c r="AG74" s="1370"/>
      <c r="AH74" s="1370"/>
      <c r="AI74" s="1370"/>
      <c r="AJ74" s="1636"/>
      <c r="AK74" s="626"/>
      <c r="AL74" s="626"/>
      <c r="AM74" s="626"/>
      <c r="AN74" s="626"/>
      <c r="AO74" s="1645">
        <v>11</v>
      </c>
    </row>
    <row s="1645" customFormat="1" customHeight="1" ht="11.549999999999999">
      <c r="A75" s="991"/>
      <c r="B75" s="991"/>
      <c r="C75" s="991"/>
      <c r="D75" s="991"/>
      <c r="E75" s="991"/>
      <c r="F75" s="1640"/>
      <c r="G75" s="1640"/>
      <c r="H75" s="355"/>
      <c r="N75" s="1645"/>
      <c r="O75" s="1645"/>
      <c r="P75" s="1645"/>
      <c r="Q75" s="1645"/>
      <c r="R75" s="1370"/>
      <c r="T75" s="1370"/>
      <c r="U75" s="1640"/>
      <c r="V75" s="1640"/>
      <c r="W75" s="1370"/>
      <c r="X75" s="1370"/>
      <c r="Y75" s="1370"/>
      <c r="Z75" s="1370"/>
      <c r="AA75" s="1640"/>
      <c r="AB75" s="1370"/>
      <c r="AC75" s="1370"/>
      <c r="AD75" s="548"/>
      <c r="AE75" s="1370"/>
      <c r="AF75" s="1370"/>
      <c r="AG75" s="1370"/>
      <c r="AH75" s="1370"/>
      <c r="AI75" s="1370"/>
      <c r="AJ75" s="1636"/>
      <c r="AK75" s="626"/>
      <c r="AL75" s="626"/>
      <c r="AM75" s="626"/>
      <c r="AN75" s="626"/>
      <c r="AO75" s="1645">
        <v>11</v>
      </c>
    </row>
    <row s="1645" customFormat="1" customHeight="1" ht="11.549999999999999">
      <c r="A76" s="991"/>
      <c r="B76" s="991"/>
      <c r="C76" s="991"/>
      <c r="D76" s="991"/>
      <c r="E76" s="991"/>
      <c r="F76" s="1640"/>
      <c r="G76" s="1640"/>
      <c r="H76" s="355"/>
      <c r="N76" s="1645"/>
      <c r="O76" s="1645"/>
      <c r="P76" s="1645"/>
      <c r="Q76" s="1645"/>
      <c r="R76" s="1370"/>
      <c r="T76" s="1370"/>
      <c r="U76" s="1640"/>
      <c r="V76" s="1640"/>
      <c r="W76" s="1370"/>
      <c r="X76" s="1370"/>
      <c r="Y76" s="1370"/>
      <c r="Z76" s="1370"/>
      <c r="AA76" s="1640"/>
      <c r="AB76" s="1370"/>
      <c r="AC76" s="1370"/>
      <c r="AD76" s="548"/>
      <c r="AE76" s="1370"/>
      <c r="AF76" s="1370"/>
      <c r="AG76" s="1370"/>
      <c r="AH76" s="1370"/>
      <c r="AI76" s="1370"/>
      <c r="AJ76" s="1636"/>
      <c r="AK76" s="626"/>
      <c r="AL76" s="626"/>
      <c r="AM76" s="626"/>
      <c r="AN76" s="626"/>
      <c r="AO76" s="1645">
        <v>11</v>
      </c>
    </row>
    <row s="1645" customFormat="1" customHeight="1" ht="11.549999999999999">
      <c r="A77" s="991"/>
      <c r="B77" s="991"/>
      <c r="C77" s="991"/>
      <c r="D77" s="991"/>
      <c r="E77" s="991"/>
      <c r="F77" s="1640"/>
      <c r="G77" s="1640"/>
      <c r="H77" s="355"/>
      <c r="N77" s="1645"/>
      <c r="O77" s="1645"/>
      <c r="P77" s="1645"/>
      <c r="Q77" s="1645"/>
      <c r="R77" s="1370"/>
      <c r="T77" s="1370"/>
      <c r="U77" s="1640"/>
      <c r="V77" s="1640"/>
      <c r="W77" s="1370"/>
      <c r="X77" s="1370"/>
      <c r="Y77" s="1370"/>
      <c r="Z77" s="1370"/>
      <c r="AA77" s="1640"/>
      <c r="AB77" s="1370"/>
      <c r="AC77" s="1370"/>
      <c r="AD77" s="548"/>
      <c r="AE77" s="1370"/>
      <c r="AF77" s="1370"/>
      <c r="AG77" s="1370"/>
      <c r="AH77" s="1370"/>
      <c r="AI77" s="1370"/>
      <c r="AJ77" s="1636"/>
      <c r="AK77" s="626"/>
      <c r="AL77" s="626"/>
      <c r="AM77" s="626"/>
      <c r="AN77" s="626"/>
      <c r="AO77" s="1645">
        <v>11</v>
      </c>
    </row>
    <row s="1645" customFormat="1" customHeight="1" ht="11.549999999999999">
      <c r="A78" s="991"/>
      <c r="B78" s="991"/>
      <c r="C78" s="991"/>
      <c r="D78" s="991"/>
      <c r="E78" s="991"/>
      <c r="F78" s="1640"/>
      <c r="G78" s="1640"/>
      <c r="H78" s="355"/>
      <c r="N78" s="1645"/>
      <c r="O78" s="1645"/>
      <c r="P78" s="1645"/>
      <c r="Q78" s="1645"/>
      <c r="R78" s="1370"/>
      <c r="T78" s="1370"/>
      <c r="U78" s="1640"/>
      <c r="V78" s="1640"/>
      <c r="W78" s="1370"/>
      <c r="X78" s="1370"/>
      <c r="Y78" s="1370"/>
      <c r="Z78" s="1370"/>
      <c r="AA78" s="1640"/>
      <c r="AB78" s="1370"/>
      <c r="AC78" s="1370"/>
      <c r="AD78" s="548"/>
      <c r="AE78" s="1370"/>
      <c r="AF78" s="1370"/>
      <c r="AG78" s="1370"/>
      <c r="AH78" s="1370"/>
      <c r="AI78" s="1370"/>
      <c r="AJ78" s="1636"/>
      <c r="AK78" s="626"/>
      <c r="AL78" s="626"/>
      <c r="AM78" s="626"/>
      <c r="AN78" s="626"/>
      <c r="AO78" s="1645">
        <v>11</v>
      </c>
    </row>
    <row s="1645" customFormat="1" customHeight="1" ht="11.549999999999999">
      <c r="A79" s="991"/>
      <c r="B79" s="991"/>
      <c r="C79" s="991"/>
      <c r="D79" s="991"/>
      <c r="E79" s="991"/>
      <c r="F79" s="1640"/>
      <c r="G79" s="1640"/>
      <c r="H79" s="355"/>
      <c r="N79" s="1645"/>
      <c r="O79" s="1645"/>
      <c r="P79" s="1645"/>
      <c r="Q79" s="1645"/>
      <c r="R79" s="1370"/>
      <c r="T79" s="1370"/>
      <c r="U79" s="1640"/>
      <c r="V79" s="1640"/>
      <c r="W79" s="1370"/>
      <c r="X79" s="1370"/>
      <c r="Y79" s="1370"/>
      <c r="Z79" s="1370"/>
      <c r="AA79" s="1640"/>
      <c r="AB79" s="1370"/>
      <c r="AC79" s="1370"/>
      <c r="AD79" s="548"/>
      <c r="AE79" s="1370"/>
      <c r="AF79" s="1370"/>
      <c r="AG79" s="1370"/>
      <c r="AH79" s="1370"/>
      <c r="AI79" s="1370"/>
      <c r="AJ79" s="1636"/>
      <c r="AK79" s="626"/>
      <c r="AL79" s="626"/>
      <c r="AM79" s="626"/>
      <c r="AN79" s="626"/>
      <c r="AO79" s="1645">
        <v>11</v>
      </c>
    </row>
    <row s="1645" customFormat="1" customHeight="1" ht="11.549999999999999">
      <c r="A80" s="991"/>
      <c r="B80" s="991"/>
      <c r="C80" s="991"/>
      <c r="D80" s="991"/>
      <c r="E80" s="991"/>
      <c r="F80" s="1640"/>
      <c r="G80" s="1640"/>
      <c r="H80" s="355"/>
      <c r="N80" s="1645"/>
      <c r="O80" s="1645"/>
      <c r="P80" s="1645"/>
      <c r="Q80" s="1645"/>
      <c r="R80" s="1370"/>
      <c r="T80" s="1370"/>
      <c r="U80" s="1640"/>
      <c r="V80" s="1640"/>
      <c r="W80" s="1370"/>
      <c r="X80" s="1370"/>
      <c r="Y80" s="1370"/>
      <c r="Z80" s="1370"/>
      <c r="AA80" s="1640"/>
      <c r="AB80" s="1370"/>
      <c r="AC80" s="1370"/>
      <c r="AD80" s="548"/>
      <c r="AE80" s="1370"/>
      <c r="AF80" s="1370"/>
      <c r="AG80" s="1370"/>
      <c r="AH80" s="1370"/>
      <c r="AI80" s="1370"/>
      <c r="AJ80" s="1636"/>
      <c r="AK80" s="626"/>
      <c r="AL80" s="626"/>
      <c r="AM80" s="626"/>
      <c r="AN80" s="626"/>
      <c r="AO80" s="1645">
        <v>11</v>
      </c>
    </row>
    <row s="1645" customFormat="1" customHeight="1" ht="11.549999999999999">
      <c r="A81" s="991"/>
      <c r="B81" s="991"/>
      <c r="C81" s="991"/>
      <c r="D81" s="991"/>
      <c r="E81" s="991"/>
      <c r="F81" s="1640"/>
      <c r="G81" s="1640"/>
      <c r="H81" s="355"/>
      <c r="N81" s="1645"/>
      <c r="O81" s="1645"/>
      <c r="P81" s="1645"/>
      <c r="Q81" s="1645"/>
      <c r="R81" s="1370"/>
      <c r="T81" s="1370"/>
      <c r="U81" s="1640"/>
      <c r="V81" s="1640"/>
      <c r="W81" s="1370"/>
      <c r="X81" s="1370"/>
      <c r="Y81" s="1370"/>
      <c r="Z81" s="1370"/>
      <c r="AA81" s="1640"/>
      <c r="AB81" s="1370"/>
      <c r="AC81" s="1370"/>
      <c r="AD81" s="548"/>
      <c r="AE81" s="1370"/>
      <c r="AF81" s="1370"/>
      <c r="AG81" s="1370"/>
      <c r="AH81" s="1370"/>
      <c r="AI81" s="1370"/>
      <c r="AJ81" s="1636"/>
      <c r="AK81" s="626"/>
      <c r="AL81" s="626"/>
      <c r="AM81" s="626"/>
      <c r="AN81" s="626"/>
      <c r="AO81" s="1645">
        <v>11</v>
      </c>
    </row>
    <row s="1645" customFormat="1" customHeight="1" ht="11.549999999999999">
      <c r="A82" s="991"/>
      <c r="B82" s="991"/>
      <c r="C82" s="991"/>
      <c r="D82" s="991"/>
      <c r="E82" s="991"/>
      <c r="F82" s="1640"/>
      <c r="G82" s="1640"/>
      <c r="H82" s="355"/>
      <c r="N82" s="1645"/>
      <c r="O82" s="1645"/>
      <c r="P82" s="1645"/>
      <c r="Q82" s="1645"/>
      <c r="R82" s="1370"/>
      <c r="T82" s="1370"/>
      <c r="U82" s="1640"/>
      <c r="V82" s="1640"/>
      <c r="W82" s="1370"/>
      <c r="X82" s="1370"/>
      <c r="Y82" s="1370"/>
      <c r="Z82" s="1370"/>
      <c r="AA82" s="1640"/>
      <c r="AB82" s="1370"/>
      <c r="AC82" s="1370"/>
      <c r="AD82" s="548"/>
      <c r="AE82" s="1370"/>
      <c r="AF82" s="1370"/>
      <c r="AG82" s="1370"/>
      <c r="AH82" s="1370"/>
      <c r="AI82" s="1370"/>
      <c r="AJ82" s="1636"/>
      <c r="AK82" s="626"/>
      <c r="AL82" s="626"/>
      <c r="AM82" s="626"/>
      <c r="AN82" s="626"/>
      <c r="AO82" s="1645">
        <v>11</v>
      </c>
    </row>
    <row s="1645" customFormat="1" customHeight="1" ht="11.549999999999999">
      <c r="A83" s="991"/>
      <c r="B83" s="991"/>
      <c r="C83" s="991"/>
      <c r="D83" s="991"/>
      <c r="E83" s="991"/>
      <c r="F83" s="1640"/>
      <c r="G83" s="1640"/>
      <c r="H83" s="355"/>
      <c r="N83" s="1645"/>
      <c r="O83" s="1645"/>
      <c r="P83" s="1645"/>
      <c r="Q83" s="1645"/>
      <c r="R83" s="1370"/>
      <c r="T83" s="1370"/>
      <c r="U83" s="1640"/>
      <c r="V83" s="1640"/>
      <c r="W83" s="1370"/>
      <c r="X83" s="1370"/>
      <c r="Y83" s="1370"/>
      <c r="Z83" s="1370"/>
      <c r="AA83" s="1640"/>
      <c r="AB83" s="1370"/>
      <c r="AC83" s="1370"/>
      <c r="AD83" s="548"/>
      <c r="AE83" s="1370"/>
      <c r="AF83" s="1370"/>
      <c r="AG83" s="1370"/>
      <c r="AH83" s="1370"/>
      <c r="AI83" s="1370"/>
      <c r="AJ83" s="1636"/>
      <c r="AK83" s="626"/>
      <c r="AL83" s="626"/>
      <c r="AM83" s="626"/>
      <c r="AN83" s="626"/>
      <c r="AO83" s="1645">
        <v>11</v>
      </c>
    </row>
    <row s="1645" customFormat="1" customHeight="1" ht="11.549999999999999">
      <c r="A84" s="991"/>
      <c r="B84" s="991"/>
      <c r="C84" s="991"/>
      <c r="D84" s="991"/>
      <c r="E84" s="991"/>
      <c r="F84" s="1640"/>
      <c r="G84" s="1640"/>
      <c r="H84" s="355"/>
      <c r="N84" s="1645"/>
      <c r="O84" s="1645"/>
      <c r="P84" s="1645"/>
      <c r="Q84" s="1645"/>
      <c r="R84" s="1370"/>
      <c r="T84" s="1370"/>
      <c r="U84" s="1640"/>
      <c r="V84" s="1640"/>
      <c r="W84" s="1370"/>
      <c r="X84" s="1370"/>
      <c r="Y84" s="1370"/>
      <c r="Z84" s="1370"/>
      <c r="AA84" s="1640"/>
      <c r="AB84" s="1370"/>
      <c r="AC84" s="1370"/>
      <c r="AD84" s="548"/>
      <c r="AE84" s="1370"/>
      <c r="AF84" s="1370"/>
      <c r="AG84" s="1370"/>
      <c r="AH84" s="1370"/>
      <c r="AI84" s="1370"/>
      <c r="AJ84" s="1636"/>
      <c r="AK84" s="626"/>
      <c r="AL84" s="626"/>
      <c r="AM84" s="626"/>
      <c r="AN84" s="626"/>
      <c r="AO84" s="1645">
        <v>11</v>
      </c>
    </row>
    <row s="1645" customFormat="1" customHeight="1" ht="11.549999999999999">
      <c r="A85" s="991"/>
      <c r="B85" s="991"/>
      <c r="C85" s="991"/>
      <c r="D85" s="991"/>
      <c r="E85" s="991"/>
      <c r="F85" s="1640"/>
      <c r="G85" s="1640"/>
      <c r="H85" s="355"/>
      <c r="N85" s="1645"/>
      <c r="O85" s="1645"/>
      <c r="P85" s="1645"/>
      <c r="Q85" s="1645"/>
      <c r="R85" s="1370"/>
      <c r="T85" s="1370"/>
      <c r="U85" s="1640"/>
      <c r="V85" s="1640"/>
      <c r="W85" s="1370"/>
      <c r="X85" s="1370"/>
      <c r="Y85" s="1370"/>
      <c r="Z85" s="1370"/>
      <c r="AA85" s="1640"/>
      <c r="AB85" s="1370"/>
      <c r="AC85" s="1370"/>
      <c r="AD85" s="548"/>
      <c r="AE85" s="1370"/>
      <c r="AF85" s="1370"/>
      <c r="AG85" s="1370"/>
      <c r="AH85" s="1370"/>
      <c r="AI85" s="1370"/>
      <c r="AJ85" s="1636"/>
      <c r="AK85" s="626"/>
      <c r="AL85" s="626"/>
      <c r="AM85" s="626"/>
      <c r="AN85" s="626"/>
      <c r="AO85" s="1645">
        <v>11</v>
      </c>
    </row>
    <row s="1645" customFormat="1" customHeight="1" ht="11.549999999999999">
      <c r="A86" s="991"/>
      <c r="B86" s="991"/>
      <c r="C86" s="991"/>
      <c r="D86" s="991"/>
      <c r="E86" s="991"/>
      <c r="F86" s="1640"/>
      <c r="G86" s="1640"/>
      <c r="H86" s="355"/>
      <c r="N86" s="1645"/>
      <c r="O86" s="1645"/>
      <c r="P86" s="1645"/>
      <c r="Q86" s="1645"/>
      <c r="R86" s="1370"/>
      <c r="T86" s="1370"/>
      <c r="U86" s="1640"/>
      <c r="V86" s="1640"/>
      <c r="W86" s="1370"/>
      <c r="X86" s="1370"/>
      <c r="Y86" s="1370"/>
      <c r="Z86" s="1370"/>
      <c r="AA86" s="1640"/>
      <c r="AB86" s="1370"/>
      <c r="AC86" s="1370"/>
      <c r="AD86" s="548"/>
      <c r="AE86" s="1370"/>
      <c r="AF86" s="1370"/>
      <c r="AG86" s="1370"/>
      <c r="AH86" s="1370"/>
      <c r="AI86" s="1370"/>
      <c r="AJ86" s="1636"/>
      <c r="AK86" s="626"/>
      <c r="AL86" s="626"/>
      <c r="AM86" s="626"/>
      <c r="AN86" s="626"/>
      <c r="AO86" s="1645">
        <v>11</v>
      </c>
    </row>
    <row s="1645" customFormat="1" customHeight="1" ht="11.549999999999999">
      <c r="A87" s="991"/>
      <c r="B87" s="991"/>
      <c r="C87" s="991"/>
      <c r="D87" s="991"/>
      <c r="E87" s="991"/>
      <c r="F87" s="1640"/>
      <c r="G87" s="1640"/>
      <c r="H87" s="355"/>
      <c r="N87" s="1645"/>
      <c r="O87" s="1645"/>
      <c r="P87" s="1645"/>
      <c r="Q87" s="1645"/>
      <c r="R87" s="1370"/>
      <c r="T87" s="1370"/>
      <c r="U87" s="1640"/>
      <c r="V87" s="1640"/>
      <c r="W87" s="1370"/>
      <c r="X87" s="1370"/>
      <c r="Y87" s="1370"/>
      <c r="Z87" s="1370"/>
      <c r="AA87" s="1640"/>
      <c r="AB87" s="1370"/>
      <c r="AC87" s="1370"/>
      <c r="AD87" s="548"/>
      <c r="AE87" s="1370"/>
      <c r="AF87" s="1370"/>
      <c r="AG87" s="1370"/>
      <c r="AH87" s="1370"/>
      <c r="AI87" s="1370"/>
      <c r="AJ87" s="1636"/>
      <c r="AK87" s="626"/>
      <c r="AL87" s="626"/>
      <c r="AM87" s="626"/>
      <c r="AN87" s="626"/>
      <c r="AO87" s="1645">
        <v>11</v>
      </c>
    </row>
    <row s="1645" customFormat="1" customHeight="1" ht="11.549999999999999">
      <c r="A88" s="991"/>
      <c r="B88" s="991"/>
      <c r="C88" s="991"/>
      <c r="D88" s="991"/>
      <c r="E88" s="991"/>
      <c r="F88" s="1640"/>
      <c r="G88" s="1640"/>
      <c r="H88" s="355"/>
      <c r="N88" s="1645"/>
      <c r="O88" s="1645"/>
      <c r="P88" s="1645"/>
      <c r="Q88" s="1645"/>
      <c r="R88" s="1370"/>
      <c r="T88" s="1370"/>
      <c r="U88" s="1640"/>
      <c r="V88" s="1640"/>
      <c r="W88" s="1370"/>
      <c r="X88" s="1370"/>
      <c r="Y88" s="1370"/>
      <c r="Z88" s="1370"/>
      <c r="AA88" s="1640"/>
      <c r="AB88" s="1370"/>
      <c r="AC88" s="1370"/>
      <c r="AD88" s="548"/>
      <c r="AE88" s="1370"/>
      <c r="AF88" s="1370"/>
      <c r="AG88" s="1370"/>
      <c r="AH88" s="1370"/>
      <c r="AI88" s="1370"/>
      <c r="AJ88" s="1636"/>
      <c r="AK88" s="626"/>
      <c r="AL88" s="626"/>
      <c r="AM88" s="626"/>
      <c r="AN88" s="626"/>
      <c r="AO88" s="1645">
        <v>11</v>
      </c>
    </row>
    <row s="1645" customFormat="1" customHeight="1" ht="11.549999999999999">
      <c r="A89" s="991"/>
      <c r="B89" s="991"/>
      <c r="C89" s="991"/>
      <c r="D89" s="991"/>
      <c r="E89" s="991"/>
      <c r="F89" s="1640"/>
      <c r="G89" s="1640"/>
      <c r="H89" s="355"/>
      <c r="N89" s="1645"/>
      <c r="O89" s="1645"/>
      <c r="P89" s="1645"/>
      <c r="Q89" s="1645"/>
      <c r="R89" s="1370"/>
      <c r="T89" s="1370"/>
      <c r="U89" s="1640"/>
      <c r="V89" s="1640"/>
      <c r="W89" s="1370"/>
      <c r="X89" s="1370"/>
      <c r="Y89" s="1370"/>
      <c r="Z89" s="1370"/>
      <c r="AA89" s="1640"/>
      <c r="AB89" s="1370"/>
      <c r="AC89" s="1370"/>
      <c r="AD89" s="548"/>
      <c r="AE89" s="1370"/>
      <c r="AF89" s="1370"/>
      <c r="AG89" s="1370"/>
      <c r="AH89" s="1370"/>
      <c r="AI89" s="1370"/>
      <c r="AJ89" s="1636"/>
      <c r="AK89" s="626"/>
      <c r="AL89" s="626"/>
      <c r="AM89" s="626"/>
      <c r="AN89" s="626"/>
      <c r="AO89" s="1645">
        <v>11</v>
      </c>
    </row>
    <row s="1645" customFormat="1" customHeight="1" ht="11.549999999999999">
      <c r="A90" s="991"/>
      <c r="B90" s="991"/>
      <c r="C90" s="991"/>
      <c r="D90" s="991"/>
      <c r="E90" s="991"/>
      <c r="F90" s="1640"/>
      <c r="G90" s="1640"/>
      <c r="H90" s="355"/>
      <c r="N90" s="1645"/>
      <c r="O90" s="1645"/>
      <c r="P90" s="1645"/>
      <c r="Q90" s="1645"/>
      <c r="R90" s="1370"/>
      <c r="T90" s="1370"/>
      <c r="U90" s="1640"/>
      <c r="V90" s="1640"/>
      <c r="W90" s="1370"/>
      <c r="X90" s="1370"/>
      <c r="Y90" s="1370"/>
      <c r="Z90" s="1370"/>
      <c r="AA90" s="1640"/>
      <c r="AB90" s="1370"/>
      <c r="AC90" s="1370"/>
      <c r="AD90" s="548"/>
      <c r="AE90" s="1370"/>
      <c r="AF90" s="1370"/>
      <c r="AG90" s="1370"/>
      <c r="AH90" s="1370"/>
      <c r="AI90" s="1370"/>
      <c r="AJ90" s="1636"/>
      <c r="AK90" s="626"/>
      <c r="AL90" s="626"/>
      <c r="AM90" s="626"/>
      <c r="AN90" s="626"/>
      <c r="AO90" s="1645">
        <v>11</v>
      </c>
    </row>
    <row s="1645" customFormat="1" customHeight="1" ht="11.549999999999999">
      <c r="A91" s="991"/>
      <c r="B91" s="991"/>
      <c r="C91" s="991"/>
      <c r="D91" s="991"/>
      <c r="E91" s="991"/>
      <c r="F91" s="1640"/>
      <c r="G91" s="1640"/>
      <c r="H91" s="355"/>
      <c r="N91" s="1645"/>
      <c r="O91" s="1645"/>
      <c r="P91" s="1645"/>
      <c r="Q91" s="1645"/>
      <c r="R91" s="1370"/>
      <c r="T91" s="1370"/>
      <c r="U91" s="1640"/>
      <c r="V91" s="1640"/>
      <c r="W91" s="1370"/>
      <c r="X91" s="1370"/>
      <c r="Y91" s="1370"/>
      <c r="Z91" s="1370"/>
      <c r="AA91" s="1640"/>
      <c r="AB91" s="1370"/>
      <c r="AC91" s="1370"/>
      <c r="AD91" s="548"/>
      <c r="AE91" s="1370"/>
      <c r="AF91" s="1370"/>
      <c r="AG91" s="1370"/>
      <c r="AH91" s="1370"/>
      <c r="AI91" s="1370"/>
      <c r="AJ91" s="1636"/>
      <c r="AK91" s="626"/>
      <c r="AL91" s="626"/>
      <c r="AM91" s="626"/>
      <c r="AN91" s="626"/>
      <c r="AO91" s="1645">
        <v>11</v>
      </c>
    </row>
    <row s="1645" customFormat="1" customHeight="1" ht="11.549999999999999">
      <c r="A92" s="991"/>
      <c r="B92" s="991"/>
      <c r="C92" s="991"/>
      <c r="D92" s="991"/>
      <c r="E92" s="991"/>
      <c r="F92" s="1640"/>
      <c r="G92" s="1640"/>
      <c r="H92" s="355"/>
      <c r="N92" s="1645"/>
      <c r="O92" s="1645"/>
      <c r="P92" s="1645"/>
      <c r="Q92" s="1645"/>
      <c r="R92" s="1370"/>
      <c r="T92" s="1370"/>
      <c r="U92" s="1640"/>
      <c r="V92" s="1640"/>
      <c r="W92" s="1370"/>
      <c r="X92" s="1370"/>
      <c r="Y92" s="1370"/>
      <c r="Z92" s="1370"/>
      <c r="AA92" s="1640"/>
      <c r="AB92" s="1370"/>
      <c r="AC92" s="1370"/>
      <c r="AD92" s="548"/>
      <c r="AE92" s="1370"/>
      <c r="AF92" s="1370"/>
      <c r="AG92" s="1370"/>
      <c r="AH92" s="1370"/>
      <c r="AI92" s="1370"/>
      <c r="AJ92" s="1636"/>
      <c r="AK92" s="626"/>
      <c r="AL92" s="626"/>
      <c r="AM92" s="626"/>
      <c r="AN92" s="626"/>
      <c r="AO92" s="1645">
        <v>11</v>
      </c>
    </row>
    <row s="1645" customFormat="1" customHeight="1" ht="11.549999999999999">
      <c r="A93" s="991"/>
      <c r="B93" s="991"/>
      <c r="C93" s="991"/>
      <c r="D93" s="991"/>
      <c r="E93" s="991"/>
      <c r="F93" s="1640"/>
      <c r="G93" s="1640"/>
      <c r="H93" s="355"/>
      <c r="N93" s="1645"/>
      <c r="O93" s="1645"/>
      <c r="P93" s="1645"/>
      <c r="Q93" s="1645"/>
      <c r="R93" s="1370"/>
      <c r="T93" s="1370"/>
      <c r="U93" s="1640"/>
      <c r="V93" s="1640"/>
      <c r="W93" s="1370"/>
      <c r="X93" s="1370"/>
      <c r="Y93" s="1370"/>
      <c r="Z93" s="1370"/>
      <c r="AA93" s="1640"/>
      <c r="AB93" s="1370"/>
      <c r="AC93" s="1370"/>
      <c r="AD93" s="548"/>
      <c r="AE93" s="1370"/>
      <c r="AF93" s="1370"/>
      <c r="AG93" s="1370"/>
      <c r="AH93" s="1370"/>
      <c r="AI93" s="1370"/>
      <c r="AJ93" s="1636"/>
      <c r="AK93" s="626"/>
      <c r="AL93" s="626"/>
      <c r="AM93" s="626"/>
      <c r="AN93" s="626"/>
      <c r="AO93" s="1645">
        <v>11</v>
      </c>
    </row>
    <row s="1645" customFormat="1" customHeight="1" ht="11.549999999999999">
      <c r="A94" s="991"/>
      <c r="B94" s="991"/>
      <c r="C94" s="991"/>
      <c r="D94" s="991"/>
      <c r="E94" s="991"/>
      <c r="F94" s="1640"/>
      <c r="G94" s="1640"/>
      <c r="H94" s="355"/>
      <c r="N94" s="1645"/>
      <c r="O94" s="1645"/>
      <c r="P94" s="1645"/>
      <c r="Q94" s="1645"/>
      <c r="R94" s="1370"/>
      <c r="T94" s="1370"/>
      <c r="U94" s="1640"/>
      <c r="V94" s="1640"/>
      <c r="W94" s="1370"/>
      <c r="X94" s="1370"/>
      <c r="Y94" s="1370"/>
      <c r="Z94" s="1370"/>
      <c r="AA94" s="1640"/>
      <c r="AB94" s="1370"/>
      <c r="AC94" s="1370"/>
      <c r="AD94" s="548"/>
      <c r="AE94" s="1370"/>
      <c r="AF94" s="1370"/>
      <c r="AG94" s="1370"/>
      <c r="AH94" s="1370"/>
      <c r="AI94" s="1370"/>
      <c r="AJ94" s="1636"/>
      <c r="AK94" s="626"/>
      <c r="AL94" s="626"/>
      <c r="AM94" s="626"/>
      <c r="AN94" s="626"/>
      <c r="AO94" s="1645">
        <v>11</v>
      </c>
    </row>
    <row s="1645" customFormat="1" customHeight="1" ht="11.549999999999999">
      <c r="A95" s="991"/>
      <c r="B95" s="991"/>
      <c r="C95" s="991"/>
      <c r="D95" s="991"/>
      <c r="E95" s="991"/>
      <c r="F95" s="1640"/>
      <c r="G95" s="1640"/>
      <c r="H95" s="355"/>
      <c r="N95" s="1645"/>
      <c r="O95" s="1645"/>
      <c r="P95" s="1645"/>
      <c r="Q95" s="1645"/>
      <c r="R95" s="1370"/>
      <c r="T95" s="1370"/>
      <c r="U95" s="1640"/>
      <c r="V95" s="1640"/>
      <c r="W95" s="1370"/>
      <c r="X95" s="1370"/>
      <c r="Y95" s="1370"/>
      <c r="Z95" s="1370"/>
      <c r="AA95" s="1640"/>
      <c r="AB95" s="1370"/>
      <c r="AC95" s="1370"/>
      <c r="AD95" s="548"/>
      <c r="AE95" s="1370"/>
      <c r="AF95" s="1370"/>
      <c r="AG95" s="1370"/>
      <c r="AH95" s="1370"/>
      <c r="AI95" s="1370"/>
      <c r="AJ95" s="1636"/>
      <c r="AK95" s="626"/>
      <c r="AL95" s="626"/>
      <c r="AM95" s="626"/>
      <c r="AN95" s="626"/>
      <c r="AO95" s="1645">
        <v>11</v>
      </c>
    </row>
    <row s="1645" customFormat="1" customHeight="1" ht="11.549999999999999">
      <c r="A96" s="991"/>
      <c r="B96" s="991"/>
      <c r="C96" s="991"/>
      <c r="D96" s="991"/>
      <c r="E96" s="991"/>
      <c r="F96" s="1640"/>
      <c r="G96" s="1640"/>
      <c r="H96" s="355"/>
      <c r="N96" s="1645"/>
      <c r="O96" s="1645"/>
      <c r="P96" s="1645"/>
      <c r="Q96" s="1645"/>
      <c r="R96" s="1370"/>
      <c r="T96" s="1370"/>
      <c r="U96" s="1640"/>
      <c r="V96" s="1640"/>
      <c r="W96" s="1370"/>
      <c r="X96" s="1370"/>
      <c r="Y96" s="1370"/>
      <c r="Z96" s="1370"/>
      <c r="AA96" s="1640"/>
      <c r="AB96" s="1370"/>
      <c r="AC96" s="1370"/>
      <c r="AD96" s="548"/>
      <c r="AE96" s="1370"/>
      <c r="AF96" s="1370"/>
      <c r="AG96" s="1370"/>
      <c r="AH96" s="1370"/>
      <c r="AI96" s="1370"/>
      <c r="AJ96" s="1636"/>
      <c r="AK96" s="626"/>
      <c r="AL96" s="626"/>
      <c r="AM96" s="626"/>
      <c r="AN96" s="626"/>
      <c r="AO96" s="1645">
        <v>11</v>
      </c>
    </row>
    <row s="1645" customFormat="1" customHeight="1" ht="11.549999999999999">
      <c r="A97" s="991"/>
      <c r="B97" s="991"/>
      <c r="C97" s="991"/>
      <c r="D97" s="991"/>
      <c r="E97" s="991"/>
      <c r="F97" s="1640"/>
      <c r="G97" s="1640"/>
      <c r="H97" s="355"/>
      <c r="N97" s="1645"/>
      <c r="O97" s="1645"/>
      <c r="P97" s="1645"/>
      <c r="Q97" s="1645"/>
      <c r="R97" s="1370"/>
      <c r="T97" s="1370"/>
      <c r="U97" s="1640"/>
      <c r="V97" s="1640"/>
      <c r="W97" s="1370"/>
      <c r="X97" s="1370"/>
      <c r="Y97" s="1370"/>
      <c r="Z97" s="1370"/>
      <c r="AA97" s="1640"/>
      <c r="AB97" s="1370"/>
      <c r="AC97" s="1370"/>
      <c r="AD97" s="548"/>
      <c r="AE97" s="1370"/>
      <c r="AF97" s="1370"/>
      <c r="AG97" s="1370"/>
      <c r="AH97" s="1370"/>
      <c r="AI97" s="1370"/>
      <c r="AJ97" s="1636"/>
      <c r="AK97" s="626"/>
      <c r="AL97" s="626"/>
      <c r="AM97" s="626"/>
      <c r="AN97" s="626"/>
      <c r="AO97" s="1645">
        <v>11</v>
      </c>
    </row>
    <row s="1645" customFormat="1" customHeight="1" ht="11.549999999999999">
      <c r="A98" s="991"/>
      <c r="B98" s="991"/>
      <c r="C98" s="991"/>
      <c r="D98" s="991"/>
      <c r="E98" s="991"/>
      <c r="F98" s="1640"/>
      <c r="G98" s="1640"/>
      <c r="H98" s="355"/>
      <c r="N98" s="1645"/>
      <c r="O98" s="1645"/>
      <c r="P98" s="1645"/>
      <c r="Q98" s="1645"/>
      <c r="R98" s="1370"/>
      <c r="T98" s="1370"/>
      <c r="U98" s="1640"/>
      <c r="V98" s="1640"/>
      <c r="W98" s="1370"/>
      <c r="X98" s="1370"/>
      <c r="Y98" s="1370"/>
      <c r="Z98" s="1370"/>
      <c r="AA98" s="1640"/>
      <c r="AB98" s="1370"/>
      <c r="AC98" s="1370"/>
      <c r="AD98" s="548"/>
      <c r="AE98" s="1370"/>
      <c r="AF98" s="1370"/>
      <c r="AG98" s="1370"/>
      <c r="AH98" s="1370"/>
      <c r="AI98" s="1370"/>
      <c r="AJ98" s="1636"/>
      <c r="AK98" s="626"/>
      <c r="AL98" s="626"/>
      <c r="AM98" s="626"/>
      <c r="AN98" s="626"/>
      <c r="AO98" s="1645">
        <v>11</v>
      </c>
    </row>
    <row s="1645" customFormat="1" customHeight="1" ht="11.549999999999999">
      <c r="A99" s="991"/>
      <c r="B99" s="991"/>
      <c r="C99" s="991"/>
      <c r="D99" s="991"/>
      <c r="E99" s="991"/>
      <c r="F99" s="1640"/>
      <c r="G99" s="1640"/>
      <c r="H99" s="355"/>
      <c r="N99" s="1645"/>
      <c r="O99" s="1645"/>
      <c r="P99" s="1645"/>
      <c r="Q99" s="1645"/>
      <c r="R99" s="1370"/>
      <c r="T99" s="1370"/>
      <c r="U99" s="1640"/>
      <c r="V99" s="1640"/>
      <c r="W99" s="1370"/>
      <c r="X99" s="1370"/>
      <c r="Y99" s="1370"/>
      <c r="Z99" s="1370"/>
      <c r="AA99" s="1640"/>
      <c r="AB99" s="1370"/>
      <c r="AC99" s="1370"/>
      <c r="AD99" s="548"/>
      <c r="AE99" s="1370"/>
      <c r="AF99" s="1370"/>
      <c r="AG99" s="1370"/>
      <c r="AH99" s="1370"/>
      <c r="AI99" s="1370"/>
      <c r="AJ99" s="1636"/>
      <c r="AK99" s="626"/>
      <c r="AL99" s="626"/>
      <c r="AM99" s="626"/>
      <c r="AN99" s="626"/>
      <c r="AO99" s="1645">
        <v>11</v>
      </c>
    </row>
    <row s="1645" customFormat="1" customHeight="1" ht="11.549999999999999">
      <c r="A100" s="991"/>
      <c r="B100" s="991"/>
      <c r="C100" s="991"/>
      <c r="D100" s="991"/>
      <c r="E100" s="991"/>
      <c r="F100" s="1640"/>
      <c r="G100" s="1640"/>
      <c r="H100" s="355"/>
      <c r="N100" s="1645"/>
      <c r="O100" s="1645"/>
      <c r="P100" s="1645"/>
      <c r="Q100" s="1645"/>
      <c r="R100" s="1370"/>
      <c r="T100" s="1370"/>
      <c r="U100" s="1640"/>
      <c r="V100" s="1640"/>
      <c r="W100" s="1370"/>
      <c r="X100" s="1370"/>
      <c r="Y100" s="1370"/>
      <c r="Z100" s="1370"/>
      <c r="AA100" s="1640"/>
      <c r="AB100" s="1370"/>
      <c r="AC100" s="1370"/>
      <c r="AD100" s="548"/>
      <c r="AE100" s="1370"/>
      <c r="AF100" s="1370"/>
      <c r="AG100" s="1370"/>
      <c r="AH100" s="1370"/>
      <c r="AI100" s="1370"/>
      <c r="AJ100" s="1636"/>
      <c r="AK100" s="626"/>
      <c r="AL100" s="626"/>
      <c r="AM100" s="626"/>
      <c r="AN100" s="626"/>
      <c r="AO100" s="1645">
        <v>11</v>
      </c>
    </row>
    <row s="1645" customFormat="1" customHeight="1" ht="11.549999999999999">
      <c r="A101" s="991"/>
      <c r="B101" s="991"/>
      <c r="C101" s="991"/>
      <c r="D101" s="991"/>
      <c r="E101" s="991"/>
      <c r="F101" s="1640"/>
      <c r="G101" s="1640"/>
      <c r="H101" s="355"/>
      <c r="N101" s="1645"/>
      <c r="O101" s="1645"/>
      <c r="P101" s="1645"/>
      <c r="Q101" s="1645"/>
      <c r="R101" s="1370"/>
      <c r="T101" s="1370"/>
      <c r="U101" s="1640"/>
      <c r="V101" s="1640"/>
      <c r="W101" s="1370"/>
      <c r="X101" s="1370"/>
      <c r="Y101" s="1370"/>
      <c r="Z101" s="1370"/>
      <c r="AA101" s="1640"/>
      <c r="AB101" s="1370"/>
      <c r="AC101" s="1370"/>
      <c r="AD101" s="548"/>
      <c r="AE101" s="1370"/>
      <c r="AF101" s="1370"/>
      <c r="AG101" s="1370"/>
      <c r="AH101" s="1370"/>
      <c r="AI101" s="1370"/>
      <c r="AJ101" s="1636"/>
      <c r="AK101" s="626"/>
      <c r="AL101" s="626"/>
      <c r="AM101" s="626"/>
      <c r="AN101" s="626"/>
      <c r="AO101" s="1645">
        <v>11</v>
      </c>
    </row>
    <row s="1645" customFormat="1" customHeight="1" ht="11.549999999999999">
      <c r="A102" s="991"/>
      <c r="B102" s="991"/>
      <c r="C102" s="991"/>
      <c r="D102" s="991"/>
      <c r="E102" s="991"/>
      <c r="F102" s="1640"/>
      <c r="G102" s="1640"/>
      <c r="H102" s="355"/>
      <c r="N102" s="1645"/>
      <c r="O102" s="1645"/>
      <c r="P102" s="1645"/>
      <c r="Q102" s="1645"/>
      <c r="R102" s="1370"/>
      <c r="T102" s="1370"/>
      <c r="U102" s="1640"/>
      <c r="V102" s="1640"/>
      <c r="W102" s="1370"/>
      <c r="X102" s="1370"/>
      <c r="Y102" s="1370"/>
      <c r="Z102" s="1370"/>
      <c r="AA102" s="1640"/>
      <c r="AB102" s="1370"/>
      <c r="AC102" s="1370"/>
      <c r="AD102" s="548"/>
      <c r="AE102" s="1370"/>
      <c r="AF102" s="1370"/>
      <c r="AG102" s="1370"/>
      <c r="AH102" s="1370"/>
      <c r="AI102" s="1370"/>
      <c r="AJ102" s="1636"/>
      <c r="AK102" s="626"/>
      <c r="AL102" s="626"/>
      <c r="AM102" s="626"/>
      <c r="AN102" s="626"/>
      <c r="AO102" s="1645">
        <v>11</v>
      </c>
    </row>
    <row s="1645" customFormat="1" customHeight="1" ht="11.549999999999999">
      <c r="A103" s="991"/>
      <c r="B103" s="991"/>
      <c r="C103" s="991"/>
      <c r="D103" s="991"/>
      <c r="E103" s="991"/>
      <c r="F103" s="1640"/>
      <c r="G103" s="1640"/>
      <c r="H103" s="355"/>
      <c r="N103" s="1645"/>
      <c r="O103" s="1645"/>
      <c r="P103" s="1645"/>
      <c r="Q103" s="1645"/>
      <c r="R103" s="1370"/>
      <c r="T103" s="1370"/>
      <c r="U103" s="1640"/>
      <c r="V103" s="1640"/>
      <c r="W103" s="1370"/>
      <c r="X103" s="1370"/>
      <c r="Y103" s="1370"/>
      <c r="Z103" s="1370"/>
      <c r="AA103" s="1640"/>
      <c r="AB103" s="1370"/>
      <c r="AC103" s="1370"/>
      <c r="AD103" s="548"/>
      <c r="AE103" s="1370"/>
      <c r="AF103" s="1370"/>
      <c r="AG103" s="1370"/>
      <c r="AH103" s="1370"/>
      <c r="AI103" s="1370"/>
      <c r="AJ103" s="1636"/>
      <c r="AK103" s="626"/>
      <c r="AL103" s="626"/>
      <c r="AM103" s="626"/>
      <c r="AN103" s="626"/>
      <c r="AO103" s="1645">
        <v>11</v>
      </c>
    </row>
    <row s="1645" customFormat="1" customHeight="1" ht="11.549999999999999">
      <c r="A104" s="991"/>
      <c r="B104" s="991"/>
      <c r="C104" s="991"/>
      <c r="D104" s="991"/>
      <c r="E104" s="991"/>
      <c r="F104" s="1640"/>
      <c r="G104" s="1640"/>
      <c r="H104" s="355"/>
      <c r="N104" s="1645"/>
      <c r="O104" s="1645"/>
      <c r="P104" s="1645"/>
      <c r="Q104" s="1645"/>
      <c r="R104" s="1370"/>
      <c r="T104" s="1370"/>
      <c r="U104" s="1640"/>
      <c r="V104" s="1640"/>
      <c r="W104" s="1370"/>
      <c r="X104" s="1370"/>
      <c r="Y104" s="1370"/>
      <c r="Z104" s="1370"/>
      <c r="AA104" s="1640"/>
      <c r="AB104" s="1370"/>
      <c r="AC104" s="1370"/>
      <c r="AD104" s="548"/>
      <c r="AE104" s="1370"/>
      <c r="AF104" s="1370"/>
      <c r="AG104" s="1370"/>
      <c r="AH104" s="1370"/>
      <c r="AI104" s="1370"/>
      <c r="AJ104" s="1636"/>
      <c r="AK104" s="626"/>
      <c r="AL104" s="626"/>
      <c r="AM104" s="626"/>
      <c r="AN104" s="626"/>
      <c r="AO104" s="1645">
        <v>11</v>
      </c>
    </row>
    <row s="1645" customFormat="1" customHeight="1" ht="11.549999999999999">
      <c r="A105" s="991"/>
      <c r="B105" s="991"/>
      <c r="C105" s="991"/>
      <c r="D105" s="991"/>
      <c r="E105" s="991"/>
      <c r="F105" s="1640"/>
      <c r="G105" s="1640"/>
      <c r="H105" s="355"/>
      <c r="N105" s="1645"/>
      <c r="O105" s="1645"/>
      <c r="P105" s="1645"/>
      <c r="Q105" s="1645"/>
      <c r="R105" s="1370"/>
      <c r="T105" s="1370"/>
      <c r="U105" s="1640"/>
      <c r="V105" s="1640"/>
      <c r="W105" s="1370"/>
      <c r="X105" s="1370"/>
      <c r="Y105" s="1370"/>
      <c r="Z105" s="1370"/>
      <c r="AA105" s="1640"/>
      <c r="AB105" s="1370"/>
      <c r="AC105" s="1370"/>
      <c r="AD105" s="548"/>
      <c r="AE105" s="1370"/>
      <c r="AF105" s="1370"/>
      <c r="AG105" s="1370"/>
      <c r="AH105" s="1370"/>
      <c r="AI105" s="1370"/>
      <c r="AJ105" s="1636"/>
      <c r="AK105" s="626"/>
      <c r="AL105" s="626"/>
      <c r="AM105" s="626"/>
      <c r="AN105" s="626"/>
      <c r="AO105" s="1645">
        <v>11</v>
      </c>
    </row>
    <row s="1645" customFormat="1" customHeight="1" ht="11.549999999999999">
      <c r="A106" s="991"/>
      <c r="B106" s="991"/>
      <c r="C106" s="991"/>
      <c r="D106" s="991"/>
      <c r="E106" s="991"/>
      <c r="F106" s="1640"/>
      <c r="G106" s="1640"/>
      <c r="H106" s="355"/>
      <c r="N106" s="1645"/>
      <c r="O106" s="1645"/>
      <c r="P106" s="1645"/>
      <c r="Q106" s="1645"/>
      <c r="R106" s="1370"/>
      <c r="T106" s="1370"/>
      <c r="U106" s="1640"/>
      <c r="V106" s="1640"/>
      <c r="W106" s="1370"/>
      <c r="X106" s="1370"/>
      <c r="Y106" s="1370"/>
      <c r="Z106" s="1370"/>
      <c r="AA106" s="1640"/>
      <c r="AB106" s="1370"/>
      <c r="AC106" s="1370"/>
      <c r="AD106" s="548"/>
      <c r="AE106" s="1370"/>
      <c r="AF106" s="1370"/>
      <c r="AG106" s="1370"/>
      <c r="AH106" s="1370"/>
      <c r="AI106" s="1370"/>
      <c r="AJ106" s="1636"/>
      <c r="AK106" s="626"/>
      <c r="AL106" s="626"/>
      <c r="AM106" s="626"/>
      <c r="AN106" s="626"/>
      <c r="AO106" s="1645">
        <v>11</v>
      </c>
    </row>
    <row s="1645" customFormat="1" customHeight="1" ht="11.549999999999999">
      <c r="A107" s="991"/>
      <c r="B107" s="991"/>
      <c r="C107" s="991"/>
      <c r="D107" s="991"/>
      <c r="E107" s="991"/>
      <c r="F107" s="1640"/>
      <c r="G107" s="1640"/>
      <c r="H107" s="355"/>
      <c r="N107" s="1645"/>
      <c r="O107" s="1645"/>
      <c r="P107" s="1645"/>
      <c r="Q107" s="1645"/>
      <c r="R107" s="1370"/>
      <c r="T107" s="1370"/>
      <c r="U107" s="1640"/>
      <c r="V107" s="1640"/>
      <c r="W107" s="1370"/>
      <c r="X107" s="1370"/>
      <c r="Y107" s="1370"/>
      <c r="Z107" s="1370"/>
      <c r="AA107" s="1640"/>
      <c r="AB107" s="1370"/>
      <c r="AC107" s="1370"/>
      <c r="AD107" s="548"/>
      <c r="AE107" s="1370"/>
      <c r="AF107" s="1370"/>
      <c r="AG107" s="1370"/>
      <c r="AH107" s="1370"/>
      <c r="AI107" s="1370"/>
      <c r="AJ107" s="1636"/>
      <c r="AK107" s="626"/>
      <c r="AL107" s="626"/>
      <c r="AM107" s="626"/>
      <c r="AN107" s="626"/>
      <c r="AO107" s="1645">
        <v>11</v>
      </c>
    </row>
    <row s="1645" customFormat="1" customHeight="1" ht="11.549999999999999">
      <c r="A108" s="991"/>
      <c r="B108" s="991"/>
      <c r="C108" s="991"/>
      <c r="D108" s="991"/>
      <c r="E108" s="991"/>
      <c r="F108" s="1640"/>
      <c r="G108" s="1640"/>
      <c r="H108" s="355"/>
      <c r="N108" s="1645"/>
      <c r="O108" s="1645"/>
      <c r="P108" s="1645"/>
      <c r="Q108" s="1645"/>
      <c r="R108" s="1370"/>
      <c r="T108" s="1370"/>
      <c r="U108" s="1640"/>
      <c r="V108" s="1640"/>
      <c r="W108" s="1370"/>
      <c r="X108" s="1370"/>
      <c r="Y108" s="1370"/>
      <c r="Z108" s="1370"/>
      <c r="AA108" s="1640"/>
      <c r="AB108" s="1370"/>
      <c r="AC108" s="1370"/>
      <c r="AD108" s="548"/>
      <c r="AE108" s="1370"/>
      <c r="AF108" s="1370"/>
      <c r="AG108" s="1370"/>
      <c r="AH108" s="1370"/>
      <c r="AI108" s="1370"/>
      <c r="AJ108" s="1636"/>
      <c r="AK108" s="626"/>
      <c r="AL108" s="626"/>
      <c r="AM108" s="626"/>
      <c r="AN108" s="626"/>
      <c r="AO108" s="1645">
        <v>11</v>
      </c>
    </row>
    <row s="1645" customFormat="1" customHeight="1" ht="11.549999999999999">
      <c r="A109" s="991"/>
      <c r="B109" s="991"/>
      <c r="C109" s="991"/>
      <c r="D109" s="991"/>
      <c r="E109" s="991"/>
      <c r="F109" s="1640"/>
      <c r="G109" s="1640"/>
      <c r="H109" s="355"/>
      <c r="N109" s="1645"/>
      <c r="O109" s="1645"/>
      <c r="P109" s="1645"/>
      <c r="Q109" s="1645"/>
      <c r="R109" s="1370"/>
      <c r="T109" s="1370"/>
      <c r="U109" s="1640"/>
      <c r="V109" s="1640"/>
      <c r="W109" s="1370"/>
      <c r="X109" s="1370"/>
      <c r="Y109" s="1370"/>
      <c r="Z109" s="1370"/>
      <c r="AA109" s="1640"/>
      <c r="AB109" s="1370"/>
      <c r="AC109" s="1370"/>
      <c r="AD109" s="548"/>
      <c r="AE109" s="1370"/>
      <c r="AF109" s="1370"/>
      <c r="AG109" s="1370"/>
      <c r="AH109" s="1370"/>
      <c r="AI109" s="1370"/>
      <c r="AJ109" s="1636"/>
      <c r="AK109" s="626"/>
      <c r="AL109" s="626"/>
      <c r="AM109" s="626"/>
      <c r="AN109" s="626"/>
      <c r="AO109" s="1645">
        <v>11</v>
      </c>
    </row>
    <row s="1645" customFormat="1" customHeight="1" ht="11.549999999999999">
      <c r="A110" s="991"/>
      <c r="B110" s="991"/>
      <c r="C110" s="991"/>
      <c r="D110" s="991"/>
      <c r="E110" s="991"/>
      <c r="F110" s="1640"/>
      <c r="G110" s="1640"/>
      <c r="H110" s="355"/>
      <c r="N110" s="1645"/>
      <c r="O110" s="1645"/>
      <c r="P110" s="1645"/>
      <c r="Q110" s="1645"/>
      <c r="R110" s="1370"/>
      <c r="T110" s="1370"/>
      <c r="U110" s="1640"/>
      <c r="V110" s="1640"/>
      <c r="W110" s="1370"/>
      <c r="X110" s="1370"/>
      <c r="Y110" s="1370"/>
      <c r="Z110" s="1370"/>
      <c r="AA110" s="1640"/>
      <c r="AB110" s="1370"/>
      <c r="AC110" s="1370"/>
      <c r="AD110" s="548"/>
      <c r="AE110" s="1370"/>
      <c r="AF110" s="1370"/>
      <c r="AG110" s="1370"/>
      <c r="AH110" s="1370"/>
      <c r="AI110" s="1370"/>
      <c r="AJ110" s="1636"/>
      <c r="AK110" s="626"/>
      <c r="AL110" s="626"/>
      <c r="AM110" s="626"/>
      <c r="AN110" s="626"/>
      <c r="AO110" s="1645">
        <v>11</v>
      </c>
    </row>
    <row s="1645" customFormat="1" customHeight="1" ht="11.549999999999999">
      <c r="A111" s="991"/>
      <c r="B111" s="991"/>
      <c r="C111" s="991"/>
      <c r="D111" s="991"/>
      <c r="E111" s="991"/>
      <c r="F111" s="1640"/>
      <c r="G111" s="1640"/>
      <c r="H111" s="355"/>
      <c r="N111" s="1645"/>
      <c r="O111" s="1645"/>
      <c r="P111" s="1645"/>
      <c r="Q111" s="1645"/>
      <c r="R111" s="1370"/>
      <c r="T111" s="1370"/>
      <c r="U111" s="1640"/>
      <c r="V111" s="1640"/>
      <c r="W111" s="1370"/>
      <c r="X111" s="1370"/>
      <c r="Y111" s="1370"/>
      <c r="Z111" s="1370"/>
      <c r="AA111" s="1640"/>
      <c r="AB111" s="1370"/>
      <c r="AC111" s="1370"/>
      <c r="AD111" s="548"/>
      <c r="AE111" s="1370"/>
      <c r="AF111" s="1370"/>
      <c r="AG111" s="1370"/>
      <c r="AH111" s="1370"/>
      <c r="AI111" s="1370"/>
      <c r="AJ111" s="1636"/>
      <c r="AK111" s="626"/>
      <c r="AL111" s="626"/>
      <c r="AM111" s="626"/>
      <c r="AN111" s="626"/>
      <c r="AO111" s="1645">
        <v>11</v>
      </c>
    </row>
    <row s="1645" customFormat="1" customHeight="1" ht="11.549999999999999">
      <c r="A112" s="991"/>
      <c r="B112" s="991"/>
      <c r="C112" s="991"/>
      <c r="D112" s="991"/>
      <c r="E112" s="991"/>
      <c r="F112" s="1640"/>
      <c r="G112" s="1640"/>
      <c r="H112" s="355"/>
      <c r="N112" s="1645"/>
      <c r="O112" s="1645"/>
      <c r="P112" s="1645"/>
      <c r="Q112" s="1645"/>
      <c r="R112" s="1370"/>
      <c r="T112" s="1370"/>
      <c r="U112" s="1640"/>
      <c r="V112" s="1640"/>
      <c r="W112" s="1370"/>
      <c r="X112" s="1370"/>
      <c r="Y112" s="1370"/>
      <c r="Z112" s="1370"/>
      <c r="AA112" s="1640"/>
      <c r="AB112" s="1370"/>
      <c r="AC112" s="1370"/>
      <c r="AD112" s="548"/>
      <c r="AE112" s="1370"/>
      <c r="AF112" s="1370"/>
      <c r="AG112" s="1370"/>
      <c r="AH112" s="1370"/>
      <c r="AI112" s="1370"/>
      <c r="AJ112" s="1636"/>
      <c r="AK112" s="626"/>
      <c r="AL112" s="626"/>
      <c r="AM112" s="626"/>
      <c r="AN112" s="626"/>
      <c r="AO112" s="1645">
        <v>11</v>
      </c>
    </row>
    <row s="1645" customFormat="1" customHeight="1" ht="11.549999999999999">
      <c r="A113" s="991"/>
      <c r="B113" s="991"/>
      <c r="C113" s="991"/>
      <c r="D113" s="991"/>
      <c r="E113" s="991"/>
      <c r="F113" s="1640"/>
      <c r="G113" s="1640"/>
      <c r="H113" s="355"/>
      <c r="N113" s="1645"/>
      <c r="O113" s="1645"/>
      <c r="P113" s="1645"/>
      <c r="Q113" s="1645"/>
      <c r="R113" s="1370"/>
      <c r="T113" s="1370"/>
      <c r="U113" s="1640"/>
      <c r="V113" s="1640"/>
      <c r="W113" s="1370"/>
      <c r="X113" s="1370"/>
      <c r="Y113" s="1370"/>
      <c r="Z113" s="1370"/>
      <c r="AA113" s="1640"/>
      <c r="AB113" s="1370"/>
      <c r="AC113" s="1370"/>
      <c r="AD113" s="548"/>
      <c r="AE113" s="1370"/>
      <c r="AF113" s="1370"/>
      <c r="AG113" s="1370"/>
      <c r="AH113" s="1370"/>
      <c r="AI113" s="1370"/>
      <c r="AJ113" s="1636"/>
      <c r="AK113" s="626"/>
      <c r="AL113" s="626"/>
      <c r="AM113" s="626"/>
      <c r="AN113" s="626"/>
      <c r="AO113" s="1645">
        <v>11</v>
      </c>
    </row>
    <row s="1645" customFormat="1" customHeight="1" ht="11.549999999999999">
      <c r="A114" s="991"/>
      <c r="B114" s="991"/>
      <c r="C114" s="991"/>
      <c r="D114" s="991"/>
      <c r="E114" s="991"/>
      <c r="F114" s="1640"/>
      <c r="G114" s="1640"/>
      <c r="H114" s="355"/>
      <c r="N114" s="1645"/>
      <c r="O114" s="1645"/>
      <c r="P114" s="1645"/>
      <c r="Q114" s="1645"/>
      <c r="R114" s="1370"/>
      <c r="T114" s="1370"/>
      <c r="U114" s="1640"/>
      <c r="V114" s="1640"/>
      <c r="W114" s="1370"/>
      <c r="X114" s="1370"/>
      <c r="Y114" s="1370"/>
      <c r="Z114" s="1370"/>
      <c r="AA114" s="1640"/>
      <c r="AB114" s="1370"/>
      <c r="AC114" s="1370"/>
      <c r="AD114" s="548"/>
      <c r="AE114" s="1370"/>
      <c r="AF114" s="1370"/>
      <c r="AG114" s="1370"/>
      <c r="AH114" s="1370"/>
      <c r="AI114" s="1370"/>
      <c r="AJ114" s="1636"/>
      <c r="AK114" s="626"/>
      <c r="AL114" s="626"/>
      <c r="AM114" s="626"/>
      <c r="AN114" s="626"/>
      <c r="AO114" s="1645">
        <v>11</v>
      </c>
    </row>
    <row s="1645" customFormat="1" customHeight="1" ht="11.549999999999999">
      <c r="A115" s="991"/>
      <c r="B115" s="991"/>
      <c r="C115" s="991"/>
      <c r="D115" s="991"/>
      <c r="E115" s="991"/>
      <c r="F115" s="1640"/>
      <c r="G115" s="1640"/>
      <c r="H115" s="355"/>
      <c r="N115" s="1645"/>
      <c r="O115" s="1645"/>
      <c r="P115" s="1645"/>
      <c r="Q115" s="1645"/>
      <c r="R115" s="1370"/>
      <c r="T115" s="1370"/>
      <c r="U115" s="1640"/>
      <c r="V115" s="1640"/>
      <c r="W115" s="1370"/>
      <c r="X115" s="1370"/>
      <c r="Y115" s="1370"/>
      <c r="Z115" s="1370"/>
      <c r="AA115" s="1640"/>
      <c r="AB115" s="1370"/>
      <c r="AC115" s="1370"/>
      <c r="AD115" s="548"/>
      <c r="AE115" s="1370"/>
      <c r="AF115" s="1370"/>
      <c r="AG115" s="1370"/>
      <c r="AH115" s="1370"/>
      <c r="AI115" s="1370"/>
      <c r="AJ115" s="1636"/>
      <c r="AK115" s="626"/>
      <c r="AL115" s="626"/>
      <c r="AM115" s="626"/>
      <c r="AN115" s="626"/>
      <c r="AO115" s="1645">
        <v>11</v>
      </c>
    </row>
    <row s="1645" customFormat="1" customHeight="1" ht="11.549999999999999">
      <c r="A116" s="991"/>
      <c r="B116" s="991"/>
      <c r="C116" s="991"/>
      <c r="D116" s="991"/>
      <c r="E116" s="991"/>
      <c r="F116" s="1640"/>
      <c r="G116" s="1640"/>
      <c r="H116" s="355"/>
      <c r="N116" s="1645"/>
      <c r="O116" s="1645"/>
      <c r="P116" s="1645"/>
      <c r="Q116" s="1645"/>
      <c r="R116" s="1370"/>
      <c r="T116" s="1370"/>
      <c r="U116" s="1640"/>
      <c r="V116" s="1640"/>
      <c r="W116" s="1370"/>
      <c r="X116" s="1370"/>
      <c r="Y116" s="1370"/>
      <c r="Z116" s="1370"/>
      <c r="AA116" s="1640"/>
      <c r="AB116" s="1370"/>
      <c r="AC116" s="1370"/>
      <c r="AD116" s="548"/>
      <c r="AE116" s="1370"/>
      <c r="AF116" s="1370"/>
      <c r="AG116" s="1370"/>
      <c r="AH116" s="1370"/>
      <c r="AI116" s="1370"/>
      <c r="AJ116" s="1636"/>
      <c r="AK116" s="626"/>
      <c r="AL116" s="626"/>
      <c r="AM116" s="626"/>
      <c r="AN116" s="626"/>
      <c r="AO116" s="1645">
        <v>11</v>
      </c>
    </row>
    <row s="1645" customFormat="1" customHeight="1" ht="11.549999999999999">
      <c r="A117" s="991"/>
      <c r="B117" s="991"/>
      <c r="C117" s="991"/>
      <c r="D117" s="991"/>
      <c r="E117" s="991"/>
      <c r="F117" s="1640"/>
      <c r="G117" s="1640"/>
      <c r="H117" s="355"/>
      <c r="N117" s="1645"/>
      <c r="O117" s="1645"/>
      <c r="P117" s="1645"/>
      <c r="Q117" s="1645"/>
      <c r="R117" s="1370"/>
      <c r="T117" s="1370"/>
      <c r="U117" s="1640"/>
      <c r="V117" s="1640"/>
      <c r="W117" s="1370"/>
      <c r="X117" s="1370"/>
      <c r="Y117" s="1370"/>
      <c r="Z117" s="1370"/>
      <c r="AA117" s="1640"/>
      <c r="AB117" s="1370"/>
      <c r="AC117" s="1370"/>
      <c r="AD117" s="548"/>
      <c r="AE117" s="1370"/>
      <c r="AF117" s="1370"/>
      <c r="AG117" s="1370"/>
      <c r="AH117" s="1370"/>
      <c r="AI117" s="1370"/>
      <c r="AJ117" s="1636"/>
      <c r="AK117" s="626"/>
      <c r="AL117" s="626"/>
      <c r="AM117" s="626"/>
      <c r="AN117" s="626"/>
      <c r="AO117" s="1645">
        <v>11</v>
      </c>
    </row>
    <row s="1645" customFormat="1" customHeight="1" ht="11.549999999999999">
      <c r="A118" s="991"/>
      <c r="B118" s="991"/>
      <c r="C118" s="991"/>
      <c r="D118" s="991"/>
      <c r="E118" s="991"/>
      <c r="F118" s="1640"/>
      <c r="G118" s="1640"/>
      <c r="H118" s="355"/>
      <c r="N118" s="1645"/>
      <c r="O118" s="1645"/>
      <c r="P118" s="1645"/>
      <c r="Q118" s="1645"/>
      <c r="R118" s="1370"/>
      <c r="T118" s="1370"/>
      <c r="U118" s="1640"/>
      <c r="V118" s="1640"/>
      <c r="W118" s="1370"/>
      <c r="X118" s="1370"/>
      <c r="Y118" s="1370"/>
      <c r="Z118" s="1370"/>
      <c r="AA118" s="1640"/>
      <c r="AB118" s="1370"/>
      <c r="AC118" s="1370"/>
      <c r="AD118" s="548"/>
      <c r="AE118" s="1370"/>
      <c r="AF118" s="1370"/>
      <c r="AG118" s="1370"/>
      <c r="AH118" s="1370"/>
      <c r="AI118" s="1370"/>
      <c r="AJ118" s="1636"/>
      <c r="AK118" s="626"/>
      <c r="AL118" s="626"/>
      <c r="AM118" s="626"/>
      <c r="AN118" s="626"/>
      <c r="AO118" s="1645">
        <v>11</v>
      </c>
    </row>
    <row s="1645" customFormat="1" customHeight="1" ht="11.549999999999999">
      <c r="A119" s="991"/>
      <c r="B119" s="991"/>
      <c r="C119" s="991"/>
      <c r="D119" s="991"/>
      <c r="E119" s="991"/>
      <c r="F119" s="1640"/>
      <c r="G119" s="1640"/>
      <c r="H119" s="355"/>
      <c r="N119" s="1645"/>
      <c r="O119" s="1645"/>
      <c r="P119" s="1645"/>
      <c r="Q119" s="1645"/>
      <c r="R119" s="1370"/>
      <c r="T119" s="1370"/>
      <c r="U119" s="1640"/>
      <c r="V119" s="1640"/>
      <c r="W119" s="1370"/>
      <c r="X119" s="1370"/>
      <c r="Y119" s="1370"/>
      <c r="Z119" s="1370"/>
      <c r="AA119" s="1640"/>
      <c r="AB119" s="1370"/>
      <c r="AC119" s="1370"/>
      <c r="AD119" s="548"/>
      <c r="AE119" s="1370"/>
      <c r="AF119" s="1370"/>
      <c r="AG119" s="1370"/>
      <c r="AH119" s="1370"/>
      <c r="AI119" s="1370"/>
      <c r="AJ119" s="1636"/>
      <c r="AK119" s="626"/>
      <c r="AL119" s="626"/>
      <c r="AM119" s="626"/>
      <c r="AN119" s="626"/>
      <c r="AO119" s="1645">
        <v>11</v>
      </c>
    </row>
    <row s="1645" customFormat="1" customHeight="1" ht="11.549999999999999">
      <c r="A120" s="991"/>
      <c r="B120" s="991"/>
      <c r="C120" s="991"/>
      <c r="D120" s="991"/>
      <c r="E120" s="991"/>
      <c r="F120" s="1640"/>
      <c r="G120" s="1640"/>
      <c r="H120" s="355"/>
      <c r="N120" s="1645"/>
      <c r="O120" s="1645"/>
      <c r="P120" s="1645"/>
      <c r="Q120" s="1645"/>
      <c r="R120" s="1370"/>
      <c r="T120" s="1370"/>
      <c r="U120" s="1640"/>
      <c r="V120" s="1640"/>
      <c r="W120" s="1370"/>
      <c r="X120" s="1370"/>
      <c r="Y120" s="1370"/>
      <c r="Z120" s="1370"/>
      <c r="AA120" s="1640"/>
      <c r="AB120" s="1370"/>
      <c r="AC120" s="1370"/>
      <c r="AD120" s="548"/>
      <c r="AE120" s="1370"/>
      <c r="AF120" s="1370"/>
      <c r="AG120" s="1370"/>
      <c r="AH120" s="1370"/>
      <c r="AI120" s="1370"/>
      <c r="AJ120" s="1636"/>
      <c r="AK120" s="626"/>
      <c r="AL120" s="626"/>
      <c r="AM120" s="626"/>
      <c r="AN120" s="626"/>
      <c r="AO120" s="1645">
        <v>11</v>
      </c>
    </row>
    <row s="1645" customFormat="1" customHeight="1" ht="11.549999999999999">
      <c r="A121" s="991"/>
      <c r="B121" s="991"/>
      <c r="C121" s="991"/>
      <c r="D121" s="991"/>
      <c r="E121" s="991"/>
      <c r="F121" s="1640"/>
      <c r="G121" s="1640"/>
      <c r="H121" s="355"/>
      <c r="N121" s="1645"/>
      <c r="O121" s="1645"/>
      <c r="P121" s="1645"/>
      <c r="Q121" s="1645"/>
      <c r="R121" s="1370"/>
      <c r="T121" s="1370"/>
      <c r="U121" s="1640"/>
      <c r="V121" s="1640"/>
      <c r="W121" s="1370"/>
      <c r="X121" s="1370"/>
      <c r="Y121" s="1370"/>
      <c r="Z121" s="1370"/>
      <c r="AA121" s="1640"/>
      <c r="AB121" s="1370"/>
      <c r="AC121" s="1370"/>
      <c r="AD121" s="548"/>
      <c r="AE121" s="1370"/>
      <c r="AF121" s="1370"/>
      <c r="AG121" s="1370"/>
      <c r="AH121" s="1370"/>
      <c r="AI121" s="1370"/>
      <c r="AJ121" s="1636"/>
      <c r="AK121" s="626"/>
      <c r="AL121" s="626"/>
      <c r="AM121" s="626"/>
      <c r="AN121" s="626"/>
      <c r="AO121" s="1645">
        <v>11</v>
      </c>
    </row>
    <row s="1645" customFormat="1" customHeight="1" ht="11.549999999999999">
      <c r="A122" s="991"/>
      <c r="B122" s="991"/>
      <c r="C122" s="991"/>
      <c r="D122" s="991"/>
      <c r="E122" s="991"/>
      <c r="F122" s="1640"/>
      <c r="G122" s="1640"/>
      <c r="H122" s="355"/>
      <c r="N122" s="1645"/>
      <c r="O122" s="1645"/>
      <c r="P122" s="1645"/>
      <c r="Q122" s="1645"/>
      <c r="R122" s="1370"/>
      <c r="T122" s="1370"/>
      <c r="U122" s="1640"/>
      <c r="V122" s="1640"/>
      <c r="W122" s="1370"/>
      <c r="X122" s="1370"/>
      <c r="Y122" s="1370"/>
      <c r="Z122" s="1370"/>
      <c r="AA122" s="1640"/>
      <c r="AB122" s="1370"/>
      <c r="AC122" s="1370"/>
      <c r="AD122" s="548"/>
      <c r="AE122" s="1370"/>
      <c r="AF122" s="1370"/>
      <c r="AG122" s="1370"/>
      <c r="AH122" s="1370"/>
      <c r="AI122" s="1370"/>
      <c r="AJ122" s="1636"/>
      <c r="AK122" s="626"/>
      <c r="AL122" s="626"/>
      <c r="AM122" s="626"/>
      <c r="AN122" s="626"/>
      <c r="AO122" s="1645">
        <v>11</v>
      </c>
    </row>
    <row s="1645" customFormat="1" customHeight="1" ht="11.549999999999999">
      <c r="A123" s="991"/>
      <c r="B123" s="991"/>
      <c r="C123" s="991"/>
      <c r="D123" s="991"/>
      <c r="E123" s="991"/>
      <c r="F123" s="1640"/>
      <c r="G123" s="1640"/>
      <c r="H123" s="355"/>
      <c r="N123" s="1645"/>
      <c r="O123" s="1645"/>
      <c r="P123" s="1645"/>
      <c r="Q123" s="1645"/>
      <c r="R123" s="1370"/>
      <c r="T123" s="1370"/>
      <c r="U123" s="1640"/>
      <c r="V123" s="1640"/>
      <c r="W123" s="1370"/>
      <c r="X123" s="1370"/>
      <c r="Y123" s="1370"/>
      <c r="Z123" s="1370"/>
      <c r="AA123" s="1640"/>
      <c r="AB123" s="1370"/>
      <c r="AC123" s="1370"/>
      <c r="AD123" s="548"/>
      <c r="AE123" s="1370"/>
      <c r="AF123" s="1370"/>
      <c r="AG123" s="1370"/>
      <c r="AH123" s="1370"/>
      <c r="AI123" s="1370"/>
      <c r="AJ123" s="1636"/>
      <c r="AK123" s="626"/>
      <c r="AL123" s="626"/>
      <c r="AM123" s="626"/>
      <c r="AN123" s="626"/>
      <c r="AO123" s="1645">
        <v>11</v>
      </c>
    </row>
    <row s="1645" customFormat="1" customHeight="1" ht="11.549999999999999">
      <c r="A124" s="991"/>
      <c r="B124" s="991"/>
      <c r="C124" s="991"/>
      <c r="D124" s="991"/>
      <c r="E124" s="991"/>
      <c r="F124" s="1640"/>
      <c r="G124" s="1640"/>
      <c r="H124" s="355"/>
      <c r="N124" s="1645"/>
      <c r="O124" s="1645"/>
      <c r="P124" s="1645"/>
      <c r="Q124" s="1645"/>
      <c r="R124" s="1370"/>
      <c r="T124" s="1370"/>
      <c r="U124" s="1640"/>
      <c r="V124" s="1640"/>
      <c r="W124" s="1370"/>
      <c r="X124" s="1370"/>
      <c r="Y124" s="1370"/>
      <c r="Z124" s="1370"/>
      <c r="AA124" s="1640"/>
      <c r="AB124" s="1370"/>
      <c r="AC124" s="1370"/>
      <c r="AD124" s="548"/>
      <c r="AE124" s="1370"/>
      <c r="AF124" s="1370"/>
      <c r="AG124" s="1370"/>
      <c r="AH124" s="1370"/>
      <c r="AI124" s="1370"/>
      <c r="AJ124" s="1636"/>
      <c r="AK124" s="626"/>
      <c r="AL124" s="626"/>
      <c r="AM124" s="626"/>
      <c r="AN124" s="626"/>
      <c r="AO124" s="1645">
        <v>11</v>
      </c>
    </row>
    <row s="1645" customFormat="1" customHeight="1" ht="11.549999999999999">
      <c r="A125" s="991"/>
      <c r="B125" s="991"/>
      <c r="C125" s="991"/>
      <c r="D125" s="991"/>
      <c r="E125" s="991"/>
      <c r="F125" s="1640"/>
      <c r="G125" s="1640"/>
      <c r="H125" s="355"/>
      <c r="N125" s="1645"/>
      <c r="O125" s="1645"/>
      <c r="P125" s="1645"/>
      <c r="Q125" s="1645"/>
      <c r="R125" s="1370"/>
      <c r="T125" s="1370"/>
      <c r="U125" s="1640"/>
      <c r="V125" s="1640"/>
      <c r="W125" s="1370"/>
      <c r="X125" s="1370"/>
      <c r="Y125" s="1370"/>
      <c r="Z125" s="1370"/>
      <c r="AA125" s="1640"/>
      <c r="AB125" s="1370"/>
      <c r="AC125" s="1370"/>
      <c r="AD125" s="548"/>
      <c r="AE125" s="1370"/>
      <c r="AF125" s="1370"/>
      <c r="AG125" s="1370"/>
      <c r="AH125" s="1370"/>
      <c r="AI125" s="1370"/>
      <c r="AJ125" s="1636"/>
      <c r="AK125" s="626"/>
      <c r="AL125" s="626"/>
      <c r="AM125" s="626"/>
      <c r="AN125" s="626"/>
      <c r="AO125" s="1645">
        <v>11</v>
      </c>
    </row>
    <row s="1645" customFormat="1" customHeight="1" ht="11.549999999999999">
      <c r="A126" s="991"/>
      <c r="B126" s="991"/>
      <c r="C126" s="991"/>
      <c r="D126" s="991"/>
      <c r="E126" s="991"/>
      <c r="F126" s="1640"/>
      <c r="G126" s="1640"/>
      <c r="H126" s="355"/>
      <c r="N126" s="1645"/>
      <c r="O126" s="1645"/>
      <c r="P126" s="1645"/>
      <c r="Q126" s="1645"/>
      <c r="R126" s="1370"/>
      <c r="T126" s="1370"/>
      <c r="U126" s="1640"/>
      <c r="V126" s="1640"/>
      <c r="W126" s="1370"/>
      <c r="X126" s="1370"/>
      <c r="Y126" s="1370"/>
      <c r="Z126" s="1370"/>
      <c r="AA126" s="1640"/>
      <c r="AB126" s="1370"/>
      <c r="AC126" s="1370"/>
      <c r="AD126" s="548"/>
      <c r="AE126" s="1370"/>
      <c r="AF126" s="1370"/>
      <c r="AG126" s="1370"/>
      <c r="AH126" s="1370"/>
      <c r="AI126" s="1370"/>
      <c r="AJ126" s="1636"/>
      <c r="AK126" s="626"/>
      <c r="AL126" s="626"/>
      <c r="AM126" s="626"/>
      <c r="AN126" s="626"/>
      <c r="AO126" s="1645">
        <v>11</v>
      </c>
    </row>
    <row s="1645" customFormat="1" customHeight="1" ht="11.549999999999999">
      <c r="A127" s="991"/>
      <c r="B127" s="991"/>
      <c r="C127" s="991"/>
      <c r="D127" s="991"/>
      <c r="E127" s="991"/>
      <c r="F127" s="1640"/>
      <c r="G127" s="1640"/>
      <c r="H127" s="355"/>
      <c r="N127" s="1645"/>
      <c r="O127" s="1645"/>
      <c r="P127" s="1645"/>
      <c r="Q127" s="1645"/>
      <c r="R127" s="1370"/>
      <c r="T127" s="1370"/>
      <c r="U127" s="1640"/>
      <c r="V127" s="1640"/>
      <c r="W127" s="1370"/>
      <c r="X127" s="1370"/>
      <c r="Y127" s="1370"/>
      <c r="Z127" s="1370"/>
      <c r="AA127" s="1640"/>
      <c r="AB127" s="1370"/>
      <c r="AC127" s="1370"/>
      <c r="AD127" s="548"/>
      <c r="AE127" s="1370"/>
      <c r="AF127" s="1370"/>
      <c r="AG127" s="1370"/>
      <c r="AH127" s="1370"/>
      <c r="AI127" s="1370"/>
      <c r="AJ127" s="1636"/>
      <c r="AK127" s="626"/>
      <c r="AL127" s="626"/>
      <c r="AM127" s="626"/>
      <c r="AN127" s="626"/>
      <c r="AO127" s="1645">
        <v>11</v>
      </c>
    </row>
    <row s="1645" customFormat="1" customHeight="1" ht="11.549999999999999">
      <c r="A128" s="991"/>
      <c r="B128" s="991"/>
      <c r="C128" s="991"/>
      <c r="D128" s="991"/>
      <c r="E128" s="991"/>
      <c r="F128" s="1640"/>
      <c r="G128" s="1640"/>
      <c r="H128" s="355"/>
      <c r="N128" s="1645"/>
      <c r="O128" s="1645"/>
      <c r="P128" s="1645"/>
      <c r="Q128" s="1645"/>
      <c r="R128" s="1370"/>
      <c r="T128" s="1370"/>
      <c r="U128" s="1640"/>
      <c r="V128" s="1640"/>
      <c r="W128" s="1370"/>
      <c r="X128" s="1370"/>
      <c r="Y128" s="1370"/>
      <c r="Z128" s="1370"/>
      <c r="AA128" s="1640"/>
      <c r="AB128" s="1370"/>
      <c r="AC128" s="1370"/>
      <c r="AD128" s="548"/>
      <c r="AE128" s="1370"/>
      <c r="AF128" s="1370"/>
      <c r="AG128" s="1370"/>
      <c r="AH128" s="1370"/>
      <c r="AI128" s="1370"/>
      <c r="AJ128" s="1636"/>
      <c r="AK128" s="626"/>
      <c r="AL128" s="626"/>
      <c r="AM128" s="626"/>
      <c r="AN128" s="626"/>
      <c r="AO128" s="1645">
        <v>11</v>
      </c>
    </row>
    <row s="1645" customFormat="1" customHeight="1" ht="11.549999999999999">
      <c r="A129" s="991"/>
      <c r="B129" s="991"/>
      <c r="C129" s="991"/>
      <c r="D129" s="991"/>
      <c r="E129" s="991"/>
      <c r="F129" s="1640"/>
      <c r="G129" s="1640"/>
      <c r="H129" s="355"/>
      <c r="N129" s="1645"/>
      <c r="O129" s="1645"/>
      <c r="P129" s="1645"/>
      <c r="Q129" s="1645"/>
      <c r="R129" s="1370"/>
      <c r="T129" s="1370"/>
      <c r="U129" s="1640"/>
      <c r="V129" s="1640"/>
      <c r="W129" s="1370"/>
      <c r="X129" s="1370"/>
      <c r="Y129" s="1370"/>
      <c r="Z129" s="1370"/>
      <c r="AA129" s="1640"/>
      <c r="AB129" s="1370"/>
      <c r="AC129" s="1370"/>
      <c r="AD129" s="548"/>
      <c r="AE129" s="1370"/>
      <c r="AF129" s="1370"/>
      <c r="AG129" s="1370"/>
      <c r="AH129" s="1370"/>
      <c r="AI129" s="1370"/>
      <c r="AJ129" s="1636"/>
      <c r="AK129" s="626"/>
      <c r="AL129" s="626"/>
      <c r="AM129" s="626"/>
      <c r="AN129" s="626"/>
      <c r="AO129" s="1645">
        <v>11</v>
      </c>
    </row>
    <row s="1645" customFormat="1" customHeight="1" ht="11.549999999999999">
      <c r="A130" s="991"/>
      <c r="B130" s="991"/>
      <c r="C130" s="991"/>
      <c r="D130" s="991"/>
      <c r="E130" s="991"/>
      <c r="F130" s="1640"/>
      <c r="G130" s="1640"/>
      <c r="H130" s="355"/>
      <c r="N130" s="1645"/>
      <c r="O130" s="1645"/>
      <c r="P130" s="1645"/>
      <c r="Q130" s="1645"/>
      <c r="R130" s="1370"/>
      <c r="T130" s="1370"/>
      <c r="U130" s="1640"/>
      <c r="V130" s="1640"/>
      <c r="W130" s="1370"/>
      <c r="X130" s="1370"/>
      <c r="Y130" s="1370"/>
      <c r="Z130" s="1370"/>
      <c r="AA130" s="1640"/>
      <c r="AB130" s="1370"/>
      <c r="AC130" s="1370"/>
      <c r="AD130" s="548"/>
      <c r="AE130" s="1370"/>
      <c r="AF130" s="1370"/>
      <c r="AG130" s="1370"/>
      <c r="AH130" s="1370"/>
      <c r="AI130" s="1370"/>
      <c r="AJ130" s="1636"/>
      <c r="AK130" s="626"/>
      <c r="AL130" s="626"/>
      <c r="AM130" s="626"/>
      <c r="AN130" s="626"/>
      <c r="AO130" s="1645">
        <v>11</v>
      </c>
    </row>
    <row s="1645" customFormat="1" customHeight="1" ht="11.549999999999999">
      <c r="A131" s="991"/>
      <c r="B131" s="991"/>
      <c r="C131" s="991"/>
      <c r="D131" s="991"/>
      <c r="E131" s="991"/>
      <c r="F131" s="1640"/>
      <c r="G131" s="1640"/>
      <c r="H131" s="355"/>
      <c r="N131" s="1645"/>
      <c r="O131" s="1645"/>
      <c r="P131" s="1645"/>
      <c r="Q131" s="1645"/>
      <c r="R131" s="1370"/>
      <c r="T131" s="1370"/>
      <c r="U131" s="1640"/>
      <c r="V131" s="1640"/>
      <c r="W131" s="1370"/>
      <c r="X131" s="1370"/>
      <c r="Y131" s="1370"/>
      <c r="Z131" s="1370"/>
      <c r="AA131" s="1640"/>
      <c r="AB131" s="1370"/>
      <c r="AC131" s="1370"/>
      <c r="AD131" s="548"/>
      <c r="AE131" s="1370"/>
      <c r="AF131" s="1370"/>
      <c r="AG131" s="1370"/>
      <c r="AH131" s="1370"/>
      <c r="AI131" s="1370"/>
      <c r="AJ131" s="1636"/>
      <c r="AK131" s="626"/>
      <c r="AL131" s="626"/>
      <c r="AM131" s="626"/>
      <c r="AN131" s="626"/>
      <c r="AO131" s="1645">
        <v>11</v>
      </c>
    </row>
    <row s="1645" customFormat="1" customHeight="1" ht="11.549999999999999">
      <c r="A132" s="991"/>
      <c r="B132" s="991"/>
      <c r="C132" s="991"/>
      <c r="D132" s="991"/>
      <c r="E132" s="991"/>
      <c r="F132" s="1640"/>
      <c r="G132" s="1640"/>
      <c r="H132" s="355"/>
      <c r="N132" s="1645"/>
      <c r="O132" s="1645"/>
      <c r="P132" s="1645"/>
      <c r="Q132" s="1645"/>
      <c r="R132" s="1370"/>
      <c r="T132" s="1370"/>
      <c r="U132" s="1640"/>
      <c r="V132" s="1640"/>
      <c r="W132" s="1370"/>
      <c r="X132" s="1370"/>
      <c r="Y132" s="1370"/>
      <c r="Z132" s="1370"/>
      <c r="AA132" s="1640"/>
      <c r="AB132" s="1370"/>
      <c r="AC132" s="1370"/>
      <c r="AD132" s="548"/>
      <c r="AE132" s="1370"/>
      <c r="AF132" s="1370"/>
      <c r="AG132" s="1370"/>
      <c r="AH132" s="1370"/>
      <c r="AI132" s="1370"/>
      <c r="AJ132" s="1636"/>
      <c r="AK132" s="626"/>
      <c r="AL132" s="626"/>
      <c r="AM132" s="626"/>
      <c r="AN132" s="626"/>
      <c r="AO132" s="1645">
        <v>11</v>
      </c>
    </row>
    <row s="1645" customFormat="1" customHeight="1" ht="11.549999999999999">
      <c r="A133" s="991"/>
      <c r="B133" s="991"/>
      <c r="C133" s="991"/>
      <c r="D133" s="991"/>
      <c r="E133" s="991"/>
      <c r="F133" s="1640"/>
      <c r="G133" s="1640"/>
      <c r="H133" s="355"/>
      <c r="N133" s="1645"/>
      <c r="O133" s="1645"/>
      <c r="P133" s="1645"/>
      <c r="Q133" s="1645"/>
      <c r="R133" s="1370"/>
      <c r="T133" s="1370"/>
      <c r="U133" s="1640"/>
      <c r="V133" s="1640"/>
      <c r="W133" s="1370"/>
      <c r="X133" s="1370"/>
      <c r="Y133" s="1370"/>
      <c r="Z133" s="1370"/>
      <c r="AA133" s="1640"/>
      <c r="AB133" s="1370"/>
      <c r="AC133" s="1370"/>
      <c r="AD133" s="548"/>
      <c r="AE133" s="1370"/>
      <c r="AF133" s="1370"/>
      <c r="AG133" s="1370"/>
      <c r="AH133" s="1370"/>
      <c r="AI133" s="1370"/>
      <c r="AJ133" s="1636"/>
      <c r="AK133" s="626"/>
      <c r="AL133" s="626"/>
      <c r="AM133" s="626"/>
      <c r="AN133" s="626"/>
      <c r="AO133" s="1645">
        <v>11</v>
      </c>
    </row>
    <row s="1645" customFormat="1" customHeight="1" ht="11.549999999999999">
      <c r="A134" s="991"/>
      <c r="B134" s="991"/>
      <c r="C134" s="991"/>
      <c r="D134" s="991"/>
      <c r="E134" s="991"/>
      <c r="F134" s="1640"/>
      <c r="G134" s="1640"/>
      <c r="H134" s="355"/>
      <c r="N134" s="1645"/>
      <c r="O134" s="1645"/>
      <c r="P134" s="1645"/>
      <c r="Q134" s="1645"/>
      <c r="R134" s="1370"/>
      <c r="T134" s="1370"/>
      <c r="U134" s="1640"/>
      <c r="V134" s="1640"/>
      <c r="W134" s="1370"/>
      <c r="X134" s="1370"/>
      <c r="Y134" s="1370"/>
      <c r="Z134" s="1370"/>
      <c r="AA134" s="1640"/>
      <c r="AB134" s="1370"/>
      <c r="AC134" s="1370"/>
      <c r="AD134" s="548"/>
      <c r="AE134" s="1370"/>
      <c r="AF134" s="1370"/>
      <c r="AG134" s="1370"/>
      <c r="AH134" s="1370"/>
      <c r="AI134" s="1370"/>
      <c r="AJ134" s="1636"/>
      <c r="AK134" s="626"/>
      <c r="AL134" s="626"/>
      <c r="AM134" s="626"/>
      <c r="AN134" s="626"/>
      <c r="AO134" s="1645">
        <v>11</v>
      </c>
    </row>
    <row s="1645" customFormat="1" customHeight="1" ht="11.549999999999999">
      <c r="A135" s="991"/>
      <c r="B135" s="991"/>
      <c r="C135" s="991"/>
      <c r="D135" s="991"/>
      <c r="E135" s="991"/>
      <c r="F135" s="1640"/>
      <c r="G135" s="1640"/>
      <c r="H135" s="355"/>
      <c r="N135" s="1645"/>
      <c r="O135" s="1645"/>
      <c r="P135" s="1645"/>
      <c r="Q135" s="1645"/>
      <c r="R135" s="1370"/>
      <c r="T135" s="1370"/>
      <c r="U135" s="1640"/>
      <c r="V135" s="1640"/>
      <c r="W135" s="1370"/>
      <c r="X135" s="1370"/>
      <c r="Y135" s="1370"/>
      <c r="Z135" s="1370"/>
      <c r="AA135" s="1640"/>
      <c r="AB135" s="1370"/>
      <c r="AC135" s="1370"/>
      <c r="AD135" s="548"/>
      <c r="AE135" s="1370"/>
      <c r="AF135" s="1370"/>
      <c r="AG135" s="1370"/>
      <c r="AH135" s="1370"/>
      <c r="AI135" s="1370"/>
      <c r="AJ135" s="1636"/>
      <c r="AK135" s="626"/>
      <c r="AL135" s="626"/>
      <c r="AM135" s="626"/>
      <c r="AN135" s="626"/>
      <c r="AO135" s="1645">
        <v>11</v>
      </c>
    </row>
    <row s="1645" customFormat="1" customHeight="1" ht="11.549999999999999">
      <c r="A136" s="991"/>
      <c r="B136" s="991"/>
      <c r="C136" s="991"/>
      <c r="D136" s="991"/>
      <c r="E136" s="991"/>
      <c r="F136" s="1640"/>
      <c r="G136" s="1640"/>
      <c r="H136" s="355"/>
      <c r="N136" s="1645"/>
      <c r="O136" s="1645"/>
      <c r="P136" s="1645"/>
      <c r="Q136" s="1645"/>
      <c r="R136" s="1370"/>
      <c r="T136" s="1370"/>
      <c r="U136" s="1640"/>
      <c r="V136" s="1640"/>
      <c r="W136" s="1370"/>
      <c r="X136" s="1370"/>
      <c r="Y136" s="1370"/>
      <c r="Z136" s="1370"/>
      <c r="AA136" s="1640"/>
      <c r="AB136" s="1370"/>
      <c r="AC136" s="1370"/>
      <c r="AD136" s="548"/>
      <c r="AE136" s="1370"/>
      <c r="AF136" s="1370"/>
      <c r="AG136" s="1370"/>
      <c r="AH136" s="1370"/>
      <c r="AI136" s="1370"/>
      <c r="AJ136" s="1636"/>
      <c r="AK136" s="626"/>
      <c r="AL136" s="626"/>
      <c r="AM136" s="626"/>
      <c r="AN136" s="626"/>
      <c r="AO136" s="1645">
        <v>11</v>
      </c>
    </row>
    <row s="1645" customFormat="1" customHeight="1" ht="11.549999999999999">
      <c r="A137" s="991"/>
      <c r="B137" s="991"/>
      <c r="C137" s="991"/>
      <c r="D137" s="991"/>
      <c r="E137" s="991"/>
      <c r="F137" s="1640"/>
      <c r="G137" s="1640"/>
      <c r="H137" s="355"/>
      <c r="N137" s="1645"/>
      <c r="O137" s="1645"/>
      <c r="P137" s="1645"/>
      <c r="Q137" s="1645"/>
      <c r="R137" s="1370"/>
      <c r="T137" s="1370"/>
      <c r="U137" s="1640"/>
      <c r="V137" s="1640"/>
      <c r="W137" s="1370"/>
      <c r="X137" s="1370"/>
      <c r="Y137" s="1370"/>
      <c r="Z137" s="1370"/>
      <c r="AA137" s="1640"/>
      <c r="AB137" s="1370"/>
      <c r="AC137" s="1370"/>
      <c r="AD137" s="548"/>
      <c r="AE137" s="1370"/>
      <c r="AF137" s="1370"/>
      <c r="AG137" s="1370"/>
      <c r="AH137" s="1370"/>
      <c r="AI137" s="1370"/>
      <c r="AJ137" s="1636"/>
      <c r="AK137" s="626"/>
      <c r="AL137" s="626"/>
      <c r="AM137" s="626"/>
      <c r="AN137" s="626"/>
      <c r="AO137" s="1645">
        <v>11</v>
      </c>
    </row>
    <row s="1645" customFormat="1" customHeight="1" ht="11.549999999999999">
      <c r="A138" s="991"/>
      <c r="B138" s="991"/>
      <c r="C138" s="991"/>
      <c r="D138" s="991"/>
      <c r="E138" s="991"/>
      <c r="F138" s="1640"/>
      <c r="G138" s="1640"/>
      <c r="H138" s="355"/>
      <c r="N138" s="1645"/>
      <c r="O138" s="1645"/>
      <c r="P138" s="1645"/>
      <c r="Q138" s="1645"/>
      <c r="R138" s="1370"/>
      <c r="T138" s="1370"/>
      <c r="U138" s="1640"/>
      <c r="V138" s="1640"/>
      <c r="W138" s="1370"/>
      <c r="X138" s="1370"/>
      <c r="Y138" s="1370"/>
      <c r="Z138" s="1370"/>
      <c r="AA138" s="1640"/>
      <c r="AB138" s="1370"/>
      <c r="AC138" s="1370"/>
      <c r="AD138" s="548"/>
      <c r="AE138" s="1370"/>
      <c r="AF138" s="1370"/>
      <c r="AG138" s="1370"/>
      <c r="AH138" s="1370"/>
      <c r="AI138" s="1370"/>
      <c r="AJ138" s="1636"/>
      <c r="AK138" s="626"/>
      <c r="AL138" s="626"/>
      <c r="AM138" s="626"/>
      <c r="AN138" s="626"/>
      <c r="AO138" s="1645">
        <v>11</v>
      </c>
    </row>
    <row s="1645" customFormat="1" customHeight="1" ht="11.549999999999999">
      <c r="A139" s="991"/>
      <c r="B139" s="991"/>
      <c r="C139" s="991"/>
      <c r="D139" s="991"/>
      <c r="E139" s="991"/>
      <c r="F139" s="1640"/>
      <c r="G139" s="1640"/>
      <c r="H139" s="355"/>
      <c r="N139" s="1645"/>
      <c r="O139" s="1645"/>
      <c r="P139" s="1645"/>
      <c r="Q139" s="1645"/>
      <c r="R139" s="1370"/>
      <c r="T139" s="1370"/>
      <c r="U139" s="1640"/>
      <c r="V139" s="1640"/>
      <c r="W139" s="1370"/>
      <c r="X139" s="1370"/>
      <c r="Y139" s="1370"/>
      <c r="Z139" s="1370"/>
      <c r="AA139" s="1640"/>
      <c r="AB139" s="1370"/>
      <c r="AC139" s="1370"/>
      <c r="AD139" s="548"/>
      <c r="AE139" s="1370"/>
      <c r="AF139" s="1370"/>
      <c r="AG139" s="1370"/>
      <c r="AH139" s="1370"/>
      <c r="AI139" s="1370"/>
      <c r="AJ139" s="1636"/>
      <c r="AK139" s="626"/>
      <c r="AL139" s="626"/>
      <c r="AM139" s="626"/>
      <c r="AN139" s="626"/>
      <c r="AO139" s="1645">
        <v>11</v>
      </c>
    </row>
    <row s="1645" customFormat="1" customHeight="1" ht="11.549999999999999">
      <c r="A140" s="991"/>
      <c r="B140" s="991"/>
      <c r="C140" s="991"/>
      <c r="D140" s="991"/>
      <c r="E140" s="991"/>
      <c r="F140" s="1640"/>
      <c r="G140" s="1640"/>
      <c r="H140" s="355"/>
      <c r="N140" s="1645"/>
      <c r="O140" s="1645"/>
      <c r="P140" s="1645"/>
      <c r="Q140" s="1645"/>
      <c r="R140" s="1370"/>
      <c r="T140" s="1370"/>
      <c r="U140" s="1640"/>
      <c r="V140" s="1640"/>
      <c r="W140" s="1370"/>
      <c r="X140" s="1370"/>
      <c r="Y140" s="1370"/>
      <c r="Z140" s="1370"/>
      <c r="AA140" s="1640"/>
      <c r="AB140" s="1370"/>
      <c r="AC140" s="1370"/>
      <c r="AD140" s="548"/>
      <c r="AE140" s="1370"/>
      <c r="AF140" s="1370"/>
      <c r="AG140" s="1370"/>
      <c r="AH140" s="1370"/>
      <c r="AI140" s="1370"/>
      <c r="AJ140" s="1636"/>
      <c r="AK140" s="626"/>
      <c r="AL140" s="626"/>
      <c r="AM140" s="626"/>
      <c r="AN140" s="626"/>
      <c r="AO140" s="1645">
        <v>11</v>
      </c>
    </row>
    <row s="1645" customFormat="1" customHeight="1" ht="11.549999999999999">
      <c r="A141" s="991"/>
      <c r="B141" s="991"/>
      <c r="C141" s="991"/>
      <c r="D141" s="991"/>
      <c r="E141" s="991"/>
      <c r="F141" s="1640"/>
      <c r="G141" s="1640"/>
      <c r="H141" s="355"/>
      <c r="N141" s="1645"/>
      <c r="O141" s="1645"/>
      <c r="P141" s="1645"/>
      <c r="Q141" s="1645"/>
      <c r="R141" s="1370"/>
      <c r="T141" s="1370"/>
      <c r="U141" s="1640"/>
      <c r="V141" s="1640"/>
      <c r="W141" s="1370"/>
      <c r="X141" s="1370"/>
      <c r="Y141" s="1370"/>
      <c r="Z141" s="1370"/>
      <c r="AA141" s="1640"/>
      <c r="AB141" s="1370"/>
      <c r="AC141" s="1370"/>
      <c r="AD141" s="548"/>
      <c r="AE141" s="1370"/>
      <c r="AF141" s="1370"/>
      <c r="AG141" s="1370"/>
      <c r="AH141" s="1370"/>
      <c r="AI141" s="1370"/>
      <c r="AJ141" s="1636"/>
      <c r="AK141" s="626"/>
      <c r="AL141" s="626"/>
      <c r="AM141" s="626"/>
      <c r="AN141" s="626"/>
      <c r="AO141" s="1645">
        <v>11</v>
      </c>
    </row>
    <row s="1645" customFormat="1" customHeight="1" ht="11.549999999999999">
      <c r="A142" s="991"/>
      <c r="B142" s="991"/>
      <c r="C142" s="991"/>
      <c r="D142" s="991"/>
      <c r="E142" s="991"/>
      <c r="F142" s="1640"/>
      <c r="G142" s="1640"/>
      <c r="H142" s="355"/>
      <c r="N142" s="1645"/>
      <c r="O142" s="1645"/>
      <c r="P142" s="1645"/>
      <c r="Q142" s="1645"/>
      <c r="R142" s="1370"/>
      <c r="T142" s="1370"/>
      <c r="U142" s="1640"/>
      <c r="V142" s="1640"/>
      <c r="W142" s="1370"/>
      <c r="X142" s="1370"/>
      <c r="Y142" s="1370"/>
      <c r="Z142" s="1370"/>
      <c r="AA142" s="1640"/>
      <c r="AB142" s="1370"/>
      <c r="AC142" s="1370"/>
      <c r="AD142" s="548"/>
      <c r="AE142" s="1370"/>
      <c r="AF142" s="1370"/>
      <c r="AG142" s="1370"/>
      <c r="AH142" s="1370"/>
      <c r="AI142" s="1370"/>
      <c r="AJ142" s="1636"/>
      <c r="AK142" s="626"/>
      <c r="AL142" s="626"/>
      <c r="AM142" s="626"/>
      <c r="AN142" s="626"/>
      <c r="AO142" s="1645">
        <v>11</v>
      </c>
    </row>
    <row s="1645" customFormat="1" customHeight="1" ht="11.549999999999999">
      <c r="A143" s="991"/>
      <c r="B143" s="991"/>
      <c r="C143" s="991"/>
      <c r="D143" s="991"/>
      <c r="E143" s="991"/>
      <c r="F143" s="1640"/>
      <c r="G143" s="1640"/>
      <c r="H143" s="355"/>
      <c r="N143" s="1645"/>
      <c r="O143" s="1645"/>
      <c r="P143" s="1645"/>
      <c r="Q143" s="1645"/>
      <c r="R143" s="1370"/>
      <c r="T143" s="1370"/>
      <c r="U143" s="1640"/>
      <c r="V143" s="1640"/>
      <c r="W143" s="1370"/>
      <c r="X143" s="1370"/>
      <c r="Y143" s="1370"/>
      <c r="Z143" s="1370"/>
      <c r="AA143" s="1640"/>
      <c r="AB143" s="1370"/>
      <c r="AC143" s="1370"/>
      <c r="AD143" s="548"/>
      <c r="AE143" s="1370"/>
      <c r="AF143" s="1370"/>
      <c r="AG143" s="1370"/>
      <c r="AH143" s="1370"/>
      <c r="AI143" s="1370"/>
      <c r="AJ143" s="1636"/>
      <c r="AK143" s="626"/>
      <c r="AL143" s="626"/>
      <c r="AM143" s="626"/>
      <c r="AN143" s="626"/>
      <c r="AO143" s="1645">
        <v>11</v>
      </c>
    </row>
    <row s="1645" customFormat="1" customHeight="1" ht="11.549999999999999">
      <c r="A144" s="991"/>
      <c r="B144" s="991"/>
      <c r="C144" s="991"/>
      <c r="D144" s="991"/>
      <c r="E144" s="991"/>
      <c r="F144" s="1640"/>
      <c r="G144" s="1640"/>
      <c r="H144" s="355"/>
      <c r="N144" s="1645"/>
      <c r="O144" s="1645"/>
      <c r="P144" s="1645"/>
      <c r="Q144" s="1645"/>
      <c r="R144" s="1370"/>
      <c r="T144" s="1370"/>
      <c r="U144" s="1640"/>
      <c r="V144" s="1640"/>
      <c r="W144" s="1370"/>
      <c r="X144" s="1370"/>
      <c r="Y144" s="1370"/>
      <c r="Z144" s="1370"/>
      <c r="AA144" s="1640"/>
      <c r="AB144" s="1370"/>
      <c r="AC144" s="1370"/>
      <c r="AD144" s="548"/>
      <c r="AE144" s="1370"/>
      <c r="AF144" s="1370"/>
      <c r="AG144" s="1370"/>
      <c r="AH144" s="1370"/>
      <c r="AI144" s="1370"/>
      <c r="AJ144" s="1636"/>
      <c r="AK144" s="626"/>
      <c r="AL144" s="626"/>
      <c r="AM144" s="626"/>
      <c r="AN144" s="626"/>
      <c r="AO144" s="1645">
        <v>11</v>
      </c>
    </row>
    <row s="1645" customFormat="1" customHeight="1" ht="11.549999999999999">
      <c r="A145" s="991"/>
      <c r="B145" s="991"/>
      <c r="C145" s="991"/>
      <c r="D145" s="991"/>
      <c r="E145" s="991"/>
      <c r="F145" s="1640"/>
      <c r="G145" s="1640"/>
      <c r="H145" s="355"/>
      <c r="N145" s="1645"/>
      <c r="O145" s="1645"/>
      <c r="P145" s="1645"/>
      <c r="Q145" s="1645"/>
      <c r="R145" s="1370"/>
      <c r="T145" s="1370"/>
      <c r="U145" s="1640"/>
      <c r="V145" s="1640"/>
      <c r="W145" s="1370"/>
      <c r="X145" s="1370"/>
      <c r="Y145" s="1370"/>
      <c r="Z145" s="1370"/>
      <c r="AA145" s="1640"/>
      <c r="AB145" s="1370"/>
      <c r="AC145" s="1370"/>
      <c r="AD145" s="548"/>
      <c r="AE145" s="1370"/>
      <c r="AF145" s="1370"/>
      <c r="AG145" s="1370"/>
      <c r="AH145" s="1370"/>
      <c r="AI145" s="1370"/>
      <c r="AJ145" s="1636"/>
      <c r="AK145" s="626"/>
      <c r="AL145" s="626"/>
      <c r="AM145" s="626"/>
      <c r="AN145" s="626"/>
      <c r="AO145" s="1645">
        <v>11</v>
      </c>
    </row>
    <row s="1645" customFormat="1" customHeight="1" ht="11.549999999999999">
      <c r="A146" s="991"/>
      <c r="B146" s="991"/>
      <c r="C146" s="991"/>
      <c r="D146" s="991"/>
      <c r="E146" s="991"/>
      <c r="F146" s="1640"/>
      <c r="G146" s="1640"/>
      <c r="H146" s="355"/>
      <c r="N146" s="1645"/>
      <c r="O146" s="1645"/>
      <c r="P146" s="1645"/>
      <c r="Q146" s="1645"/>
      <c r="R146" s="1370"/>
      <c r="T146" s="1370"/>
      <c r="U146" s="1640"/>
      <c r="V146" s="1640"/>
      <c r="W146" s="1370"/>
      <c r="X146" s="1370"/>
      <c r="Y146" s="1370"/>
      <c r="Z146" s="1370"/>
      <c r="AA146" s="1640"/>
      <c r="AB146" s="1370"/>
      <c r="AC146" s="1370"/>
      <c r="AD146" s="548"/>
      <c r="AE146" s="1370"/>
      <c r="AF146" s="1370"/>
      <c r="AG146" s="1370"/>
      <c r="AH146" s="1370"/>
      <c r="AI146" s="1370"/>
      <c r="AJ146" s="1636"/>
      <c r="AK146" s="626"/>
      <c r="AL146" s="626"/>
      <c r="AM146" s="626"/>
      <c r="AN146" s="626"/>
      <c r="AO146" s="1645">
        <v>11</v>
      </c>
    </row>
    <row s="1645" customFormat="1" customHeight="1" ht="11.549999999999999">
      <c r="A147" s="991"/>
      <c r="B147" s="991"/>
      <c r="C147" s="991"/>
      <c r="D147" s="991"/>
      <c r="E147" s="991"/>
      <c r="F147" s="1640"/>
      <c r="G147" s="1640"/>
      <c r="H147" s="355"/>
      <c r="N147" s="1645"/>
      <c r="O147" s="1645"/>
      <c r="P147" s="1645"/>
      <c r="Q147" s="1645"/>
      <c r="R147" s="1370"/>
      <c r="T147" s="1370"/>
      <c r="U147" s="1640"/>
      <c r="V147" s="1640"/>
      <c r="W147" s="1370"/>
      <c r="X147" s="1370"/>
      <c r="Y147" s="1370"/>
      <c r="Z147" s="1370"/>
      <c r="AA147" s="1640"/>
      <c r="AB147" s="1370"/>
      <c r="AC147" s="1370"/>
      <c r="AD147" s="548"/>
      <c r="AE147" s="1370"/>
      <c r="AF147" s="1370"/>
      <c r="AG147" s="1370"/>
      <c r="AH147" s="1370"/>
      <c r="AI147" s="1370"/>
      <c r="AJ147" s="1636"/>
      <c r="AK147" s="626"/>
      <c r="AL147" s="626"/>
      <c r="AM147" s="626"/>
      <c r="AN147" s="626"/>
      <c r="AO147" s="1645">
        <v>11</v>
      </c>
    </row>
    <row s="1645" customFormat="1" customHeight="1" ht="11.549999999999999">
      <c r="A148" s="991"/>
      <c r="B148" s="991"/>
      <c r="C148" s="991"/>
      <c r="D148" s="991"/>
      <c r="E148" s="991"/>
      <c r="F148" s="1640"/>
      <c r="G148" s="1640"/>
      <c r="H148" s="355"/>
      <c r="N148" s="1645"/>
      <c r="O148" s="1645"/>
      <c r="P148" s="1645"/>
      <c r="Q148" s="1645"/>
      <c r="R148" s="1370"/>
      <c r="T148" s="1370"/>
      <c r="U148" s="1640"/>
      <c r="V148" s="1640"/>
      <c r="W148" s="1370"/>
      <c r="X148" s="1370"/>
      <c r="Y148" s="1370"/>
      <c r="Z148" s="1370"/>
      <c r="AA148" s="1640"/>
      <c r="AB148" s="1370"/>
      <c r="AC148" s="1370"/>
      <c r="AD148" s="548"/>
      <c r="AE148" s="1370"/>
      <c r="AF148" s="1370"/>
      <c r="AG148" s="1370"/>
      <c r="AH148" s="1370"/>
      <c r="AI148" s="1370"/>
      <c r="AJ148" s="1636"/>
      <c r="AK148" s="626"/>
      <c r="AL148" s="626"/>
      <c r="AM148" s="626"/>
      <c r="AN148" s="626"/>
      <c r="AO148" s="1645">
        <v>11</v>
      </c>
    </row>
    <row s="1645" customFormat="1" customHeight="1" ht="11.549999999999999">
      <c r="A149" s="991"/>
      <c r="B149" s="991"/>
      <c r="C149" s="991"/>
      <c r="D149" s="991"/>
      <c r="E149" s="991"/>
      <c r="F149" s="1640"/>
      <c r="G149" s="1640"/>
      <c r="H149" s="355"/>
      <c r="N149" s="1645"/>
      <c r="O149" s="1645"/>
      <c r="P149" s="1645"/>
      <c r="Q149" s="1645"/>
      <c r="R149" s="1370"/>
      <c r="T149" s="1370"/>
      <c r="U149" s="1640"/>
      <c r="V149" s="1640"/>
      <c r="W149" s="1370"/>
      <c r="X149" s="1370"/>
      <c r="Y149" s="1370"/>
      <c r="Z149" s="1370"/>
      <c r="AA149" s="1640"/>
      <c r="AB149" s="1370"/>
      <c r="AC149" s="1370"/>
      <c r="AD149" s="548"/>
      <c r="AE149" s="1370"/>
      <c r="AF149" s="1370"/>
      <c r="AG149" s="1370"/>
      <c r="AH149" s="1370"/>
      <c r="AI149" s="1370"/>
      <c r="AJ149" s="1636"/>
      <c r="AK149" s="626"/>
      <c r="AL149" s="626"/>
      <c r="AM149" s="626"/>
      <c r="AN149" s="626"/>
      <c r="AO149" s="1645">
        <v>11</v>
      </c>
    </row>
    <row s="1645" customFormat="1" customHeight="1" ht="11.549999999999999">
      <c r="A150" s="991"/>
      <c r="B150" s="991"/>
      <c r="C150" s="991"/>
      <c r="D150" s="991"/>
      <c r="E150" s="991"/>
      <c r="F150" s="1640"/>
      <c r="G150" s="1640"/>
      <c r="H150" s="355"/>
      <c r="N150" s="1645"/>
      <c r="O150" s="1645"/>
      <c r="P150" s="1645"/>
      <c r="Q150" s="1645"/>
      <c r="R150" s="1370"/>
      <c r="T150" s="1370"/>
      <c r="U150" s="1640"/>
      <c r="V150" s="1640"/>
      <c r="W150" s="1370"/>
      <c r="X150" s="1370"/>
      <c r="Y150" s="1370"/>
      <c r="Z150" s="1370"/>
      <c r="AA150" s="1640"/>
      <c r="AB150" s="1370"/>
      <c r="AC150" s="1370"/>
      <c r="AD150" s="548"/>
      <c r="AE150" s="1370"/>
      <c r="AF150" s="1370"/>
      <c r="AG150" s="1370"/>
      <c r="AH150" s="1370"/>
      <c r="AI150" s="1370"/>
      <c r="AJ150" s="1636"/>
      <c r="AK150" s="626"/>
      <c r="AL150" s="626"/>
      <c r="AM150" s="626"/>
      <c r="AN150" s="626"/>
      <c r="AO150" s="1645">
        <v>11</v>
      </c>
    </row>
    <row s="1645" customFormat="1" customHeight="1" ht="11.549999999999999">
      <c r="A151" s="991"/>
      <c r="B151" s="991"/>
      <c r="C151" s="991"/>
      <c r="D151" s="991"/>
      <c r="E151" s="991"/>
      <c r="F151" s="1640"/>
      <c r="G151" s="1640"/>
      <c r="H151" s="355"/>
      <c r="N151" s="1645"/>
      <c r="O151" s="1645"/>
      <c r="P151" s="1645"/>
      <c r="Q151" s="1645"/>
      <c r="R151" s="1370"/>
      <c r="T151" s="1370"/>
      <c r="U151" s="1640"/>
      <c r="V151" s="1640"/>
      <c r="W151" s="1370"/>
      <c r="X151" s="1370"/>
      <c r="Y151" s="1370"/>
      <c r="Z151" s="1370"/>
      <c r="AA151" s="1640"/>
      <c r="AB151" s="1370"/>
      <c r="AC151" s="1370"/>
      <c r="AD151" s="548"/>
      <c r="AE151" s="1370"/>
      <c r="AF151" s="1370"/>
      <c r="AG151" s="1370"/>
      <c r="AH151" s="1370"/>
      <c r="AI151" s="1370"/>
      <c r="AJ151" s="1636"/>
      <c r="AK151" s="626"/>
      <c r="AL151" s="626"/>
      <c r="AM151" s="626"/>
      <c r="AN151" s="626"/>
      <c r="AO151" s="1645">
        <v>11</v>
      </c>
    </row>
    <row s="1645" customFormat="1" customHeight="1" ht="11.549999999999999">
      <c r="A152" s="991"/>
      <c r="B152" s="991"/>
      <c r="C152" s="991"/>
      <c r="D152" s="991"/>
      <c r="E152" s="991"/>
      <c r="F152" s="1640"/>
      <c r="G152" s="1640"/>
      <c r="H152" s="355"/>
      <c r="N152" s="1645"/>
      <c r="O152" s="1645"/>
      <c r="P152" s="1645"/>
      <c r="Q152" s="1645"/>
      <c r="R152" s="1370"/>
      <c r="T152" s="1370"/>
      <c r="U152" s="1640"/>
      <c r="V152" s="1640"/>
      <c r="W152" s="1370"/>
      <c r="X152" s="1370"/>
      <c r="Y152" s="1370"/>
      <c r="Z152" s="1370"/>
      <c r="AA152" s="1640"/>
      <c r="AB152" s="1370"/>
      <c r="AC152" s="1370"/>
      <c r="AD152" s="548"/>
      <c r="AE152" s="1370"/>
      <c r="AF152" s="1370"/>
      <c r="AG152" s="1370"/>
      <c r="AH152" s="1370"/>
      <c r="AI152" s="1370"/>
      <c r="AJ152" s="1636"/>
      <c r="AK152" s="626"/>
      <c r="AL152" s="626"/>
      <c r="AM152" s="626"/>
      <c r="AN152" s="626"/>
      <c r="AO152" s="1645">
        <v>11</v>
      </c>
    </row>
    <row s="1645" customFormat="1" customHeight="1" ht="11.549999999999999">
      <c r="A153" s="991"/>
      <c r="B153" s="991"/>
      <c r="C153" s="991"/>
      <c r="D153" s="991"/>
      <c r="E153" s="991"/>
      <c r="F153" s="1640"/>
      <c r="G153" s="1640"/>
      <c r="H153" s="355"/>
      <c r="N153" s="1645"/>
      <c r="O153" s="1645"/>
      <c r="P153" s="1645"/>
      <c r="Q153" s="1645"/>
      <c r="R153" s="1370"/>
      <c r="T153" s="1370"/>
      <c r="U153" s="1640"/>
      <c r="V153" s="1640"/>
      <c r="W153" s="1370"/>
      <c r="X153" s="1370"/>
      <c r="Y153" s="1370"/>
      <c r="Z153" s="1370"/>
      <c r="AA153" s="1640"/>
      <c r="AB153" s="1370"/>
      <c r="AC153" s="1370"/>
      <c r="AD153" s="548"/>
      <c r="AE153" s="1370"/>
      <c r="AF153" s="1370"/>
      <c r="AG153" s="1370"/>
      <c r="AH153" s="1370"/>
      <c r="AI153" s="1370"/>
      <c r="AJ153" s="1636"/>
      <c r="AK153" s="626"/>
      <c r="AL153" s="626"/>
      <c r="AM153" s="626"/>
      <c r="AN153" s="626"/>
      <c r="AO153" s="1645">
        <v>11</v>
      </c>
    </row>
    <row s="1645" customFormat="1" customHeight="1" ht="11.549999999999999">
      <c r="A154" s="991"/>
      <c r="B154" s="991"/>
      <c r="C154" s="991"/>
      <c r="D154" s="991"/>
      <c r="E154" s="991"/>
      <c r="F154" s="1640"/>
      <c r="G154" s="1640"/>
      <c r="H154" s="355"/>
      <c r="N154" s="1645"/>
      <c r="O154" s="1645"/>
      <c r="P154" s="1645"/>
      <c r="Q154" s="1645"/>
      <c r="R154" s="1370"/>
      <c r="T154" s="1370"/>
      <c r="U154" s="1640"/>
      <c r="V154" s="1640"/>
      <c r="W154" s="1370"/>
      <c r="X154" s="1370"/>
      <c r="Y154" s="1370"/>
      <c r="Z154" s="1370"/>
      <c r="AA154" s="1640"/>
      <c r="AB154" s="1370"/>
      <c r="AC154" s="1370"/>
      <c r="AD154" s="548"/>
      <c r="AE154" s="1370"/>
      <c r="AF154" s="1370"/>
      <c r="AG154" s="1370"/>
      <c r="AH154" s="1370"/>
      <c r="AI154" s="1370"/>
      <c r="AJ154" s="1636"/>
      <c r="AK154" s="626"/>
      <c r="AL154" s="626"/>
      <c r="AM154" s="626"/>
      <c r="AN154" s="626"/>
      <c r="AO154" s="1645">
        <v>11</v>
      </c>
    </row>
    <row s="1645" customFormat="1" customHeight="1" ht="11.549999999999999">
      <c r="A155" s="991"/>
      <c r="B155" s="991"/>
      <c r="C155" s="991"/>
      <c r="D155" s="991"/>
      <c r="E155" s="991"/>
      <c r="F155" s="1640"/>
      <c r="G155" s="1640"/>
      <c r="H155" s="355"/>
      <c r="N155" s="1645"/>
      <c r="O155" s="1645"/>
      <c r="P155" s="1645"/>
      <c r="Q155" s="1645"/>
      <c r="R155" s="1370"/>
      <c r="T155" s="1370"/>
      <c r="U155" s="1640"/>
      <c r="V155" s="1640"/>
      <c r="W155" s="1370"/>
      <c r="X155" s="1370"/>
      <c r="Y155" s="1370"/>
      <c r="Z155" s="1370"/>
      <c r="AA155" s="1640"/>
      <c r="AB155" s="1370"/>
      <c r="AC155" s="1370"/>
      <c r="AD155" s="548"/>
      <c r="AE155" s="1370"/>
      <c r="AF155" s="1370"/>
      <c r="AG155" s="1370"/>
      <c r="AH155" s="1370"/>
      <c r="AI155" s="1370"/>
      <c r="AJ155" s="1636"/>
      <c r="AK155" s="626"/>
      <c r="AL155" s="626"/>
      <c r="AM155" s="626"/>
      <c r="AN155" s="626"/>
      <c r="AO155" s="1645">
        <v>11</v>
      </c>
    </row>
    <row s="1645" customFormat="1" customHeight="1" ht="11.549999999999999">
      <c r="A156" s="991"/>
      <c r="B156" s="991"/>
      <c r="C156" s="991"/>
      <c r="D156" s="991"/>
      <c r="E156" s="991"/>
      <c r="F156" s="1640"/>
      <c r="G156" s="1640"/>
      <c r="H156" s="355"/>
      <c r="N156" s="1645"/>
      <c r="O156" s="1645"/>
      <c r="P156" s="1645"/>
      <c r="Q156" s="1645"/>
      <c r="R156" s="1370"/>
      <c r="T156" s="1370"/>
      <c r="U156" s="1640"/>
      <c r="V156" s="1640"/>
      <c r="W156" s="1370"/>
      <c r="X156" s="1370"/>
      <c r="Y156" s="1370"/>
      <c r="Z156" s="1370"/>
      <c r="AA156" s="1640"/>
      <c r="AB156" s="1370"/>
      <c r="AC156" s="1370"/>
      <c r="AD156" s="548"/>
      <c r="AE156" s="1370"/>
      <c r="AF156" s="1370"/>
      <c r="AG156" s="1370"/>
      <c r="AH156" s="1370"/>
      <c r="AI156" s="1370"/>
      <c r="AJ156" s="1636"/>
      <c r="AK156" s="626"/>
      <c r="AL156" s="626"/>
      <c r="AM156" s="626"/>
      <c r="AN156" s="626"/>
      <c r="AO156" s="1645">
        <v>11</v>
      </c>
    </row>
    <row s="1645" customFormat="1" customHeight="1" ht="11.549999999999999">
      <c r="A157" s="991"/>
      <c r="B157" s="991"/>
      <c r="C157" s="991"/>
      <c r="D157" s="991"/>
      <c r="E157" s="991"/>
      <c r="F157" s="1640"/>
      <c r="G157" s="1640"/>
      <c r="H157" s="355"/>
      <c r="N157" s="1645"/>
      <c r="O157" s="1645"/>
      <c r="P157" s="1645"/>
      <c r="Q157" s="1645"/>
      <c r="R157" s="1370"/>
      <c r="T157" s="1370"/>
      <c r="U157" s="1640"/>
      <c r="V157" s="1640"/>
      <c r="W157" s="1370"/>
      <c r="X157" s="1370"/>
      <c r="Y157" s="1370"/>
      <c r="Z157" s="1370"/>
      <c r="AA157" s="1640"/>
      <c r="AB157" s="1370"/>
      <c r="AC157" s="1370"/>
      <c r="AD157" s="548"/>
      <c r="AE157" s="1370"/>
      <c r="AF157" s="1370"/>
      <c r="AG157" s="1370"/>
      <c r="AH157" s="1370"/>
      <c r="AI157" s="1370"/>
      <c r="AJ157" s="1636"/>
      <c r="AK157" s="626"/>
      <c r="AL157" s="626"/>
      <c r="AM157" s="626"/>
      <c r="AN157" s="626"/>
      <c r="AO157" s="1645">
        <v>11</v>
      </c>
    </row>
    <row s="1645" customFormat="1" customHeight="1" ht="11.549999999999999">
      <c r="A158" s="991"/>
      <c r="B158" s="991"/>
      <c r="C158" s="991"/>
      <c r="D158" s="991"/>
      <c r="E158" s="991"/>
      <c r="F158" s="1640"/>
      <c r="G158" s="1640"/>
      <c r="H158" s="355"/>
      <c r="N158" s="1645"/>
      <c r="O158" s="1645"/>
      <c r="P158" s="1645"/>
      <c r="Q158" s="1645"/>
      <c r="R158" s="1370"/>
      <c r="T158" s="1370"/>
      <c r="U158" s="1640"/>
      <c r="V158" s="1640"/>
      <c r="W158" s="1370"/>
      <c r="X158" s="1370"/>
      <c r="Y158" s="1370"/>
      <c r="Z158" s="1370"/>
      <c r="AA158" s="1640"/>
      <c r="AB158" s="1370"/>
      <c r="AC158" s="1370"/>
      <c r="AD158" s="548"/>
      <c r="AE158" s="1370"/>
      <c r="AF158" s="1370"/>
      <c r="AG158" s="1370"/>
      <c r="AH158" s="1370"/>
      <c r="AI158" s="1370"/>
      <c r="AJ158" s="1636"/>
      <c r="AK158" s="626"/>
      <c r="AL158" s="626"/>
      <c r="AM158" s="626"/>
      <c r="AN158" s="626"/>
      <c r="AO158" s="1645">
        <v>11</v>
      </c>
    </row>
    <row s="1645" customFormat="1" customHeight="1" ht="11.549999999999999">
      <c r="A159" s="991"/>
      <c r="B159" s="991"/>
      <c r="C159" s="991"/>
      <c r="D159" s="991"/>
      <c r="E159" s="991"/>
      <c r="F159" s="1640"/>
      <c r="G159" s="1640"/>
      <c r="H159" s="355"/>
      <c r="N159" s="1645"/>
      <c r="O159" s="1645"/>
      <c r="P159" s="1645"/>
      <c r="Q159" s="1645"/>
      <c r="R159" s="1370"/>
      <c r="T159" s="1370"/>
      <c r="U159" s="1640"/>
      <c r="V159" s="1640"/>
      <c r="W159" s="1370"/>
      <c r="X159" s="1370"/>
      <c r="Y159" s="1370"/>
      <c r="Z159" s="1370"/>
      <c r="AA159" s="1640"/>
      <c r="AB159" s="1370"/>
      <c r="AC159" s="1370"/>
      <c r="AD159" s="548"/>
      <c r="AE159" s="1370"/>
      <c r="AF159" s="1370"/>
      <c r="AG159" s="1370"/>
      <c r="AH159" s="1370"/>
      <c r="AI159" s="1370"/>
      <c r="AJ159" s="1636"/>
      <c r="AK159" s="626"/>
      <c r="AL159" s="626"/>
      <c r="AM159" s="626"/>
      <c r="AN159" s="626"/>
      <c r="AO159" s="1645">
        <v>11</v>
      </c>
    </row>
    <row s="1645" customFormat="1" customHeight="1" ht="11.549999999999999">
      <c r="A160" s="991"/>
      <c r="B160" s="991"/>
      <c r="C160" s="991"/>
      <c r="D160" s="991"/>
      <c r="E160" s="991"/>
      <c r="F160" s="1640"/>
      <c r="G160" s="1640"/>
      <c r="H160" s="355"/>
      <c r="N160" s="1645"/>
      <c r="O160" s="1645"/>
      <c r="P160" s="1645"/>
      <c r="Q160" s="1645"/>
      <c r="R160" s="1370"/>
      <c r="T160" s="1370"/>
      <c r="U160" s="1640"/>
      <c r="V160" s="1640"/>
      <c r="W160" s="1370"/>
      <c r="X160" s="1370"/>
      <c r="Y160" s="1370"/>
      <c r="Z160" s="1370"/>
      <c r="AA160" s="1640"/>
      <c r="AB160" s="1370"/>
      <c r="AC160" s="1370"/>
      <c r="AD160" s="548"/>
      <c r="AE160" s="1370"/>
      <c r="AF160" s="1370"/>
      <c r="AG160" s="1370"/>
      <c r="AH160" s="1370"/>
      <c r="AI160" s="1370"/>
      <c r="AJ160" s="1636"/>
      <c r="AK160" s="626"/>
      <c r="AL160" s="626"/>
      <c r="AM160" s="626"/>
      <c r="AN160" s="626"/>
      <c r="AO160" s="1645">
        <v>11</v>
      </c>
    </row>
    <row s="1645" customFormat="1" customHeight="1" ht="11.549999999999999">
      <c r="A161" s="991"/>
      <c r="B161" s="991"/>
      <c r="C161" s="991"/>
      <c r="D161" s="991"/>
      <c r="E161" s="991"/>
      <c r="F161" s="1640"/>
      <c r="G161" s="1640"/>
      <c r="H161" s="355"/>
      <c r="N161" s="1645"/>
      <c r="O161" s="1645"/>
      <c r="P161" s="1645"/>
      <c r="Q161" s="1645"/>
      <c r="R161" s="1370"/>
      <c r="T161" s="1370"/>
      <c r="U161" s="1640"/>
      <c r="V161" s="1640"/>
      <c r="W161" s="1370"/>
      <c r="X161" s="1370"/>
      <c r="Y161" s="1370"/>
      <c r="Z161" s="1370"/>
      <c r="AA161" s="1640"/>
      <c r="AB161" s="1370"/>
      <c r="AC161" s="1370"/>
      <c r="AD161" s="548"/>
      <c r="AE161" s="1370"/>
      <c r="AF161" s="1370"/>
      <c r="AG161" s="1370"/>
      <c r="AH161" s="1370"/>
      <c r="AI161" s="1370"/>
      <c r="AJ161" s="1636"/>
      <c r="AK161" s="626"/>
      <c r="AL161" s="626"/>
      <c r="AM161" s="626"/>
      <c r="AN161" s="626"/>
      <c r="AO161" s="1645">
        <v>11</v>
      </c>
    </row>
    <row s="1645" customFormat="1" customHeight="1" ht="11.549999999999999">
      <c r="A162" s="991"/>
      <c r="B162" s="991"/>
      <c r="C162" s="991"/>
      <c r="D162" s="991"/>
      <c r="E162" s="991"/>
      <c r="F162" s="1640"/>
      <c r="G162" s="1640"/>
      <c r="H162" s="355"/>
      <c r="N162" s="1645"/>
      <c r="O162" s="1645"/>
      <c r="P162" s="1645"/>
      <c r="Q162" s="1645"/>
      <c r="R162" s="1370"/>
      <c r="T162" s="1370"/>
      <c r="U162" s="1640"/>
      <c r="V162" s="1640"/>
      <c r="W162" s="1370"/>
      <c r="X162" s="1370"/>
      <c r="Y162" s="1370"/>
      <c r="Z162" s="1370"/>
      <c r="AA162" s="1640"/>
      <c r="AB162" s="1370"/>
      <c r="AC162" s="1370"/>
      <c r="AD162" s="548"/>
      <c r="AE162" s="1370"/>
      <c r="AF162" s="1370"/>
      <c r="AG162" s="1370"/>
      <c r="AH162" s="1370"/>
      <c r="AI162" s="1370"/>
      <c r="AJ162" s="1636"/>
      <c r="AK162" s="626"/>
      <c r="AL162" s="626"/>
      <c r="AM162" s="626"/>
      <c r="AN162" s="626"/>
      <c r="AO162" s="1645">
        <v>11</v>
      </c>
    </row>
    <row s="1645" customFormat="1" customHeight="1" ht="11.549999999999999">
      <c r="A163" s="991"/>
      <c r="B163" s="991"/>
      <c r="C163" s="991"/>
      <c r="D163" s="991"/>
      <c r="E163" s="991"/>
      <c r="F163" s="1640"/>
      <c r="G163" s="1640"/>
      <c r="H163" s="355"/>
      <c r="N163" s="1645"/>
      <c r="O163" s="1645"/>
      <c r="P163" s="1645"/>
      <c r="Q163" s="1645"/>
      <c r="R163" s="1370"/>
      <c r="T163" s="1370"/>
      <c r="U163" s="1640"/>
      <c r="V163" s="1640"/>
      <c r="W163" s="1370"/>
      <c r="X163" s="1370"/>
      <c r="Y163" s="1370"/>
      <c r="Z163" s="1370"/>
      <c r="AA163" s="1640"/>
      <c r="AB163" s="1370"/>
      <c r="AC163" s="1370"/>
      <c r="AD163" s="548"/>
      <c r="AE163" s="1370"/>
      <c r="AF163" s="1370"/>
      <c r="AG163" s="1370"/>
      <c r="AH163" s="1370"/>
      <c r="AI163" s="1370"/>
      <c r="AJ163" s="1636"/>
      <c r="AK163" s="626"/>
      <c r="AL163" s="626"/>
      <c r="AM163" s="626"/>
      <c r="AN163" s="626"/>
      <c r="AO163" s="1645">
        <v>11</v>
      </c>
    </row>
    <row s="1645" customFormat="1" customHeight="1" ht="11.549999999999999">
      <c r="A164" s="991"/>
      <c r="B164" s="991"/>
      <c r="C164" s="991"/>
      <c r="D164" s="991"/>
      <c r="E164" s="991"/>
      <c r="F164" s="1640"/>
      <c r="G164" s="1640"/>
      <c r="H164" s="355"/>
      <c r="N164" s="1645"/>
      <c r="O164" s="1645"/>
      <c r="P164" s="1645"/>
      <c r="Q164" s="1645"/>
      <c r="R164" s="1370"/>
      <c r="T164" s="1370"/>
      <c r="U164" s="1640"/>
      <c r="V164" s="1640"/>
      <c r="W164" s="1370"/>
      <c r="X164" s="1370"/>
      <c r="Y164" s="1370"/>
      <c r="Z164" s="1370"/>
      <c r="AA164" s="1640"/>
      <c r="AB164" s="1370"/>
      <c r="AC164" s="1370"/>
      <c r="AD164" s="548"/>
      <c r="AE164" s="1370"/>
      <c r="AF164" s="1370"/>
      <c r="AG164" s="1370"/>
      <c r="AH164" s="1370"/>
      <c r="AI164" s="1370"/>
      <c r="AJ164" s="1636"/>
      <c r="AK164" s="626"/>
      <c r="AL164" s="626"/>
      <c r="AM164" s="626"/>
      <c r="AN164" s="626"/>
      <c r="AO164" s="1645">
        <v>11</v>
      </c>
    </row>
    <row s="1645" customFormat="1" customHeight="1" ht="11.549999999999999">
      <c r="A165" s="991"/>
      <c r="B165" s="991"/>
      <c r="C165" s="991"/>
      <c r="D165" s="991"/>
      <c r="E165" s="991"/>
      <c r="F165" s="1640"/>
      <c r="G165" s="1640"/>
      <c r="H165" s="355"/>
      <c r="N165" s="1645"/>
      <c r="O165" s="1645"/>
      <c r="P165" s="1645"/>
      <c r="Q165" s="1645"/>
      <c r="R165" s="1370"/>
      <c r="T165" s="1370"/>
      <c r="U165" s="1640"/>
      <c r="V165" s="1640"/>
      <c r="W165" s="1370"/>
      <c r="X165" s="1370"/>
      <c r="Y165" s="1370"/>
      <c r="Z165" s="1370"/>
      <c r="AA165" s="1640"/>
      <c r="AB165" s="1370"/>
      <c r="AC165" s="1370"/>
      <c r="AD165" s="548"/>
      <c r="AE165" s="1370"/>
      <c r="AF165" s="1370"/>
      <c r="AG165" s="1370"/>
      <c r="AH165" s="1370"/>
      <c r="AI165" s="1370"/>
      <c r="AJ165" s="1636"/>
      <c r="AK165" s="626"/>
      <c r="AL165" s="626"/>
      <c r="AM165" s="626"/>
      <c r="AN165" s="626"/>
      <c r="AO165" s="1645">
        <v>11</v>
      </c>
    </row>
    <row s="1645" customFormat="1" customHeight="1" ht="11.549999999999999">
      <c r="A166" s="991"/>
      <c r="B166" s="991"/>
      <c r="C166" s="991"/>
      <c r="D166" s="991"/>
      <c r="E166" s="991"/>
      <c r="F166" s="1640"/>
      <c r="G166" s="1640"/>
      <c r="H166" s="355"/>
      <c r="N166" s="1645"/>
      <c r="O166" s="1645"/>
      <c r="P166" s="1645"/>
      <c r="Q166" s="1645"/>
      <c r="R166" s="1370"/>
      <c r="T166" s="1370"/>
      <c r="U166" s="1640"/>
      <c r="V166" s="1640"/>
      <c r="W166" s="1370"/>
      <c r="X166" s="1370"/>
      <c r="Y166" s="1370"/>
      <c r="Z166" s="1370"/>
      <c r="AA166" s="1640"/>
      <c r="AB166" s="1370"/>
      <c r="AC166" s="1370"/>
      <c r="AD166" s="548"/>
      <c r="AE166" s="1370"/>
      <c r="AF166" s="1370"/>
      <c r="AG166" s="1370"/>
      <c r="AH166" s="1370"/>
      <c r="AI166" s="1370"/>
      <c r="AJ166" s="1636"/>
      <c r="AK166" s="626"/>
      <c r="AL166" s="626"/>
      <c r="AM166" s="626"/>
      <c r="AN166" s="626"/>
      <c r="AO166" s="1645">
        <v>11</v>
      </c>
    </row>
    <row s="1645" customFormat="1" customHeight="1" ht="11.549999999999999">
      <c r="A167" s="991"/>
      <c r="B167" s="991"/>
      <c r="C167" s="991"/>
      <c r="D167" s="991"/>
      <c r="E167" s="991"/>
      <c r="F167" s="1640"/>
      <c r="G167" s="1640"/>
      <c r="H167" s="355"/>
      <c r="N167" s="1645"/>
      <c r="O167" s="1645"/>
      <c r="P167" s="1645"/>
      <c r="Q167" s="1645"/>
      <c r="R167" s="1370"/>
      <c r="T167" s="1370"/>
      <c r="U167" s="1640"/>
      <c r="V167" s="1640"/>
      <c r="W167" s="1370"/>
      <c r="X167" s="1370"/>
      <c r="Y167" s="1370"/>
      <c r="Z167" s="1370"/>
      <c r="AA167" s="1640"/>
      <c r="AB167" s="1370"/>
      <c r="AC167" s="1370"/>
      <c r="AD167" s="548"/>
      <c r="AE167" s="1370"/>
      <c r="AF167" s="1370"/>
      <c r="AG167" s="1370"/>
      <c r="AH167" s="1370"/>
      <c r="AI167" s="1370"/>
      <c r="AJ167" s="1636"/>
      <c r="AK167" s="626"/>
      <c r="AL167" s="626"/>
      <c r="AM167" s="626"/>
      <c r="AN167" s="626"/>
      <c r="AO167" s="1645">
        <v>11</v>
      </c>
    </row>
    <row s="1645" customFormat="1" customHeight="1" ht="11.549999999999999">
      <c r="A168" s="991"/>
      <c r="B168" s="991"/>
      <c r="C168" s="991"/>
      <c r="D168" s="991"/>
      <c r="E168" s="991"/>
      <c r="F168" s="1640"/>
      <c r="G168" s="1640"/>
      <c r="H168" s="355"/>
      <c r="N168" s="1645"/>
      <c r="O168" s="1645"/>
      <c r="P168" s="1645"/>
      <c r="Q168" s="1645"/>
      <c r="R168" s="1370"/>
      <c r="T168" s="1370"/>
      <c r="U168" s="1640"/>
      <c r="V168" s="1640"/>
      <c r="W168" s="1370"/>
      <c r="X168" s="1370"/>
      <c r="Y168" s="1370"/>
      <c r="Z168" s="1370"/>
      <c r="AA168" s="1640"/>
      <c r="AB168" s="1370"/>
      <c r="AC168" s="1370"/>
      <c r="AD168" s="548"/>
      <c r="AE168" s="1370"/>
      <c r="AF168" s="1370"/>
      <c r="AG168" s="1370"/>
      <c r="AH168" s="1370"/>
      <c r="AI168" s="1370"/>
      <c r="AJ168" s="1636"/>
      <c r="AK168" s="626"/>
      <c r="AL168" s="626"/>
      <c r="AM168" s="626"/>
      <c r="AN168" s="626"/>
      <c r="AO168" s="1645">
        <v>11</v>
      </c>
    </row>
    <row s="1645" customFormat="1" customHeight="1" ht="11.549999999999999">
      <c r="A169" s="991"/>
      <c r="B169" s="991"/>
      <c r="C169" s="991"/>
      <c r="D169" s="991"/>
      <c r="E169" s="991"/>
      <c r="F169" s="1640"/>
      <c r="G169" s="1640"/>
      <c r="H169" s="355"/>
      <c r="N169" s="1645"/>
      <c r="O169" s="1645"/>
      <c r="P169" s="1645"/>
      <c r="Q169" s="1645"/>
      <c r="R169" s="1370"/>
      <c r="T169" s="1370"/>
      <c r="U169" s="1640"/>
      <c r="V169" s="1640"/>
      <c r="W169" s="1370"/>
      <c r="X169" s="1370"/>
      <c r="Y169" s="1370"/>
      <c r="Z169" s="1370"/>
      <c r="AA169" s="1640"/>
      <c r="AB169" s="1370"/>
      <c r="AC169" s="1370"/>
      <c r="AD169" s="548"/>
      <c r="AE169" s="1370"/>
      <c r="AF169" s="1370"/>
      <c r="AG169" s="1370"/>
      <c r="AH169" s="1370"/>
      <c r="AI169" s="1370"/>
      <c r="AJ169" s="1636"/>
      <c r="AK169" s="626"/>
      <c r="AL169" s="626"/>
      <c r="AM169" s="626"/>
      <c r="AN169" s="626"/>
      <c r="AO169" s="1645">
        <v>11</v>
      </c>
    </row>
    <row s="1645" customFormat="1" customHeight="1" ht="11.549999999999999">
      <c r="A170" s="991"/>
      <c r="B170" s="991"/>
      <c r="C170" s="991"/>
      <c r="D170" s="991"/>
      <c r="E170" s="991"/>
      <c r="F170" s="1640"/>
      <c r="G170" s="1640"/>
      <c r="H170" s="355"/>
      <c r="N170" s="1645"/>
      <c r="O170" s="1645"/>
      <c r="P170" s="1645"/>
      <c r="Q170" s="1645"/>
      <c r="R170" s="1370"/>
      <c r="T170" s="1370"/>
      <c r="U170" s="1640"/>
      <c r="V170" s="1640"/>
      <c r="W170" s="1370"/>
      <c r="X170" s="1370"/>
      <c r="Y170" s="1370"/>
      <c r="Z170" s="1370"/>
      <c r="AA170" s="1640"/>
      <c r="AB170" s="1370"/>
      <c r="AC170" s="1370"/>
      <c r="AD170" s="548"/>
      <c r="AE170" s="1370"/>
      <c r="AF170" s="1370"/>
      <c r="AG170" s="1370"/>
      <c r="AH170" s="1370"/>
      <c r="AI170" s="1370"/>
      <c r="AJ170" s="1636"/>
      <c r="AK170" s="626"/>
      <c r="AL170" s="626"/>
      <c r="AM170" s="626"/>
      <c r="AN170" s="626"/>
      <c r="AO170" s="1645">
        <v>11</v>
      </c>
    </row>
    <row s="1645" customFormat="1" customHeight="1" ht="11.549999999999999">
      <c r="A171" s="991"/>
      <c r="B171" s="991"/>
      <c r="C171" s="991"/>
      <c r="D171" s="991"/>
      <c r="E171" s="991"/>
      <c r="F171" s="1640"/>
      <c r="G171" s="1640"/>
      <c r="H171" s="355"/>
      <c r="N171" s="1645"/>
      <c r="O171" s="1645"/>
      <c r="P171" s="1645"/>
      <c r="Q171" s="1645"/>
      <c r="R171" s="1370"/>
      <c r="T171" s="1370"/>
      <c r="U171" s="1640"/>
      <c r="V171" s="1640"/>
      <c r="W171" s="1370"/>
      <c r="X171" s="1370"/>
      <c r="Y171" s="1370"/>
      <c r="Z171" s="1370"/>
      <c r="AA171" s="1640"/>
      <c r="AB171" s="1370"/>
      <c r="AC171" s="1370"/>
      <c r="AD171" s="548"/>
      <c r="AE171" s="1370"/>
      <c r="AF171" s="1370"/>
      <c r="AG171" s="1370"/>
      <c r="AH171" s="1370"/>
      <c r="AI171" s="1370"/>
      <c r="AJ171" s="1636"/>
      <c r="AK171" s="626"/>
      <c r="AL171" s="626"/>
      <c r="AM171" s="626"/>
      <c r="AN171" s="626"/>
      <c r="AO171" s="1645">
        <v>11</v>
      </c>
    </row>
    <row s="1645" customFormat="1" customHeight="1" ht="11.549999999999999">
      <c r="A172" s="991"/>
      <c r="B172" s="991"/>
      <c r="C172" s="991"/>
      <c r="D172" s="991"/>
      <c r="E172" s="991"/>
      <c r="F172" s="1640"/>
      <c r="G172" s="1640"/>
      <c r="H172" s="355"/>
      <c r="N172" s="1645"/>
      <c r="O172" s="1645"/>
      <c r="P172" s="1645"/>
      <c r="Q172" s="1645"/>
      <c r="R172" s="1370"/>
      <c r="T172" s="1370"/>
      <c r="U172" s="1640"/>
      <c r="V172" s="1640"/>
      <c r="W172" s="1370"/>
      <c r="X172" s="1370"/>
      <c r="Y172" s="1370"/>
      <c r="Z172" s="1370"/>
      <c r="AA172" s="1640"/>
      <c r="AB172" s="1370"/>
      <c r="AC172" s="1370"/>
      <c r="AD172" s="548"/>
      <c r="AE172" s="1370"/>
      <c r="AF172" s="1370"/>
      <c r="AG172" s="1370"/>
      <c r="AH172" s="1370"/>
      <c r="AI172" s="1370"/>
      <c r="AJ172" s="1636"/>
      <c r="AK172" s="626"/>
      <c r="AL172" s="626"/>
      <c r="AM172" s="626"/>
      <c r="AN172" s="626"/>
      <c r="AO172" s="1645">
        <v>11</v>
      </c>
    </row>
    <row s="1645" customFormat="1" customHeight="1" ht="11.549999999999999">
      <c r="A173" s="991"/>
      <c r="B173" s="991"/>
      <c r="C173" s="991"/>
      <c r="D173" s="991"/>
      <c r="E173" s="991"/>
      <c r="F173" s="1640"/>
      <c r="G173" s="1640"/>
      <c r="H173" s="355"/>
      <c r="N173" s="1645"/>
      <c r="O173" s="1645"/>
      <c r="P173" s="1645"/>
      <c r="Q173" s="1645"/>
      <c r="R173" s="1370"/>
      <c r="T173" s="1370"/>
      <c r="U173" s="1640"/>
      <c r="V173" s="1640"/>
      <c r="W173" s="1370"/>
      <c r="X173" s="1370"/>
      <c r="Y173" s="1370"/>
      <c r="Z173" s="1370"/>
      <c r="AA173" s="1640"/>
      <c r="AB173" s="1370"/>
      <c r="AC173" s="1370"/>
      <c r="AD173" s="548"/>
      <c r="AE173" s="1370"/>
      <c r="AF173" s="1370"/>
      <c r="AG173" s="1370"/>
      <c r="AH173" s="1370"/>
      <c r="AI173" s="1370"/>
      <c r="AJ173" s="1636"/>
      <c r="AK173" s="626"/>
      <c r="AL173" s="626"/>
      <c r="AM173" s="626"/>
      <c r="AN173" s="626"/>
      <c r="AO173" s="1645">
        <v>11</v>
      </c>
    </row>
    <row s="1645" customFormat="1" customHeight="1" ht="11.549999999999999">
      <c r="A174" s="991"/>
      <c r="B174" s="991"/>
      <c r="C174" s="991"/>
      <c r="D174" s="991"/>
      <c r="E174" s="991"/>
      <c r="F174" s="1640"/>
      <c r="G174" s="1640"/>
      <c r="H174" s="355"/>
      <c r="N174" s="1645"/>
      <c r="O174" s="1645"/>
      <c r="P174" s="1645"/>
      <c r="Q174" s="1645"/>
      <c r="R174" s="1370"/>
      <c r="T174" s="1370"/>
      <c r="U174" s="1640"/>
      <c r="V174" s="1640"/>
      <c r="W174" s="1370"/>
      <c r="X174" s="1370"/>
      <c r="Y174" s="1370"/>
      <c r="Z174" s="1370"/>
      <c r="AA174" s="1640"/>
      <c r="AB174" s="1370"/>
      <c r="AC174" s="1370"/>
      <c r="AD174" s="548"/>
      <c r="AE174" s="1370"/>
      <c r="AF174" s="1370"/>
      <c r="AG174" s="1370"/>
      <c r="AH174" s="1370"/>
      <c r="AI174" s="1370"/>
      <c r="AJ174" s="1636"/>
      <c r="AK174" s="626"/>
      <c r="AL174" s="626"/>
      <c r="AM174" s="626"/>
      <c r="AN174" s="626"/>
      <c r="AO174" s="1645">
        <v>11</v>
      </c>
    </row>
    <row s="1645" customFormat="1" customHeight="1" ht="11.549999999999999">
      <c r="A175" s="991"/>
      <c r="B175" s="991"/>
      <c r="C175" s="991"/>
      <c r="D175" s="991"/>
      <c r="E175" s="991"/>
      <c r="F175" s="1640"/>
      <c r="G175" s="1640"/>
      <c r="H175" s="355"/>
      <c r="N175" s="1645"/>
      <c r="O175" s="1645"/>
      <c r="P175" s="1645"/>
      <c r="Q175" s="1645"/>
      <c r="R175" s="1370"/>
      <c r="T175" s="1370"/>
      <c r="U175" s="1640"/>
      <c r="V175" s="1640"/>
      <c r="W175" s="1370"/>
      <c r="X175" s="1370"/>
      <c r="Y175" s="1370"/>
      <c r="Z175" s="1370"/>
      <c r="AA175" s="1640"/>
      <c r="AB175" s="1370"/>
      <c r="AC175" s="1370"/>
      <c r="AD175" s="548"/>
      <c r="AE175" s="1370"/>
      <c r="AF175" s="1370"/>
      <c r="AG175" s="1370"/>
      <c r="AH175" s="1370"/>
      <c r="AI175" s="1370"/>
      <c r="AJ175" s="1636"/>
      <c r="AK175" s="626"/>
      <c r="AL175" s="626"/>
      <c r="AM175" s="626"/>
      <c r="AN175" s="626"/>
      <c r="AO175" s="1645">
        <v>11</v>
      </c>
    </row>
    <row s="1645" customFormat="1" customHeight="1" ht="11.549999999999999">
      <c r="A176" s="991"/>
      <c r="B176" s="991"/>
      <c r="C176" s="991"/>
      <c r="D176" s="991"/>
      <c r="E176" s="991"/>
      <c r="F176" s="1640"/>
      <c r="G176" s="1640"/>
      <c r="H176" s="355"/>
      <c r="N176" s="1645"/>
      <c r="O176" s="1645"/>
      <c r="P176" s="1645"/>
      <c r="Q176" s="1645"/>
      <c r="R176" s="1370"/>
      <c r="T176" s="1370"/>
      <c r="U176" s="1640"/>
      <c r="V176" s="1640"/>
      <c r="W176" s="1370"/>
      <c r="X176" s="1370"/>
      <c r="Y176" s="1370"/>
      <c r="Z176" s="1370"/>
      <c r="AA176" s="1640"/>
      <c r="AB176" s="1370"/>
      <c r="AC176" s="1370"/>
      <c r="AD176" s="548"/>
      <c r="AE176" s="1370"/>
      <c r="AF176" s="1370"/>
      <c r="AG176" s="1370"/>
      <c r="AH176" s="1370"/>
      <c r="AI176" s="1370"/>
      <c r="AJ176" s="1636"/>
      <c r="AK176" s="626"/>
      <c r="AL176" s="626"/>
      <c r="AM176" s="626"/>
      <c r="AN176" s="626"/>
      <c r="AO176" s="1645">
        <v>11</v>
      </c>
    </row>
    <row s="1645" customFormat="1" customHeight="1" ht="11.549999999999999">
      <c r="A177" s="991"/>
      <c r="B177" s="991"/>
      <c r="C177" s="991"/>
      <c r="D177" s="991"/>
      <c r="E177" s="991"/>
      <c r="F177" s="1640"/>
      <c r="G177" s="1640"/>
      <c r="H177" s="355"/>
      <c r="N177" s="1645"/>
      <c r="O177" s="1645"/>
      <c r="P177" s="1645"/>
      <c r="Q177" s="1645"/>
      <c r="R177" s="1370"/>
      <c r="T177" s="1370"/>
      <c r="U177" s="1640"/>
      <c r="V177" s="1640"/>
      <c r="W177" s="1370"/>
      <c r="X177" s="1370"/>
      <c r="Y177" s="1370"/>
      <c r="Z177" s="1370"/>
      <c r="AA177" s="1640"/>
      <c r="AB177" s="1370"/>
      <c r="AC177" s="1370"/>
      <c r="AD177" s="548"/>
      <c r="AE177" s="1370"/>
      <c r="AF177" s="1370"/>
      <c r="AG177" s="1370"/>
      <c r="AH177" s="1370"/>
      <c r="AI177" s="1370"/>
      <c r="AJ177" s="1636"/>
      <c r="AK177" s="626"/>
      <c r="AL177" s="626"/>
      <c r="AM177" s="626"/>
      <c r="AN177" s="626"/>
      <c r="AO177" s="1645">
        <v>11</v>
      </c>
    </row>
    <row s="1645" customFormat="1" customHeight="1" ht="11.549999999999999">
      <c r="A178" s="991"/>
      <c r="B178" s="991"/>
      <c r="C178" s="991"/>
      <c r="D178" s="991"/>
      <c r="E178" s="991"/>
      <c r="F178" s="1640"/>
      <c r="G178" s="1640"/>
      <c r="H178" s="355"/>
      <c r="N178" s="1645"/>
      <c r="O178" s="1645"/>
      <c r="P178" s="1645"/>
      <c r="Q178" s="1645"/>
      <c r="R178" s="1370"/>
      <c r="T178" s="1370"/>
      <c r="U178" s="1640"/>
      <c r="V178" s="1640"/>
      <c r="W178" s="1370"/>
      <c r="X178" s="1370"/>
      <c r="Y178" s="1370"/>
      <c r="Z178" s="1370"/>
      <c r="AA178" s="1640"/>
      <c r="AB178" s="1370"/>
      <c r="AC178" s="1370"/>
      <c r="AD178" s="548"/>
      <c r="AE178" s="1370"/>
      <c r="AF178" s="1370"/>
      <c r="AG178" s="1370"/>
      <c r="AH178" s="1370"/>
      <c r="AI178" s="1370"/>
      <c r="AJ178" s="1636"/>
      <c r="AK178" s="626"/>
      <c r="AL178" s="626"/>
      <c r="AM178" s="626"/>
      <c r="AN178" s="626"/>
      <c r="AO178" s="1645">
        <v>11</v>
      </c>
    </row>
    <row s="1645" customFormat="1" customHeight="1" ht="11.549999999999999">
      <c r="A179" s="991"/>
      <c r="B179" s="991"/>
      <c r="C179" s="991"/>
      <c r="D179" s="991"/>
      <c r="E179" s="991"/>
      <c r="F179" s="1640"/>
      <c r="G179" s="1640"/>
      <c r="H179" s="355"/>
      <c r="N179" s="1645"/>
      <c r="O179" s="1645"/>
      <c r="P179" s="1645"/>
      <c r="Q179" s="1645"/>
      <c r="R179" s="1370"/>
      <c r="T179" s="1370"/>
      <c r="U179" s="1640"/>
      <c r="V179" s="1640"/>
      <c r="W179" s="1370"/>
      <c r="X179" s="1370"/>
      <c r="Y179" s="1370"/>
      <c r="Z179" s="1370"/>
      <c r="AA179" s="1640"/>
      <c r="AB179" s="1370"/>
      <c r="AC179" s="1370"/>
      <c r="AD179" s="548"/>
      <c r="AE179" s="1370"/>
      <c r="AF179" s="1370"/>
      <c r="AG179" s="1370"/>
      <c r="AH179" s="1370"/>
      <c r="AI179" s="1370"/>
      <c r="AJ179" s="1636"/>
      <c r="AK179" s="626"/>
      <c r="AL179" s="626"/>
      <c r="AM179" s="626"/>
      <c r="AN179" s="626"/>
      <c r="AO179" s="1645">
        <v>11</v>
      </c>
    </row>
    <row s="1645" customFormat="1" customHeight="1" ht="11.549999999999999">
      <c r="A180" s="991"/>
      <c r="B180" s="991"/>
      <c r="C180" s="991"/>
      <c r="D180" s="991"/>
      <c r="E180" s="991"/>
      <c r="F180" s="1640"/>
      <c r="G180" s="1640"/>
      <c r="H180" s="355"/>
      <c r="N180" s="1645"/>
      <c r="O180" s="1645"/>
      <c r="P180" s="1645"/>
      <c r="Q180" s="1645"/>
      <c r="R180" s="1370"/>
      <c r="T180" s="1370"/>
      <c r="U180" s="1640"/>
      <c r="V180" s="1640"/>
      <c r="W180" s="1370"/>
      <c r="X180" s="1370"/>
      <c r="Y180" s="1370"/>
      <c r="Z180" s="1370"/>
      <c r="AA180" s="1640"/>
      <c r="AB180" s="1370"/>
      <c r="AC180" s="1370"/>
      <c r="AD180" s="548"/>
      <c r="AE180" s="1370"/>
      <c r="AF180" s="1370"/>
      <c r="AG180" s="1370"/>
      <c r="AH180" s="1370"/>
      <c r="AI180" s="1370"/>
      <c r="AJ180" s="1636"/>
      <c r="AK180" s="626"/>
      <c r="AL180" s="626"/>
      <c r="AM180" s="626"/>
      <c r="AN180" s="626"/>
      <c r="AO180" s="1645">
        <v>11</v>
      </c>
    </row>
    <row s="1645" customFormat="1" customHeight="1" ht="11.549999999999999">
      <c r="A181" s="991"/>
      <c r="B181" s="991"/>
      <c r="C181" s="991"/>
      <c r="D181" s="991"/>
      <c r="E181" s="991"/>
      <c r="F181" s="1640"/>
      <c r="G181" s="1640"/>
      <c r="H181" s="355"/>
      <c r="N181" s="1645"/>
      <c r="O181" s="1645"/>
      <c r="P181" s="1645"/>
      <c r="Q181" s="1645"/>
      <c r="R181" s="1370"/>
      <c r="T181" s="1370"/>
      <c r="U181" s="1640"/>
      <c r="V181" s="1640"/>
      <c r="W181" s="1370"/>
      <c r="X181" s="1370"/>
      <c r="Y181" s="1370"/>
      <c r="Z181" s="1370"/>
      <c r="AA181" s="1640"/>
      <c r="AB181" s="1370"/>
      <c r="AC181" s="1370"/>
      <c r="AD181" s="548"/>
      <c r="AE181" s="1370"/>
      <c r="AF181" s="1370"/>
      <c r="AG181" s="1370"/>
      <c r="AH181" s="1370"/>
      <c r="AI181" s="1370"/>
      <c r="AJ181" s="1636"/>
      <c r="AK181" s="626"/>
      <c r="AL181" s="626"/>
      <c r="AM181" s="626"/>
      <c r="AN181" s="626"/>
      <c r="AO181" s="1645">
        <v>11</v>
      </c>
    </row>
    <row s="1645" customFormat="1" customHeight="1" ht="11.549999999999999">
      <c r="A182" s="991"/>
      <c r="B182" s="991"/>
      <c r="C182" s="991"/>
      <c r="D182" s="991"/>
      <c r="E182" s="991"/>
      <c r="F182" s="1640"/>
      <c r="G182" s="1640"/>
      <c r="H182" s="355"/>
      <c r="N182" s="1645"/>
      <c r="O182" s="1645"/>
      <c r="P182" s="1645"/>
      <c r="Q182" s="1645"/>
      <c r="R182" s="1370"/>
      <c r="T182" s="1370"/>
      <c r="U182" s="1640"/>
      <c r="V182" s="1640"/>
      <c r="W182" s="1370"/>
      <c r="X182" s="1370"/>
      <c r="Y182" s="1370"/>
      <c r="Z182" s="1370"/>
      <c r="AA182" s="1640"/>
      <c r="AB182" s="1370"/>
      <c r="AC182" s="1370"/>
      <c r="AD182" s="548"/>
      <c r="AE182" s="1370"/>
      <c r="AF182" s="1370"/>
      <c r="AG182" s="1370"/>
      <c r="AH182" s="1370"/>
      <c r="AI182" s="1370"/>
      <c r="AJ182" s="1636"/>
      <c r="AK182" s="626"/>
      <c r="AL182" s="626"/>
      <c r="AM182" s="626"/>
      <c r="AN182" s="626"/>
      <c r="AO182" s="1645">
        <v>11</v>
      </c>
    </row>
    <row s="1645" customFormat="1" customHeight="1" ht="11.549999999999999">
      <c r="A183" s="991"/>
      <c r="B183" s="991"/>
      <c r="C183" s="991"/>
      <c r="D183" s="991"/>
      <c r="E183" s="991"/>
      <c r="F183" s="1640"/>
      <c r="G183" s="1640"/>
      <c r="H183" s="355"/>
      <c r="N183" s="1645"/>
      <c r="O183" s="1645"/>
      <c r="P183" s="1645"/>
      <c r="Q183" s="1645"/>
      <c r="R183" s="1370"/>
      <c r="T183" s="1370"/>
      <c r="U183" s="1640"/>
      <c r="V183" s="1640"/>
      <c r="W183" s="1370"/>
      <c r="X183" s="1370"/>
      <c r="Y183" s="1370"/>
      <c r="Z183" s="1370"/>
      <c r="AA183" s="1640"/>
      <c r="AB183" s="1370"/>
      <c r="AC183" s="1370"/>
      <c r="AD183" s="548"/>
      <c r="AE183" s="1370"/>
      <c r="AF183" s="1370"/>
      <c r="AG183" s="1370"/>
      <c r="AH183" s="1370"/>
      <c r="AI183" s="1370"/>
      <c r="AJ183" s="1636"/>
      <c r="AK183" s="626"/>
      <c r="AL183" s="626"/>
      <c r="AM183" s="626"/>
      <c r="AN183" s="626"/>
      <c r="AO183" s="1645">
        <v>11</v>
      </c>
    </row>
    <row s="1645" customFormat="1" customHeight="1" ht="11.549999999999999">
      <c r="A184" s="991"/>
      <c r="B184" s="991"/>
      <c r="C184" s="991"/>
      <c r="D184" s="991"/>
      <c r="E184" s="991"/>
      <c r="F184" s="1640"/>
      <c r="G184" s="1640"/>
      <c r="H184" s="355"/>
      <c r="N184" s="1645"/>
      <c r="O184" s="1645"/>
      <c r="P184" s="1645"/>
      <c r="Q184" s="1645"/>
      <c r="R184" s="1370"/>
      <c r="T184" s="1370"/>
      <c r="U184" s="1640"/>
      <c r="V184" s="1640"/>
      <c r="W184" s="1370"/>
      <c r="X184" s="1370"/>
      <c r="Y184" s="1370"/>
      <c r="Z184" s="1370"/>
      <c r="AA184" s="1640"/>
      <c r="AB184" s="1370"/>
      <c r="AC184" s="1370"/>
      <c r="AD184" s="548"/>
      <c r="AE184" s="1370"/>
      <c r="AF184" s="1370"/>
      <c r="AG184" s="1370"/>
      <c r="AH184" s="1370"/>
      <c r="AI184" s="1370"/>
      <c r="AJ184" s="1636"/>
      <c r="AK184" s="626"/>
      <c r="AL184" s="626"/>
      <c r="AM184" s="626"/>
      <c r="AN184" s="626"/>
      <c r="AO184" s="1645">
        <v>11</v>
      </c>
    </row>
    <row s="1645" customFormat="1" customHeight="1" ht="11.549999999999999">
      <c r="A185" s="991"/>
      <c r="B185" s="991"/>
      <c r="C185" s="991"/>
      <c r="D185" s="991"/>
      <c r="E185" s="991"/>
      <c r="F185" s="1640"/>
      <c r="G185" s="1640"/>
      <c r="H185" s="355"/>
      <c r="N185" s="1645"/>
      <c r="O185" s="1645"/>
      <c r="P185" s="1645"/>
      <c r="Q185" s="1645"/>
      <c r="R185" s="1370"/>
      <c r="T185" s="1370"/>
      <c r="U185" s="1640"/>
      <c r="V185" s="1640"/>
      <c r="W185" s="1370"/>
      <c r="X185" s="1370"/>
      <c r="Y185" s="1370"/>
      <c r="Z185" s="1370"/>
      <c r="AA185" s="1640"/>
      <c r="AB185" s="1370"/>
      <c r="AC185" s="1370"/>
      <c r="AD185" s="548"/>
      <c r="AE185" s="1370"/>
      <c r="AF185" s="1370"/>
      <c r="AG185" s="1370"/>
      <c r="AH185" s="1370"/>
      <c r="AI185" s="1370"/>
      <c r="AJ185" s="1636"/>
      <c r="AK185" s="626"/>
      <c r="AL185" s="626"/>
      <c r="AM185" s="626"/>
      <c r="AN185" s="626"/>
      <c r="AO185" s="1645">
        <v>11</v>
      </c>
    </row>
    <row s="1645" customFormat="1" customHeight="1" ht="11.549999999999999">
      <c r="A186" s="991"/>
      <c r="B186" s="991"/>
      <c r="C186" s="991"/>
      <c r="D186" s="991"/>
      <c r="E186" s="991"/>
      <c r="F186" s="1640"/>
      <c r="G186" s="1640"/>
      <c r="H186" s="355"/>
      <c r="N186" s="1645"/>
      <c r="O186" s="1645"/>
      <c r="P186" s="1645"/>
      <c r="Q186" s="1645"/>
      <c r="R186" s="1370"/>
      <c r="T186" s="1370"/>
      <c r="U186" s="1640"/>
      <c r="V186" s="1640"/>
      <c r="W186" s="1370"/>
      <c r="X186" s="1370"/>
      <c r="Y186" s="1370"/>
      <c r="Z186" s="1370"/>
      <c r="AA186" s="1640"/>
      <c r="AB186" s="1370"/>
      <c r="AC186" s="1370"/>
      <c r="AD186" s="548"/>
      <c r="AE186" s="1370"/>
      <c r="AF186" s="1370"/>
      <c r="AG186" s="1370"/>
      <c r="AH186" s="1370"/>
      <c r="AI186" s="1370"/>
      <c r="AJ186" s="1636"/>
      <c r="AK186" s="626"/>
      <c r="AL186" s="626"/>
      <c r="AM186" s="626"/>
      <c r="AN186" s="626"/>
      <c r="AO186" s="1645">
        <v>11</v>
      </c>
    </row>
    <row s="1645" customFormat="1" customHeight="1" ht="11.549999999999999">
      <c r="A187" s="991"/>
      <c r="B187" s="991"/>
      <c r="C187" s="991"/>
      <c r="D187" s="991"/>
      <c r="E187" s="991"/>
      <c r="F187" s="1640"/>
      <c r="G187" s="1640"/>
      <c r="H187" s="355"/>
      <c r="N187" s="1645"/>
      <c r="O187" s="1645"/>
      <c r="P187" s="1645"/>
      <c r="Q187" s="1645"/>
      <c r="R187" s="1370"/>
      <c r="T187" s="1370"/>
      <c r="U187" s="1640"/>
      <c r="V187" s="1640"/>
      <c r="W187" s="1370"/>
      <c r="X187" s="1370"/>
      <c r="Y187" s="1370"/>
      <c r="Z187" s="1370"/>
      <c r="AA187" s="1640"/>
      <c r="AB187" s="1370"/>
      <c r="AC187" s="1370"/>
      <c r="AD187" s="548"/>
      <c r="AE187" s="1370"/>
      <c r="AF187" s="1370"/>
      <c r="AG187" s="1370"/>
      <c r="AH187" s="1370"/>
      <c r="AI187" s="1370"/>
      <c r="AJ187" s="1636"/>
      <c r="AK187" s="626"/>
      <c r="AL187" s="626"/>
      <c r="AM187" s="626"/>
      <c r="AN187" s="626"/>
      <c r="AO187" s="1645">
        <v>11</v>
      </c>
    </row>
    <row s="1645" customFormat="1" customHeight="1" ht="11.549999999999999">
      <c r="A188" s="991"/>
      <c r="B188" s="991"/>
      <c r="C188" s="991"/>
      <c r="D188" s="991"/>
      <c r="E188" s="991"/>
      <c r="F188" s="1640"/>
      <c r="G188" s="1640"/>
      <c r="H188" s="355"/>
      <c r="N188" s="1645"/>
      <c r="O188" s="1645"/>
      <c r="P188" s="1645"/>
      <c r="Q188" s="1645"/>
      <c r="R188" s="1370"/>
      <c r="T188" s="1370"/>
      <c r="U188" s="1640"/>
      <c r="V188" s="1640"/>
      <c r="W188" s="1370"/>
      <c r="X188" s="1370"/>
      <c r="Y188" s="1370"/>
      <c r="Z188" s="1370"/>
      <c r="AA188" s="1640"/>
      <c r="AB188" s="1370"/>
      <c r="AC188" s="1370"/>
      <c r="AD188" s="548"/>
      <c r="AE188" s="1370"/>
      <c r="AF188" s="1370"/>
      <c r="AG188" s="1370"/>
      <c r="AH188" s="1370"/>
      <c r="AI188" s="1370"/>
      <c r="AJ188" s="1636"/>
      <c r="AK188" s="626"/>
      <c r="AL188" s="626"/>
      <c r="AM188" s="626"/>
      <c r="AN188" s="626"/>
      <c r="AO188" s="1645">
        <v>11</v>
      </c>
    </row>
    <row s="1645" customFormat="1" customHeight="1" ht="11.549999999999999">
      <c r="A189" s="991"/>
      <c r="B189" s="991"/>
      <c r="C189" s="991"/>
      <c r="D189" s="991"/>
      <c r="E189" s="991"/>
      <c r="F189" s="1640"/>
      <c r="G189" s="1640"/>
      <c r="H189" s="355"/>
      <c r="N189" s="1645"/>
      <c r="O189" s="1645"/>
      <c r="P189" s="1645"/>
      <c r="Q189" s="1645"/>
      <c r="R189" s="1370"/>
      <c r="T189" s="1370"/>
      <c r="U189" s="1640"/>
      <c r="V189" s="1640"/>
      <c r="W189" s="1370"/>
      <c r="X189" s="1370"/>
      <c r="Y189" s="1370"/>
      <c r="Z189" s="1370"/>
      <c r="AA189" s="1640"/>
      <c r="AB189" s="1370"/>
      <c r="AC189" s="1370"/>
      <c r="AD189" s="548"/>
      <c r="AE189" s="1370"/>
      <c r="AF189" s="1370"/>
      <c r="AG189" s="1370"/>
      <c r="AH189" s="1370"/>
      <c r="AI189" s="1370"/>
      <c r="AJ189" s="1636"/>
      <c r="AK189" s="626"/>
      <c r="AL189" s="626"/>
      <c r="AM189" s="626"/>
      <c r="AN189" s="626"/>
      <c r="AO189" s="1645">
        <v>11</v>
      </c>
    </row>
    <row customHeight="1" ht="11.549999999999999">
      <c r="N190" s="1639"/>
      <c r="O190" s="1639"/>
      <c r="P190" s="1639"/>
      <c r="Q190" s="1639"/>
      <c r="AO190" s="1635">
        <v>11</v>
      </c>
    </row>
    <row customHeight="1" ht="11.549999999999999">
      <c r="N191" s="1639"/>
      <c r="O191" s="1639"/>
      <c r="P191" s="1639"/>
      <c r="Q191" s="1639"/>
      <c r="AO191" s="1635">
        <v>11</v>
      </c>
    </row>
    <row customHeight="1" ht="11.549999999999999">
      <c r="N192" s="1639"/>
      <c r="O192" s="1639"/>
      <c r="P192" s="1639"/>
      <c r="Q192" s="1639"/>
      <c r="AO192" s="1635">
        <v>11</v>
      </c>
    </row>
    <row customHeight="1" ht="11.549999999999999">
      <c r="A193" s="994"/>
      <c r="B193" s="994"/>
      <c r="C193" s="994"/>
      <c r="D193" s="994"/>
      <c r="E193" s="994"/>
      <c r="F193" s="1635"/>
      <c r="H193" s="1635"/>
      <c r="N193" s="1639"/>
      <c r="O193" s="1639"/>
      <c r="P193" s="1639"/>
      <c r="Q193" s="1639"/>
      <c r="R193" s="1635"/>
      <c r="T193" s="1635"/>
      <c r="W193" s="1635"/>
      <c r="X193" s="1635"/>
      <c r="Y193" s="1635"/>
      <c r="Z193" s="1635"/>
      <c r="AB193" s="1635"/>
      <c r="AC193" s="1635"/>
      <c r="AD193" s="1635"/>
      <c r="AE193" s="1635"/>
      <c r="AF193" s="1635"/>
      <c r="AG193" s="1635"/>
      <c r="AH193" s="1635"/>
      <c r="AI193" s="1635"/>
      <c r="AJ193" s="1635"/>
      <c r="AK193" s="1635"/>
      <c r="AL193" s="1635"/>
      <c r="AM193" s="1635"/>
      <c r="AN193" s="1635"/>
      <c r="AO193" s="1635">
        <v>11</v>
      </c>
    </row>
    <row customHeight="1" ht="11.549999999999999">
      <c r="A194" s="994"/>
      <c r="B194" s="994"/>
      <c r="C194" s="994"/>
      <c r="D194" s="994"/>
      <c r="E194" s="994"/>
      <c r="F194" s="1635"/>
      <c r="H194" s="1635"/>
      <c r="N194" s="1639"/>
      <c r="O194" s="1639"/>
      <c r="P194" s="1639"/>
      <c r="Q194" s="1639"/>
      <c r="R194" s="1635"/>
      <c r="T194" s="1635"/>
      <c r="W194" s="1635"/>
      <c r="X194" s="1635"/>
      <c r="Y194" s="1635"/>
      <c r="Z194" s="1635"/>
      <c r="AB194" s="1635"/>
      <c r="AC194" s="1635"/>
      <c r="AD194" s="1635"/>
      <c r="AE194" s="1635"/>
      <c r="AF194" s="1635"/>
      <c r="AG194" s="1635"/>
      <c r="AH194" s="1635"/>
      <c r="AI194" s="1635"/>
      <c r="AJ194" s="1635"/>
      <c r="AK194" s="1635"/>
      <c r="AL194" s="1635"/>
      <c r="AM194" s="1635"/>
      <c r="AN194" s="1635"/>
      <c r="AO194" s="1635">
        <v>11</v>
      </c>
    </row>
    <row customHeight="1" ht="11.549999999999999">
      <c r="A195" s="994"/>
      <c r="B195" s="994"/>
      <c r="C195" s="994"/>
      <c r="D195" s="994"/>
      <c r="E195" s="994"/>
      <c r="F195" s="1635"/>
      <c r="H195" s="1635"/>
      <c r="N195" s="1639"/>
      <c r="O195" s="1639"/>
      <c r="P195" s="1639"/>
      <c r="Q195" s="1639"/>
      <c r="R195" s="1635"/>
      <c r="T195" s="1635"/>
      <c r="W195" s="1635"/>
      <c r="X195" s="1635"/>
      <c r="Y195" s="1635"/>
      <c r="Z195" s="1635"/>
      <c r="AB195" s="1635"/>
      <c r="AC195" s="1635"/>
      <c r="AD195" s="1635"/>
      <c r="AE195" s="1635"/>
      <c r="AF195" s="1635"/>
      <c r="AG195" s="1635"/>
      <c r="AH195" s="1635"/>
      <c r="AI195" s="1635"/>
      <c r="AJ195" s="1635"/>
      <c r="AK195" s="1635"/>
      <c r="AL195" s="1635"/>
      <c r="AM195" s="1635"/>
      <c r="AN195" s="1635"/>
      <c r="AO195" s="1635">
        <v>11</v>
      </c>
    </row>
    <row customHeight="1" ht="11.549999999999999">
      <c r="A196" s="994"/>
      <c r="B196" s="994"/>
      <c r="C196" s="994"/>
      <c r="D196" s="994"/>
      <c r="E196" s="994"/>
      <c r="F196" s="1635"/>
      <c r="H196" s="1635"/>
      <c r="N196" s="1639"/>
      <c r="O196" s="1639"/>
      <c r="P196" s="1639"/>
      <c r="Q196" s="1639"/>
      <c r="R196" s="1635"/>
      <c r="T196" s="1635"/>
      <c r="W196" s="1635"/>
      <c r="X196" s="1635"/>
      <c r="Y196" s="1635"/>
      <c r="Z196" s="1635"/>
      <c r="AB196" s="1635"/>
      <c r="AC196" s="1635"/>
      <c r="AD196" s="1635"/>
      <c r="AE196" s="1635"/>
      <c r="AF196" s="1635"/>
      <c r="AG196" s="1635"/>
      <c r="AH196" s="1635"/>
      <c r="AI196" s="1635"/>
      <c r="AJ196" s="1635"/>
      <c r="AK196" s="1635"/>
      <c r="AL196" s="1635"/>
      <c r="AM196" s="1635"/>
      <c r="AN196" s="1635"/>
      <c r="AO196" s="1635">
        <v>11</v>
      </c>
    </row>
    <row customHeight="1" ht="11.549999999999999">
      <c r="A197" s="994"/>
      <c r="B197" s="994"/>
      <c r="C197" s="994"/>
      <c r="D197" s="994"/>
      <c r="E197" s="994"/>
      <c r="F197" s="1635"/>
      <c r="H197" s="1635"/>
      <c r="N197" s="1639"/>
      <c r="O197" s="1639"/>
      <c r="P197" s="1639"/>
      <c r="Q197" s="1639"/>
      <c r="R197" s="1635"/>
      <c r="T197" s="1635"/>
      <c r="W197" s="1635"/>
      <c r="X197" s="1635"/>
      <c r="Y197" s="1635"/>
      <c r="Z197" s="1635"/>
      <c r="AB197" s="1635"/>
      <c r="AC197" s="1635"/>
      <c r="AD197" s="1635"/>
      <c r="AE197" s="1635"/>
      <c r="AF197" s="1635"/>
      <c r="AG197" s="1635"/>
      <c r="AH197" s="1635"/>
      <c r="AI197" s="1635"/>
      <c r="AJ197" s="1635"/>
      <c r="AK197" s="1635"/>
      <c r="AL197" s="1635"/>
      <c r="AM197" s="1635"/>
      <c r="AN197" s="1635"/>
      <c r="AO197" s="1635">
        <v>11</v>
      </c>
    </row>
    <row customHeight="1" ht="11.549999999999999">
      <c r="A198" s="994"/>
      <c r="B198" s="994"/>
      <c r="C198" s="994"/>
      <c r="D198" s="994"/>
      <c r="E198" s="994"/>
      <c r="F198" s="1635"/>
      <c r="H198" s="1635"/>
      <c r="N198" s="1639"/>
      <c r="O198" s="1639"/>
      <c r="P198" s="1639"/>
      <c r="Q198" s="1639"/>
      <c r="R198" s="1635"/>
      <c r="T198" s="1635"/>
      <c r="W198" s="1635"/>
      <c r="X198" s="1635"/>
      <c r="Y198" s="1635"/>
      <c r="Z198" s="1635"/>
      <c r="AB198" s="1635"/>
      <c r="AC198" s="1635"/>
      <c r="AD198" s="1635"/>
      <c r="AE198" s="1635"/>
      <c r="AF198" s="1635"/>
      <c r="AG198" s="1635"/>
      <c r="AH198" s="1635"/>
      <c r="AI198" s="1635"/>
      <c r="AJ198" s="1635"/>
      <c r="AK198" s="1635"/>
      <c r="AL198" s="1635"/>
      <c r="AM198" s="1635"/>
      <c r="AN198" s="1635"/>
      <c r="AO198" s="1635">
        <v>11</v>
      </c>
    </row>
    <row customHeight="1" ht="11.549999999999999">
      <c r="A199" s="994"/>
      <c r="B199" s="994"/>
      <c r="C199" s="994"/>
      <c r="D199" s="994"/>
      <c r="E199" s="994"/>
      <c r="F199" s="1635"/>
      <c r="H199" s="1635"/>
      <c r="N199" s="1639"/>
      <c r="O199" s="1639"/>
      <c r="P199" s="1639"/>
      <c r="Q199" s="1639"/>
      <c r="R199" s="1635"/>
      <c r="T199" s="1635"/>
      <c r="W199" s="1635"/>
      <c r="X199" s="1635"/>
      <c r="Y199" s="1635"/>
      <c r="Z199" s="1635"/>
      <c r="AB199" s="1635"/>
      <c r="AC199" s="1635"/>
      <c r="AD199" s="1635"/>
      <c r="AE199" s="1635"/>
      <c r="AF199" s="1635"/>
      <c r="AG199" s="1635"/>
      <c r="AH199" s="1635"/>
      <c r="AI199" s="1635"/>
      <c r="AJ199" s="1635"/>
      <c r="AK199" s="1635"/>
      <c r="AL199" s="1635"/>
      <c r="AM199" s="1635"/>
      <c r="AN199" s="1635"/>
      <c r="AO199" s="1635">
        <v>11</v>
      </c>
    </row>
    <row customHeight="1" ht="11.549999999999999">
      <c r="A200" s="994"/>
      <c r="B200" s="994"/>
      <c r="C200" s="994"/>
      <c r="D200" s="994"/>
      <c r="E200" s="994"/>
      <c r="F200" s="1635"/>
      <c r="H200" s="1635"/>
      <c r="N200" s="1639"/>
      <c r="O200" s="1639"/>
      <c r="P200" s="1639"/>
      <c r="Q200" s="1639"/>
      <c r="R200" s="1635"/>
      <c r="T200" s="1635"/>
      <c r="W200" s="1635"/>
      <c r="X200" s="1635"/>
      <c r="Y200" s="1635"/>
      <c r="Z200" s="1635"/>
      <c r="AB200" s="1635"/>
      <c r="AC200" s="1635"/>
      <c r="AD200" s="1635"/>
      <c r="AE200" s="1635"/>
      <c r="AF200" s="1635"/>
      <c r="AG200" s="1635"/>
      <c r="AH200" s="1635"/>
      <c r="AI200" s="1635"/>
      <c r="AJ200" s="1635"/>
      <c r="AK200" s="1635"/>
      <c r="AL200" s="1635"/>
      <c r="AM200" s="1635"/>
      <c r="AN200" s="1635"/>
      <c r="AO200" s="1635">
        <v>11</v>
      </c>
    </row>
    <row customHeight="1" ht="11.549999999999999">
      <c r="A201" s="994"/>
      <c r="B201" s="994"/>
      <c r="C201" s="994"/>
      <c r="D201" s="994"/>
      <c r="E201" s="994"/>
      <c r="F201" s="1635"/>
      <c r="H201" s="1635"/>
      <c r="N201" s="1639"/>
      <c r="O201" s="1639"/>
      <c r="P201" s="1639"/>
      <c r="Q201" s="1639"/>
      <c r="R201" s="1635"/>
      <c r="T201" s="1635"/>
      <c r="W201" s="1635"/>
      <c r="X201" s="1635"/>
      <c r="Y201" s="1635"/>
      <c r="Z201" s="1635"/>
      <c r="AB201" s="1635"/>
      <c r="AC201" s="1635"/>
      <c r="AD201" s="1635"/>
      <c r="AE201" s="1635"/>
      <c r="AF201" s="1635"/>
      <c r="AG201" s="1635"/>
      <c r="AH201" s="1635"/>
      <c r="AI201" s="1635"/>
      <c r="AJ201" s="1635"/>
      <c r="AK201" s="1635"/>
      <c r="AL201" s="1635"/>
      <c r="AM201" s="1635"/>
      <c r="AN201" s="1635"/>
      <c r="AO201" s="1635">
        <v>11</v>
      </c>
    </row>
    <row customHeight="1" ht="11.549999999999999">
      <c r="A202" s="994"/>
      <c r="B202" s="994"/>
      <c r="C202" s="994"/>
      <c r="D202" s="994"/>
      <c r="E202" s="994"/>
      <c r="F202" s="1635"/>
      <c r="H202" s="1635"/>
      <c r="N202" s="1639"/>
      <c r="O202" s="1639"/>
      <c r="P202" s="1639"/>
      <c r="Q202" s="1639"/>
      <c r="R202" s="1635"/>
      <c r="T202" s="1635"/>
      <c r="W202" s="1635"/>
      <c r="X202" s="1635"/>
      <c r="Y202" s="1635"/>
      <c r="Z202" s="1635"/>
      <c r="AB202" s="1635"/>
      <c r="AC202" s="1635"/>
      <c r="AD202" s="1635"/>
      <c r="AE202" s="1635"/>
      <c r="AF202" s="1635"/>
      <c r="AG202" s="1635"/>
      <c r="AH202" s="1635"/>
      <c r="AI202" s="1635"/>
      <c r="AJ202" s="1635"/>
      <c r="AK202" s="1635"/>
      <c r="AL202" s="1635"/>
      <c r="AM202" s="1635"/>
      <c r="AN202" s="1635"/>
      <c r="AO202" s="1635">
        <v>11</v>
      </c>
    </row>
    <row customHeight="1" ht="11.549999999999999">
      <c r="A203" s="994"/>
      <c r="B203" s="994"/>
      <c r="C203" s="994"/>
      <c r="D203" s="994"/>
      <c r="E203" s="994"/>
      <c r="F203" s="1635"/>
      <c r="H203" s="1635"/>
      <c r="N203" s="1639"/>
      <c r="O203" s="1639"/>
      <c r="P203" s="1639"/>
      <c r="Q203" s="1639"/>
      <c r="R203" s="1635"/>
      <c r="T203" s="1635"/>
      <c r="W203" s="1635"/>
      <c r="X203" s="1635"/>
      <c r="Y203" s="1635"/>
      <c r="Z203" s="1635"/>
      <c r="AB203" s="1635"/>
      <c r="AC203" s="1635"/>
      <c r="AD203" s="1635"/>
      <c r="AE203" s="1635"/>
      <c r="AF203" s="1635"/>
      <c r="AG203" s="1635"/>
      <c r="AH203" s="1635"/>
      <c r="AI203" s="1635"/>
      <c r="AJ203" s="1635"/>
      <c r="AK203" s="1635"/>
      <c r="AL203" s="1635"/>
      <c r="AM203" s="1635"/>
      <c r="AN203" s="1635"/>
      <c r="AO203" s="1635">
        <v>11</v>
      </c>
    </row>
    <row customHeight="1" ht="12.75" hidden="1">
      <c r="A204" s="991" t="s">
        <v>82</v>
      </c>
      <c r="B204" s="991" t="s">
        <v>163</v>
      </c>
      <c r="C204" s="991" t="s">
        <v>163</v>
      </c>
      <c r="D204" s="991" t="s">
        <v>163</v>
      </c>
      <c r="E204" s="991" t="s">
        <v>163</v>
      </c>
      <c r="F204" s="1639">
        <v>16</v>
      </c>
      <c r="G204" s="1640">
        <v>0</v>
      </c>
      <c r="H204" s="1639">
        <v>3</v>
      </c>
      <c r="I204" s="1635">
        <v>7</v>
      </c>
      <c r="J204" s="1635">
        <v>56</v>
      </c>
      <c r="K204" s="1635">
        <v>10</v>
      </c>
      <c r="L204" s="1635">
        <v>40</v>
      </c>
      <c r="M204" s="1635">
        <v>40</v>
      </c>
      <c r="N204" s="1639">
        <v>40</v>
      </c>
      <c r="O204" s="1639">
        <v>40</v>
      </c>
      <c r="P204" s="1639">
        <v>40</v>
      </c>
      <c r="Q204" s="1639">
        <v>40</v>
      </c>
      <c r="R204" s="1370">
        <v>9</v>
      </c>
      <c r="S204" s="1635">
        <v>102</v>
      </c>
      <c r="T204" s="1370">
        <v>9</v>
      </c>
      <c r="U204" s="1640">
        <v>5</v>
      </c>
      <c r="V204" s="1640">
        <v>3</v>
      </c>
      <c r="W204" s="1370">
        <v>3</v>
      </c>
      <c r="X204" s="1370">
        <v>3</v>
      </c>
      <c r="Y204" s="1370">
        <v>3</v>
      </c>
      <c r="Z204" s="1370">
        <v>3</v>
      </c>
      <c r="AA204" s="1640">
        <v>10</v>
      </c>
      <c r="AB204" s="1370">
        <v>34</v>
      </c>
      <c r="AC204" s="1370">
        <v>9</v>
      </c>
      <c r="AD204" s="548">
        <v>8</v>
      </c>
      <c r="AE204" s="1370">
        <v>8</v>
      </c>
      <c r="AF204" s="1370">
        <v>8</v>
      </c>
      <c r="AG204" s="1370">
        <v>8</v>
      </c>
      <c r="AH204" s="1370">
        <v>8</v>
      </c>
      <c r="AI204" s="1370">
        <v>8</v>
      </c>
      <c r="AJ204" s="1636">
        <v>8</v>
      </c>
      <c r="AK204" s="1636">
        <v>8</v>
      </c>
      <c r="AL204" s="1636">
        <v>8</v>
      </c>
      <c r="AM204" s="1636">
        <v>8</v>
      </c>
      <c r="AN204" s="1636">
        <v>8</v>
      </c>
      <c r="AO204" s="1635">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A0F3B-495B-2F85-3EDB-0.53FB8C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703</v>
      </c>
      <c r="C2" s="2057" t="s">
        <v>704</v>
      </c>
      <c r="D2" s="2056" t="s">
        <v>643</v>
      </c>
      <c r="E2" s="2062">
        <f>I2-3</f>
        <v>-3</v>
      </c>
      <c r="F2" s="2062">
        <f>J2</f>
        <v>0</v>
      </c>
      <c r="H2" s="1734" t="s">
        <v>104</v>
      </c>
      <c r="I2" s="2028"/>
      <c r="J2" s="1686"/>
      <c r="K2" s="2022" t="s">
        <v>318</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705</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312</v>
      </c>
      <c r="J8" s="2391"/>
      <c r="K8" s="2391"/>
      <c r="L8" s="2392"/>
      <c r="M8" s="2393" t="s">
        <v>313</v>
      </c>
      <c r="W8" s="1635">
        <v>14</v>
      </c>
    </row>
    <row customHeight="1" ht="35.699999999999996">
      <c r="E9" s="2055" t="s">
        <v>634</v>
      </c>
      <c r="F9" s="2055" t="s">
        <v>640</v>
      </c>
      <c r="H9" s="380"/>
      <c r="I9" s="2029" t="s">
        <v>88</v>
      </c>
      <c r="J9" s="2030" t="s">
        <v>314</v>
      </c>
      <c r="K9" s="2068" t="s">
        <v>578</v>
      </c>
      <c r="L9" s="2069" t="s">
        <v>315</v>
      </c>
      <c r="M9" s="2393"/>
      <c r="W9" s="1635">
        <v>34</v>
      </c>
    </row>
    <row customHeight="1" ht="35.699999999999996">
      <c r="B10" s="2057" t="s">
        <v>706</v>
      </c>
      <c r="C10" s="2057" t="s">
        <v>707</v>
      </c>
      <c r="D10" s="2056" t="s">
        <v>643</v>
      </c>
      <c r="E10" s="2060" t="s">
        <v>644</v>
      </c>
      <c r="F10" s="2060" t="s">
        <v>644</v>
      </c>
      <c r="H10" s="380"/>
      <c r="I10" s="2028" t="s">
        <v>99</v>
      </c>
      <c r="J10" s="1890" t="s">
        <v>708</v>
      </c>
      <c r="K10" s="2022" t="s">
        <v>318</v>
      </c>
      <c r="L10" s="822"/>
      <c r="M10" s="301" t="s">
        <v>709</v>
      </c>
      <c r="W10" s="1635">
        <v>34</v>
      </c>
    </row>
    <row customHeight="1" ht="50.25">
      <c r="B11" s="2057" t="s">
        <v>710</v>
      </c>
      <c r="C11" s="2057" t="s">
        <v>711</v>
      </c>
      <c r="D11" s="2056" t="s">
        <v>643</v>
      </c>
      <c r="E11" s="2060" t="s">
        <v>644</v>
      </c>
      <c r="F11" s="2060" t="s">
        <v>644</v>
      </c>
      <c r="H11" s="380"/>
      <c r="I11" s="2028" t="s">
        <v>103</v>
      </c>
      <c r="J11" s="1890" t="s">
        <v>712</v>
      </c>
      <c r="K11" s="2022" t="s">
        <v>318</v>
      </c>
      <c r="L11" s="822"/>
      <c r="M11" s="301" t="s">
        <v>709</v>
      </c>
      <c r="W11" s="1635">
        <v>48</v>
      </c>
    </row>
    <row customHeight="1" ht="48.29999999999999">
      <c r="B12" s="2057" t="s">
        <v>713</v>
      </c>
      <c r="C12" s="2057" t="s">
        <v>714</v>
      </c>
      <c r="D12" s="2056" t="s">
        <v>643</v>
      </c>
      <c r="E12" s="2060" t="s">
        <v>644</v>
      </c>
      <c r="F12" s="2060" t="s">
        <v>644</v>
      </c>
      <c r="H12" s="1692"/>
      <c r="I12" s="2028" t="s">
        <v>90</v>
      </c>
      <c r="J12" s="2035" t="s">
        <v>715</v>
      </c>
      <c r="K12" s="2022" t="s">
        <v>318</v>
      </c>
      <c r="L12" s="822"/>
      <c r="M12" s="301" t="s">
        <v>716</v>
      </c>
      <c r="N12" s="1628"/>
      <c r="P12" s="1635"/>
      <c r="W12" s="1635">
        <v>46</v>
      </c>
    </row>
    <row customHeight="1" ht="14.699999999999998">
      <c r="E13" s="347"/>
      <c r="H13" s="380"/>
      <c r="I13" s="351"/>
      <c r="J13" s="655" t="s">
        <v>717</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162</v>
      </c>
      <c r="F16" s="2059" t="s">
        <v>162</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FB4E3-2CDF-3DC4-DE2A-0.E962912C}" mc:Ignorable="x14ac xr xr2 xr3">
  <sheetPr>
    <tabColor theme="9" tint="-0.25"/>
  </sheetPr>
  <dimension ref="A1:AJ217"/>
  <sheetViews>
    <sheetView topLeftCell="A1" showGridLines="0" zoomScale="90" workbookViewId="0">
      <selection activeCell="M9" sqref="M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3" style="1639" width="40.7109375" customWidth="1"/>
    <col min="14" max="14" style="1639" width="102.00390625" customWidth="1"/>
    <col min="15" max="15" style="1370" width="9.00390625" customWidth="1"/>
    <col min="16" max="16" style="1646" width="5.00390625" customWidth="1"/>
    <col min="17" max="17" style="1646" width="3.00390625" customWidth="1"/>
    <col min="18" max="21" style="1370" width="3.00390625" customWidth="1"/>
    <col min="22" max="22" style="1646" width="10.00390625" customWidth="1"/>
    <col min="23" max="23" style="1370" width="34.00390625" customWidth="1"/>
    <col min="24" max="24" style="1370" width="9.00390625" customWidth="1"/>
    <col min="25" max="25" style="740" width="8.00390625" customWidth="1"/>
    <col min="26" max="30" style="1370" width="8.00390625" customWidth="1"/>
    <col min="31" max="35" style="1636" width="8.00390625" customWidth="1"/>
    <col min="36" max="36" style="1639" width="10.421875" hidden="1" customWidth="1"/>
  </cols>
  <sheetData>
    <row s="1370" customFormat="1" customHeight="1" ht="22.5" hidden="1">
      <c r="A1" s="991"/>
      <c r="C1" s="1640"/>
      <c r="D1" s="541"/>
      <c r="H1" s="1164">
        <v>4</v>
      </c>
      <c r="I1" s="1164">
        <v>4</v>
      </c>
      <c r="J1" s="1370">
        <v>4</v>
      </c>
      <c r="K1" s="1370">
        <v>4</v>
      </c>
      <c r="L1" s="1370">
        <v>4</v>
      </c>
      <c r="M1" s="1370">
        <v>4</v>
      </c>
      <c r="P1" s="1640"/>
      <c r="Q1" s="1640"/>
      <c r="V1" s="1640"/>
      <c r="AJ1" s="1164" t="s">
        <v>14</v>
      </c>
    </row>
    <row s="1370" customFormat="1" customHeight="1" ht="22.5" hidden="1">
      <c r="A2" s="991"/>
      <c r="C2" s="1640"/>
      <c r="D2" s="542"/>
      <c r="E2" s="1641"/>
      <c r="F2" s="544"/>
      <c r="G2" s="1643" t="s">
        <v>564</v>
      </c>
      <c r="H2" s="545"/>
      <c r="I2" s="545"/>
      <c r="J2" s="755"/>
      <c r="K2" s="755"/>
      <c r="L2" s="755"/>
      <c r="M2" s="755"/>
      <c r="N2" s="546" t="s">
        <v>718</v>
      </c>
      <c r="O2" s="547"/>
      <c r="P2" s="1640"/>
      <c r="Q2" s="1640"/>
      <c r="V2" s="1640"/>
      <c r="Y2" s="548"/>
      <c r="AE2" s="1636"/>
      <c r="AF2" s="1636"/>
      <c r="AG2" s="1636"/>
      <c r="AH2" s="1636"/>
      <c r="AI2" s="1636"/>
      <c r="AJ2" s="1164">
        <v>0</v>
      </c>
    </row>
    <row customHeight="1" ht="11.25" hidden="1">
      <c r="J3" s="1639"/>
      <c r="K3" s="1639"/>
      <c r="L3" s="1639"/>
      <c r="M3" s="1639"/>
      <c r="AJ3" s="1635">
        <v>0</v>
      </c>
    </row>
    <row s="1636" customFormat="1" customHeight="1" ht="11.25" hidden="1">
      <c r="A4" s="991"/>
      <c r="B4" s="1164"/>
      <c r="C4" s="1640"/>
      <c r="D4" s="366"/>
      <c r="J4" s="1636"/>
      <c r="K4" s="1636"/>
      <c r="L4" s="1636"/>
      <c r="M4" s="1636"/>
      <c r="N4" s="1636">
        <v>4</v>
      </c>
      <c r="O4" s="1164"/>
      <c r="P4" s="1640"/>
      <c r="Q4" s="1640"/>
      <c r="R4" s="1164"/>
      <c r="S4" s="1164"/>
      <c r="T4" s="1164"/>
      <c r="U4" s="1164"/>
      <c r="V4" s="1640"/>
      <c r="W4" s="1164"/>
      <c r="X4" s="1164"/>
      <c r="Y4" s="548"/>
      <c r="Z4" s="1164"/>
      <c r="AA4" s="1164"/>
      <c r="AB4" s="1164"/>
      <c r="AC4" s="1164"/>
      <c r="AD4" s="1164"/>
      <c r="AJ4" s="1636">
        <v>0</v>
      </c>
    </row>
    <row customHeight="1" ht="11.549999999999999">
      <c r="J5" s="1639"/>
      <c r="K5" s="1639"/>
      <c r="L5" s="1639"/>
      <c r="M5" s="1639"/>
      <c r="AJ5" s="1635">
        <v>11</v>
      </c>
    </row>
    <row customHeight="1" ht="31.5">
      <c r="E6" s="2311" t="s">
        <v>719</v>
      </c>
      <c r="F6" s="2311"/>
      <c r="G6" s="2311"/>
      <c r="H6" s="2311"/>
      <c r="I6" s="2311"/>
      <c r="J6" s="2311"/>
      <c r="K6" s="2311"/>
      <c r="L6" s="2311"/>
      <c r="M6" s="2311"/>
      <c r="N6" s="560"/>
      <c r="AJ6" s="1635">
        <v>30</v>
      </c>
    </row>
    <row customHeight="1" ht="11.549999999999999">
      <c r="E7" s="2253" t="str">
        <f>IF(org=0,"Не определено",org)</f>
        <v>ПАО "ТГК-2"</v>
      </c>
      <c r="F7" s="2253"/>
      <c r="G7" s="2253"/>
      <c r="H7" s="2253"/>
      <c r="I7" s="2253"/>
      <c r="J7" s="2253"/>
      <c r="K7" s="2253"/>
      <c r="L7" s="2253"/>
      <c r="M7" s="2253"/>
      <c r="AJ7" s="1635">
        <v>11</v>
      </c>
    </row>
    <row customHeight="1" ht="11.549999999999999">
      <c r="E8" s="1139"/>
      <c r="F8" s="1139"/>
      <c r="G8" s="1139"/>
      <c r="H8" s="1139"/>
      <c r="I8" s="1139"/>
      <c r="J8" s="1140" t="s">
        <v>22</v>
      </c>
      <c r="K8" s="1140" t="s">
        <v>22</v>
      </c>
      <c r="L8" s="1140" t="s">
        <v>22</v>
      </c>
      <c r="M8" s="1140" t="s">
        <v>22</v>
      </c>
      <c r="AJ8" s="1635">
        <v>11</v>
      </c>
    </row>
    <row s="1646" customFormat="1" customHeight="1" ht="4.2">
      <c r="A9" s="1171"/>
      <c r="D9" s="1646"/>
      <c r="H9" s="893"/>
      <c r="I9" s="893" t="s">
        <v>122</v>
      </c>
      <c r="J9" s="893" t="s">
        <v>133</v>
      </c>
      <c r="K9" s="893" t="s">
        <v>126</v>
      </c>
      <c r="L9" s="893" t="s">
        <v>128</v>
      </c>
      <c r="M9" s="893" t="s">
        <v>130</v>
      </c>
      <c r="AJ9" s="1640">
        <v>4</v>
      </c>
    </row>
    <row customHeight="1" ht="11.549999999999999">
      <c r="E10" s="715"/>
      <c r="F10" s="2371" t="s">
        <v>111</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397" t="str">
        <f>IF(M9="","",INDEX(DIFFERENTIATION_UNMERGE_VD,MATCH(M9,DIFFERENTIATION_ID_DIFF,0)))</f>
        <v>Подключение (технологическое присоединение) к системе теплоснабжения</v>
      </c>
      <c r="N10" s="2131"/>
      <c r="AJ10" s="1635">
        <v>11</v>
      </c>
    </row>
    <row customHeight="1" ht="11.549999999999999">
      <c r="E11" s="715"/>
      <c r="F11" s="2371" t="s">
        <v>576</v>
      </c>
      <c r="G11" s="2372"/>
      <c r="H11" s="1556" t="str">
        <f>IF(H9="","",INDEX(DIFFERENTIATION_UNMERGE_AREA,MATCH(H9,DIFFERENTIATION_ID_DIFF,0)))</f>
        <v/>
      </c>
      <c r="I11" s="1556"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397" t="str">
        <f>IF(M9="","",INDEX(DIFFERENTIATION_UNMERGE_AREA,MATCH(M9,DIFFERENTIATION_ID_DIFF,0)))</f>
        <v>Территория 1</v>
      </c>
      <c r="N11" s="2131"/>
      <c r="AJ11" s="1635">
        <v>11</v>
      </c>
    </row>
    <row customHeight="1" ht="1.05">
      <c r="E12" s="1666"/>
      <c r="F12" s="2394" t="s">
        <v>577</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и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1667" t="str">
        <f>IF(M9="","",INDEX(DIFFERENTIATION_UNMERGE_SYSTEM,MATCH(M9,DIFFERENTIATION_ID_DIFF,0)))</f>
        <v>Котельная п. Талажский авиагородок, ул. Авиационная</v>
      </c>
      <c r="N12" s="2131"/>
      <c r="AJ12" s="1635">
        <v>1</v>
      </c>
    </row>
    <row customHeight="1" ht="11.549999999999999">
      <c r="E13" s="2373" t="s">
        <v>312</v>
      </c>
      <c r="F13" s="2374"/>
      <c r="G13" s="2374"/>
      <c r="H13" s="1555"/>
      <c r="I13" s="1555"/>
      <c r="J13" s="2371"/>
      <c r="K13" s="2371"/>
      <c r="L13" s="2371"/>
      <c r="M13" s="2371"/>
      <c r="N13" s="2131"/>
      <c r="AJ13" s="1635">
        <v>11</v>
      </c>
    </row>
    <row customHeight="1" ht="24">
      <c r="E14" s="1643" t="s">
        <v>88</v>
      </c>
      <c r="F14" s="1638" t="s">
        <v>314</v>
      </c>
      <c r="G14" s="1638" t="s">
        <v>578</v>
      </c>
      <c r="H14" s="1638" t="s">
        <v>315</v>
      </c>
      <c r="I14" s="1638" t="s">
        <v>315</v>
      </c>
      <c r="J14" s="2316" t="s">
        <v>315</v>
      </c>
      <c r="K14" s="2316" t="s">
        <v>315</v>
      </c>
      <c r="L14" s="2316" t="s">
        <v>315</v>
      </c>
      <c r="M14" s="2316" t="s">
        <v>315</v>
      </c>
      <c r="N14" s="2131"/>
      <c r="AJ14" s="1635">
        <v>23</v>
      </c>
    </row>
    <row customHeight="1" ht="19.95">
      <c r="D15" s="1642"/>
      <c r="E15" s="1634" t="s">
        <v>99</v>
      </c>
      <c r="F15" s="711" t="s">
        <v>720</v>
      </c>
      <c r="G15" s="1650" t="s">
        <v>564</v>
      </c>
      <c r="H15" s="561"/>
      <c r="I15" s="561"/>
      <c r="J15" s="561"/>
      <c r="K15" s="561"/>
      <c r="L15" s="561"/>
      <c r="M15" s="561"/>
      <c r="N15" s="293" t="s">
        <v>721</v>
      </c>
      <c r="O15" s="547" t="s">
        <v>646</v>
      </c>
      <c r="AJ15" s="1635">
        <v>19</v>
      </c>
    </row>
    <row customHeight="1" ht="35.699999999999996">
      <c r="D16" s="1642"/>
      <c r="E16" s="1634" t="s">
        <v>103</v>
      </c>
      <c r="F16" s="711" t="s">
        <v>722</v>
      </c>
      <c r="G16" s="1650" t="s">
        <v>564</v>
      </c>
      <c r="H16" s="562">
        <f>SUM(H17,H20:H32)</f>
        <v>0</v>
      </c>
      <c r="I16" s="562">
        <f>SUM(I17,I20,I23,I26,I29:I32)</f>
        <v>0</v>
      </c>
      <c r="J16" s="562">
        <f>SUM(J17,J20:J32)</f>
        <v>0</v>
      </c>
      <c r="K16" s="562">
        <f>SUM(K17,K20:K32)</f>
        <v>0</v>
      </c>
      <c r="L16" s="562">
        <f>SUM(L17,L20:L32)</f>
        <v>0</v>
      </c>
      <c r="M16" s="562">
        <f>SUM(M17,M20:M32)</f>
        <v>0</v>
      </c>
      <c r="N16" s="293" t="s">
        <v>723</v>
      </c>
      <c r="O16" s="547" t="s">
        <v>646</v>
      </c>
      <c r="AJ16" s="1635">
        <v>34</v>
      </c>
    </row>
    <row customHeight="1" ht="19.95">
      <c r="D17" s="1642"/>
      <c r="E17" s="1668" t="s">
        <v>724</v>
      </c>
      <c r="F17" s="958" t="s">
        <v>725</v>
      </c>
      <c r="G17" s="1647" t="s">
        <v>564</v>
      </c>
      <c r="H17" s="561"/>
      <c r="I17" s="561"/>
      <c r="J17" s="561"/>
      <c r="K17" s="561"/>
      <c r="L17" s="561"/>
      <c r="M17" s="561"/>
      <c r="N17" s="293" t="s">
        <v>726</v>
      </c>
      <c r="O17" s="547"/>
      <c r="AJ17" s="1635">
        <v>19</v>
      </c>
    </row>
    <row customHeight="1" ht="24">
      <c r="D18" s="1642"/>
      <c r="E18" s="1668" t="s">
        <v>727</v>
      </c>
      <c r="F18" s="1654" t="s">
        <v>728</v>
      </c>
      <c r="G18" s="1647" t="s">
        <v>564</v>
      </c>
      <c r="H18" s="561"/>
      <c r="I18" s="561"/>
      <c r="J18" s="561"/>
      <c r="K18" s="561"/>
      <c r="L18" s="561"/>
      <c r="M18" s="561"/>
      <c r="N18" s="293" t="s">
        <v>729</v>
      </c>
      <c r="O18" s="547"/>
      <c r="AJ18" s="1635">
        <v>23</v>
      </c>
    </row>
    <row customHeight="1" ht="35.699999999999996">
      <c r="D19" s="1642"/>
      <c r="E19" s="1668" t="s">
        <v>730</v>
      </c>
      <c r="F19" s="1654" t="s">
        <v>731</v>
      </c>
      <c r="G19" s="1647" t="s">
        <v>564</v>
      </c>
      <c r="H19" s="561"/>
      <c r="I19" s="561"/>
      <c r="J19" s="561"/>
      <c r="K19" s="561"/>
      <c r="L19" s="561"/>
      <c r="M19" s="561"/>
      <c r="N19" s="293"/>
      <c r="O19" s="547"/>
      <c r="AJ19" s="1635">
        <v>34</v>
      </c>
    </row>
    <row customHeight="1" ht="19.95">
      <c r="D20" s="1642"/>
      <c r="E20" s="1668" t="s">
        <v>319</v>
      </c>
      <c r="F20" s="958" t="s">
        <v>732</v>
      </c>
      <c r="G20" s="1647" t="s">
        <v>564</v>
      </c>
      <c r="H20" s="561"/>
      <c r="I20" s="561"/>
      <c r="J20" s="561"/>
      <c r="K20" s="561"/>
      <c r="L20" s="561"/>
      <c r="M20" s="561"/>
      <c r="N20" s="293" t="s">
        <v>733</v>
      </c>
      <c r="O20" s="547"/>
      <c r="AJ20" s="1635">
        <v>19</v>
      </c>
    </row>
    <row customHeight="1" ht="19.95">
      <c r="D21" s="1642"/>
      <c r="E21" s="1668" t="s">
        <v>734</v>
      </c>
      <c r="F21" s="1654" t="s">
        <v>735</v>
      </c>
      <c r="G21" s="1647" t="s">
        <v>564</v>
      </c>
      <c r="H21" s="561"/>
      <c r="I21" s="561"/>
      <c r="J21" s="561"/>
      <c r="K21" s="561"/>
      <c r="L21" s="561"/>
      <c r="M21" s="561"/>
      <c r="N21" s="293"/>
      <c r="O21" s="547"/>
      <c r="AJ21" s="1635">
        <v>19</v>
      </c>
    </row>
    <row customHeight="1" ht="19.95">
      <c r="D22" s="1642"/>
      <c r="E22" s="1668" t="s">
        <v>736</v>
      </c>
      <c r="F22" s="1654" t="s">
        <v>737</v>
      </c>
      <c r="G22" s="1647" t="s">
        <v>564</v>
      </c>
      <c r="H22" s="561"/>
      <c r="I22" s="561"/>
      <c r="J22" s="561"/>
      <c r="K22" s="561"/>
      <c r="L22" s="561"/>
      <c r="M22" s="561"/>
      <c r="N22" s="293"/>
      <c r="O22" s="547"/>
      <c r="AJ22" s="1635">
        <v>19</v>
      </c>
    </row>
    <row customHeight="1" ht="24">
      <c r="D23" s="1642"/>
      <c r="E23" s="1668" t="s">
        <v>322</v>
      </c>
      <c r="F23" s="958" t="s">
        <v>738</v>
      </c>
      <c r="G23" s="1647" t="s">
        <v>564</v>
      </c>
      <c r="H23" s="561"/>
      <c r="I23" s="561"/>
      <c r="J23" s="561"/>
      <c r="K23" s="561"/>
      <c r="L23" s="561"/>
      <c r="M23" s="561"/>
      <c r="N23" s="293" t="s">
        <v>739</v>
      </c>
      <c r="O23" s="547"/>
      <c r="AJ23" s="1635">
        <v>23</v>
      </c>
    </row>
    <row customHeight="1" ht="19.95">
      <c r="D24" s="1642"/>
      <c r="E24" s="1668" t="s">
        <v>740</v>
      </c>
      <c r="F24" s="1654" t="s">
        <v>741</v>
      </c>
      <c r="G24" s="1647" t="s">
        <v>564</v>
      </c>
      <c r="H24" s="561"/>
      <c r="I24" s="561"/>
      <c r="J24" s="561"/>
      <c r="K24" s="561"/>
      <c r="L24" s="561"/>
      <c r="M24" s="561"/>
      <c r="N24" s="293"/>
      <c r="O24" s="547"/>
      <c r="AJ24" s="1635">
        <v>19</v>
      </c>
    </row>
    <row customHeight="1" ht="35.699999999999996">
      <c r="D25" s="1642"/>
      <c r="E25" s="1668" t="s">
        <v>742</v>
      </c>
      <c r="F25" s="1654" t="s">
        <v>743</v>
      </c>
      <c r="G25" s="1647" t="s">
        <v>564</v>
      </c>
      <c r="H25" s="561"/>
      <c r="I25" s="561"/>
      <c r="J25" s="561"/>
      <c r="K25" s="561"/>
      <c r="L25" s="561"/>
      <c r="M25" s="561"/>
      <c r="N25" s="293"/>
      <c r="O25" s="547"/>
      <c r="AJ25" s="1635">
        <v>34</v>
      </c>
    </row>
    <row customHeight="1" ht="24">
      <c r="D26" s="1642"/>
      <c r="E26" s="1668" t="s">
        <v>744</v>
      </c>
      <c r="F26" s="958" t="s">
        <v>745</v>
      </c>
      <c r="G26" s="1647" t="s">
        <v>564</v>
      </c>
      <c r="H26" s="561"/>
      <c r="I26" s="561"/>
      <c r="J26" s="561"/>
      <c r="K26" s="561"/>
      <c r="L26" s="561"/>
      <c r="M26" s="561"/>
      <c r="N26" s="293" t="s">
        <v>746</v>
      </c>
      <c r="O26" s="547"/>
      <c r="AJ26" s="1635">
        <v>23</v>
      </c>
    </row>
    <row customHeight="1" ht="19.95">
      <c r="D27" s="1642"/>
      <c r="E27" s="1679" t="s">
        <v>747</v>
      </c>
      <c r="F27" s="1654" t="s">
        <v>748</v>
      </c>
      <c r="G27" s="1658" t="s">
        <v>564</v>
      </c>
      <c r="H27" s="1680"/>
      <c r="I27" s="1680"/>
      <c r="J27" s="1680"/>
      <c r="K27" s="1680"/>
      <c r="L27" s="1680"/>
      <c r="M27" s="1680"/>
      <c r="N27" s="293"/>
      <c r="O27" s="547"/>
      <c r="AJ27" s="1635">
        <v>19</v>
      </c>
    </row>
    <row customHeight="1" ht="19.95">
      <c r="D28" s="1642"/>
      <c r="E28" s="1679" t="s">
        <v>749</v>
      </c>
      <c r="F28" s="1654" t="s">
        <v>750</v>
      </c>
      <c r="G28" s="1658" t="s">
        <v>564</v>
      </c>
      <c r="H28" s="1680"/>
      <c r="I28" s="1680"/>
      <c r="J28" s="1680"/>
      <c r="K28" s="1680"/>
      <c r="L28" s="1680"/>
      <c r="M28" s="1680"/>
      <c r="N28" s="293"/>
      <c r="O28" s="547"/>
      <c r="AJ28" s="1635">
        <v>19</v>
      </c>
    </row>
    <row customHeight="1" ht="19.95">
      <c r="D29" s="1642"/>
      <c r="E29" s="1679" t="s">
        <v>751</v>
      </c>
      <c r="F29" s="958" t="s">
        <v>752</v>
      </c>
      <c r="G29" s="1658" t="s">
        <v>564</v>
      </c>
      <c r="H29" s="1680"/>
      <c r="I29" s="1680"/>
      <c r="J29" s="1680"/>
      <c r="K29" s="1680"/>
      <c r="L29" s="1680"/>
      <c r="M29" s="1680"/>
      <c r="N29" s="293"/>
      <c r="O29" s="547"/>
      <c r="AJ29" s="1635">
        <v>19</v>
      </c>
    </row>
    <row customHeight="1" ht="19.95">
      <c r="D30" s="1642"/>
      <c r="E30" s="1679" t="s">
        <v>753</v>
      </c>
      <c r="F30" s="958" t="s">
        <v>754</v>
      </c>
      <c r="G30" s="1658" t="s">
        <v>564</v>
      </c>
      <c r="H30" s="1680"/>
      <c r="I30" s="1680"/>
      <c r="J30" s="1680"/>
      <c r="K30" s="1680"/>
      <c r="L30" s="1680"/>
      <c r="M30" s="1680"/>
      <c r="N30" s="293"/>
      <c r="O30" s="547"/>
      <c r="AJ30" s="1635">
        <v>19</v>
      </c>
    </row>
    <row customHeight="1" ht="19.95">
      <c r="D31" s="1642"/>
      <c r="E31" s="1679" t="s">
        <v>755</v>
      </c>
      <c r="F31" s="958" t="s">
        <v>756</v>
      </c>
      <c r="G31" s="1658" t="s">
        <v>564</v>
      </c>
      <c r="H31" s="1680"/>
      <c r="I31" s="1680"/>
      <c r="J31" s="1680"/>
      <c r="K31" s="1680"/>
      <c r="L31" s="1680"/>
      <c r="M31" s="1680"/>
      <c r="N31" s="293"/>
      <c r="O31" s="547"/>
      <c r="AJ31" s="1635">
        <v>19</v>
      </c>
    </row>
    <row s="1370" customFormat="1" customHeight="1" ht="35.699999999999996">
      <c r="A32" s="991"/>
      <c r="C32" s="1640"/>
      <c r="D32" s="1642"/>
      <c r="E32" s="1679" t="s">
        <v>757</v>
      </c>
      <c r="F32" s="958" t="s">
        <v>758</v>
      </c>
      <c r="G32" s="1648" t="s">
        <v>564</v>
      </c>
      <c r="H32" s="583">
        <f>SUM(H33:H34)</f>
        <v>0</v>
      </c>
      <c r="I32" s="583">
        <f>SUM(I33:I34)</f>
        <v>0</v>
      </c>
      <c r="J32" s="583">
        <f>SUM(J33:J34)</f>
        <v>0</v>
      </c>
      <c r="K32" s="583">
        <f>SUM(K33:K34)</f>
        <v>0</v>
      </c>
      <c r="L32" s="583">
        <f>SUM(L33:L34)</f>
        <v>0</v>
      </c>
      <c r="M32" s="583">
        <f>SUM(M33:M34)</f>
        <v>0</v>
      </c>
      <c r="N32" s="293" t="s">
        <v>759</v>
      </c>
      <c r="O32" s="547"/>
      <c r="P32" s="1640"/>
      <c r="Q32" s="1640"/>
      <c r="V32" s="1640"/>
      <c r="Y32" s="548"/>
      <c r="AE32" s="1636"/>
      <c r="AF32" s="1636"/>
      <c r="AG32" s="1636"/>
      <c r="AH32" s="1636"/>
      <c r="AI32" s="1636"/>
      <c r="AJ32" s="1164">
        <v>34</v>
      </c>
    </row>
    <row s="1646" customFormat="1" customHeight="1" ht="1.05">
      <c r="A33" s="1171"/>
      <c r="D33" s="552"/>
      <c r="E33" s="806" t="str">
        <f>E32&amp;".0"</f>
        <v>2.8.0</v>
      </c>
      <c r="F33" s="995"/>
      <c r="G33" s="555"/>
      <c r="H33" s="996"/>
      <c r="I33" s="996"/>
      <c r="J33" s="996"/>
      <c r="K33" s="996"/>
      <c r="L33" s="996"/>
      <c r="M33" s="996"/>
      <c r="N33" s="997"/>
      <c r="AJ33" s="1640">
        <v>1</v>
      </c>
    </row>
    <row s="1370" customFormat="1" customHeight="1" ht="19.95">
      <c r="A34" s="991"/>
      <c r="C34" s="1640"/>
      <c r="D34" s="1637"/>
      <c r="E34" s="574"/>
      <c r="F34" s="1670" t="s">
        <v>589</v>
      </c>
      <c r="G34" s="576"/>
      <c r="H34" s="577"/>
      <c r="I34" s="577"/>
      <c r="J34" s="2641"/>
      <c r="K34" s="2641"/>
      <c r="L34" s="2641"/>
      <c r="M34" s="2641"/>
      <c r="N34" s="305" t="s">
        <v>760</v>
      </c>
      <c r="O34" s="547"/>
      <c r="P34" s="1640"/>
      <c r="Q34" s="1640"/>
      <c r="V34" s="1640"/>
      <c r="Y34" s="548"/>
      <c r="AE34" s="1636"/>
      <c r="AF34" s="1636"/>
      <c r="AG34" s="1636"/>
      <c r="AH34" s="1636"/>
      <c r="AI34" s="1636"/>
      <c r="AJ34" s="1164">
        <v>19</v>
      </c>
    </row>
    <row customHeight="1" ht="60">
      <c r="D35" s="1642"/>
      <c r="E35" s="1679" t="s">
        <v>761</v>
      </c>
      <c r="F35" s="958" t="s">
        <v>762</v>
      </c>
      <c r="G35" s="1658" t="s">
        <v>564</v>
      </c>
      <c r="H35" s="1680"/>
      <c r="I35" s="1680"/>
      <c r="J35" s="1680"/>
      <c r="K35" s="1680"/>
      <c r="L35" s="1680"/>
      <c r="M35" s="1680"/>
      <c r="N35" s="293" t="s">
        <v>763</v>
      </c>
      <c r="O35" s="547"/>
      <c r="AJ35" s="1635">
        <v>57</v>
      </c>
    </row>
    <row s="1370" customFormat="1" customHeight="1" ht="24">
      <c r="A36" s="993" t="s">
        <v>590</v>
      </c>
      <c r="C36" s="1640"/>
      <c r="D36" s="1642"/>
      <c r="E36" s="1668" t="s">
        <v>90</v>
      </c>
      <c r="F36" s="711" t="s">
        <v>764</v>
      </c>
      <c r="G36" s="1647" t="s">
        <v>564</v>
      </c>
      <c r="H36" s="561"/>
      <c r="I36" s="561"/>
      <c r="J36" s="561"/>
      <c r="K36" s="561"/>
      <c r="L36" s="561"/>
      <c r="M36" s="561"/>
      <c r="N36" s="293" t="s">
        <v>765</v>
      </c>
      <c r="O36" s="547"/>
      <c r="P36" s="1640"/>
      <c r="Q36" s="1640"/>
      <c r="V36" s="1640"/>
      <c r="Y36" s="548"/>
      <c r="AE36" s="1636"/>
      <c r="AF36" s="1636"/>
      <c r="AG36" s="1636"/>
      <c r="AH36" s="1636"/>
      <c r="AI36" s="1636"/>
      <c r="AJ36" s="1164">
        <v>23</v>
      </c>
    </row>
    <row s="1370" customFormat="1" customHeight="1" ht="35.699999999999996">
      <c r="A37" s="993"/>
      <c r="C37" s="1640"/>
      <c r="D37" s="1642"/>
      <c r="E37" s="1668" t="s">
        <v>336</v>
      </c>
      <c r="F37" s="958" t="s">
        <v>766</v>
      </c>
      <c r="G37" s="1658"/>
      <c r="H37" s="561"/>
      <c r="I37" s="561"/>
      <c r="J37" s="561"/>
      <c r="K37" s="561"/>
      <c r="L37" s="561"/>
      <c r="M37" s="561"/>
      <c r="N37" s="293"/>
      <c r="O37" s="547"/>
      <c r="P37" s="1640"/>
      <c r="Q37" s="1640"/>
      <c r="V37" s="1640"/>
      <c r="Y37" s="548"/>
      <c r="AE37" s="1636"/>
      <c r="AF37" s="1636"/>
      <c r="AG37" s="1636"/>
      <c r="AH37" s="1636"/>
      <c r="AI37" s="1636"/>
      <c r="AJ37" s="1164">
        <v>34</v>
      </c>
    </row>
    <row s="1370" customFormat="1" customHeight="1" ht="19.95">
      <c r="A38" s="991"/>
      <c r="C38" s="1640"/>
      <c r="D38" s="579"/>
      <c r="E38" s="1668" t="s">
        <v>91</v>
      </c>
      <c r="F38" s="711" t="s">
        <v>767</v>
      </c>
      <c r="G38" s="1647" t="s">
        <v>564</v>
      </c>
      <c r="H38" s="561"/>
      <c r="I38" s="561"/>
      <c r="J38" s="561"/>
      <c r="K38" s="561"/>
      <c r="L38" s="561"/>
      <c r="M38" s="561"/>
      <c r="N38" s="293" t="s">
        <v>768</v>
      </c>
      <c r="O38" s="547"/>
      <c r="P38" s="1640"/>
      <c r="Q38" s="1640"/>
      <c r="V38" s="1640"/>
      <c r="Y38" s="548"/>
      <c r="AE38" s="1636"/>
      <c r="AF38" s="1636"/>
      <c r="AG38" s="1636"/>
      <c r="AH38" s="1636"/>
      <c r="AI38" s="1636"/>
      <c r="AJ38" s="1164">
        <v>19</v>
      </c>
    </row>
    <row s="1370" customFormat="1" customHeight="1" ht="24">
      <c r="A39" s="991"/>
      <c r="C39" s="1640"/>
      <c r="D39" s="579"/>
      <c r="E39" s="1668" t="s">
        <v>769</v>
      </c>
      <c r="F39" s="958" t="s">
        <v>770</v>
      </c>
      <c r="G39" s="1658" t="s">
        <v>564</v>
      </c>
      <c r="H39" s="561"/>
      <c r="I39" s="561"/>
      <c r="J39" s="561"/>
      <c r="K39" s="561"/>
      <c r="L39" s="561"/>
      <c r="M39" s="561"/>
      <c r="N39" s="293" t="s">
        <v>771</v>
      </c>
      <c r="O39" s="547"/>
      <c r="P39" s="1640"/>
      <c r="Q39" s="1640"/>
      <c r="V39" s="1640"/>
      <c r="Y39" s="548"/>
      <c r="AE39" s="1636"/>
      <c r="AF39" s="1636"/>
      <c r="AG39" s="1636"/>
      <c r="AH39" s="1636"/>
      <c r="AI39" s="1636"/>
      <c r="AJ39" s="1164">
        <v>23</v>
      </c>
    </row>
    <row s="1370" customFormat="1" customHeight="1" ht="24">
      <c r="A40" s="991"/>
      <c r="C40" s="1640"/>
      <c r="D40" s="1642"/>
      <c r="E40" s="1668" t="s">
        <v>772</v>
      </c>
      <c r="F40" s="1654" t="s">
        <v>773</v>
      </c>
      <c r="G40" s="1647" t="s">
        <v>564</v>
      </c>
      <c r="H40" s="561"/>
      <c r="I40" s="561"/>
      <c r="J40" s="561"/>
      <c r="K40" s="561"/>
      <c r="L40" s="561"/>
      <c r="M40" s="561"/>
      <c r="N40" s="293" t="s">
        <v>774</v>
      </c>
      <c r="O40" s="547"/>
      <c r="P40" s="1640"/>
      <c r="Q40" s="1640"/>
      <c r="V40" s="1640"/>
      <c r="Y40" s="548"/>
      <c r="AE40" s="1636"/>
      <c r="AF40" s="1636"/>
      <c r="AG40" s="1636"/>
      <c r="AH40" s="1636"/>
      <c r="AI40" s="1636"/>
      <c r="AJ40" s="1164">
        <v>23</v>
      </c>
    </row>
    <row s="1370" customFormat="1" customHeight="1" ht="24">
      <c r="A41" s="991"/>
      <c r="C41" s="1640"/>
      <c r="D41" s="1642"/>
      <c r="E41" s="1668" t="s">
        <v>775</v>
      </c>
      <c r="F41" s="1654" t="s">
        <v>776</v>
      </c>
      <c r="G41" s="1647" t="s">
        <v>564</v>
      </c>
      <c r="H41" s="561"/>
      <c r="I41" s="561"/>
      <c r="J41" s="561"/>
      <c r="K41" s="561"/>
      <c r="L41" s="561"/>
      <c r="M41" s="561"/>
      <c r="N41" s="293" t="s">
        <v>777</v>
      </c>
      <c r="O41" s="547"/>
      <c r="P41" s="1640"/>
      <c r="Q41" s="1640"/>
      <c r="V41" s="1640"/>
      <c r="Y41" s="548"/>
      <c r="AE41" s="1636"/>
      <c r="AF41" s="1636"/>
      <c r="AG41" s="1636"/>
      <c r="AH41" s="1636"/>
      <c r="AI41" s="1636"/>
      <c r="AJ41" s="1164">
        <v>23</v>
      </c>
    </row>
    <row s="1370" customFormat="1" customHeight="1" ht="24">
      <c r="A42" s="991"/>
      <c r="C42" s="1640"/>
      <c r="D42" s="1642"/>
      <c r="E42" s="1668" t="s">
        <v>778</v>
      </c>
      <c r="F42" s="1654" t="s">
        <v>779</v>
      </c>
      <c r="G42" s="1647" t="s">
        <v>564</v>
      </c>
      <c r="H42" s="561"/>
      <c r="I42" s="561"/>
      <c r="J42" s="561"/>
      <c r="K42" s="561"/>
      <c r="L42" s="561"/>
      <c r="M42" s="561"/>
      <c r="N42" s="293" t="s">
        <v>780</v>
      </c>
      <c r="O42" s="547"/>
      <c r="P42" s="1640"/>
      <c r="Q42" s="1640"/>
      <c r="V42" s="1640"/>
      <c r="Y42" s="548"/>
      <c r="AE42" s="1636"/>
      <c r="AF42" s="1636"/>
      <c r="AG42" s="1636"/>
      <c r="AH42" s="1636"/>
      <c r="AI42" s="1636"/>
      <c r="AJ42" s="1164">
        <v>23</v>
      </c>
    </row>
    <row s="1370" customFormat="1" customHeight="1" ht="35.699999999999996">
      <c r="A43" s="991"/>
      <c r="C43" s="1640" t="s">
        <v>600</v>
      </c>
      <c r="D43" s="1642"/>
      <c r="E43" s="1668" t="s">
        <v>115</v>
      </c>
      <c r="F43" s="711" t="s">
        <v>645</v>
      </c>
      <c r="G43" s="1650" t="s">
        <v>781</v>
      </c>
      <c r="H43" s="405"/>
      <c r="I43" s="405"/>
      <c r="J43" s="822"/>
      <c r="K43" s="822"/>
      <c r="L43" s="822"/>
      <c r="M43" s="822"/>
      <c r="N43" s="293" t="s">
        <v>782</v>
      </c>
      <c r="O43" s="547"/>
      <c r="P43" s="1640"/>
      <c r="Q43" s="1640"/>
      <c r="V43" s="1640"/>
      <c r="Y43" s="548"/>
      <c r="AE43" s="1636"/>
      <c r="AF43" s="1636"/>
      <c r="AG43" s="1636"/>
      <c r="AH43" s="1636"/>
      <c r="AI43" s="1636"/>
      <c r="AJ43" s="1164">
        <v>34</v>
      </c>
    </row>
    <row s="1370" customFormat="1" customHeight="1" ht="35.699999999999996">
      <c r="A44" s="991"/>
      <c r="C44" s="1640"/>
      <c r="D44" s="1642"/>
      <c r="E44" s="1668" t="s">
        <v>92</v>
      </c>
      <c r="F44" s="711" t="s">
        <v>783</v>
      </c>
      <c r="G44" s="1647" t="s">
        <v>784</v>
      </c>
      <c r="H44" s="549"/>
      <c r="I44" s="549"/>
      <c r="J44" s="549"/>
      <c r="K44" s="549"/>
      <c r="L44" s="549"/>
      <c r="M44" s="549"/>
      <c r="N44" s="293" t="s">
        <v>785</v>
      </c>
      <c r="O44" s="547"/>
      <c r="P44" s="1640"/>
      <c r="Q44" s="1640"/>
      <c r="V44" s="1640"/>
      <c r="Y44" s="548"/>
      <c r="AE44" s="1636"/>
      <c r="AF44" s="1636"/>
      <c r="AG44" s="1636"/>
      <c r="AH44" s="1636"/>
      <c r="AI44" s="1636"/>
      <c r="AJ44" s="1164">
        <v>34</v>
      </c>
    </row>
    <row s="1370" customFormat="1" customHeight="1" ht="24">
      <c r="A45" s="991"/>
      <c r="C45" s="1640"/>
      <c r="D45" s="1642"/>
      <c r="E45" s="1668" t="s">
        <v>93</v>
      </c>
      <c r="F45" s="711" t="s">
        <v>786</v>
      </c>
      <c r="G45" s="1658" t="s">
        <v>787</v>
      </c>
      <c r="H45" s="549"/>
      <c r="I45" s="549"/>
      <c r="J45" s="549"/>
      <c r="K45" s="549"/>
      <c r="L45" s="549"/>
      <c r="M45" s="549"/>
      <c r="N45" s="293" t="s">
        <v>788</v>
      </c>
      <c r="O45" s="547"/>
      <c r="P45" s="1640"/>
      <c r="Q45" s="1640"/>
      <c r="V45" s="1640"/>
      <c r="Y45" s="548"/>
      <c r="AE45" s="1636"/>
      <c r="AF45" s="1636"/>
      <c r="AG45" s="1636"/>
      <c r="AH45" s="1636"/>
      <c r="AI45" s="1636"/>
      <c r="AJ45" s="1164">
        <v>23</v>
      </c>
    </row>
    <row s="1370" customFormat="1" customHeight="1" ht="19.95">
      <c r="A46" s="991"/>
      <c r="C46" s="1640"/>
      <c r="D46" s="1642"/>
      <c r="E46" s="1668" t="s">
        <v>116</v>
      </c>
      <c r="F46" s="711" t="s">
        <v>789</v>
      </c>
      <c r="G46" s="1647" t="s">
        <v>602</v>
      </c>
      <c r="H46" s="581"/>
      <c r="I46" s="581"/>
      <c r="J46" s="581"/>
      <c r="K46" s="581"/>
      <c r="L46" s="581"/>
      <c r="M46" s="581"/>
      <c r="N46" s="293"/>
      <c r="O46" s="547"/>
      <c r="P46" s="1640"/>
      <c r="Q46" s="1640"/>
      <c r="V46" s="1640"/>
      <c r="Y46" s="548"/>
      <c r="AE46" s="1636"/>
      <c r="AF46" s="1636"/>
      <c r="AG46" s="1636"/>
      <c r="AH46" s="1636"/>
      <c r="AI46" s="1636"/>
      <c r="AJ46" s="1164">
        <v>19</v>
      </c>
    </row>
    <row customHeight="1" ht="11.549999999999999">
      <c r="D47" s="1642"/>
      <c r="J47" s="1639"/>
      <c r="K47" s="1639"/>
      <c r="L47" s="1639"/>
      <c r="M47" s="1639"/>
      <c r="AJ47" s="1635">
        <v>11</v>
      </c>
    </row>
    <row s="1645" customFormat="1" customHeight="1" ht="11.549999999999999">
      <c r="A48" s="991"/>
      <c r="B48" s="1640"/>
      <c r="C48" s="1640"/>
      <c r="D48" s="355"/>
      <c r="J48" s="1645"/>
      <c r="K48" s="1645"/>
      <c r="L48" s="1645"/>
      <c r="M48" s="1645"/>
      <c r="O48" s="1164"/>
      <c r="P48" s="1640"/>
      <c r="Q48" s="1640"/>
      <c r="R48" s="1164"/>
      <c r="S48" s="1164"/>
      <c r="T48" s="1164"/>
      <c r="U48" s="1164"/>
      <c r="V48" s="1640"/>
      <c r="W48" s="1164"/>
      <c r="X48" s="1164"/>
      <c r="Y48" s="548"/>
      <c r="Z48" s="1164"/>
      <c r="AA48" s="1164"/>
      <c r="AB48" s="1164"/>
      <c r="AC48" s="1164"/>
      <c r="AD48" s="1164"/>
      <c r="AE48" s="1636"/>
      <c r="AF48" s="570"/>
      <c r="AG48" s="570"/>
      <c r="AH48" s="570"/>
      <c r="AI48" s="570"/>
      <c r="AJ48" s="1645">
        <v>11</v>
      </c>
    </row>
    <row s="1645" customFormat="1" customHeight="1" ht="11.549999999999999">
      <c r="A49" s="991"/>
      <c r="B49" s="1640"/>
      <c r="C49" s="1640"/>
      <c r="D49" s="355"/>
      <c r="J49" s="1645"/>
      <c r="K49" s="1645"/>
      <c r="L49" s="1645"/>
      <c r="M49" s="1645"/>
      <c r="O49" s="1164"/>
      <c r="P49" s="1640"/>
      <c r="Q49" s="1640"/>
      <c r="R49" s="1164"/>
      <c r="S49" s="1164"/>
      <c r="T49" s="1164"/>
      <c r="U49" s="1164"/>
      <c r="V49" s="1640"/>
      <c r="W49" s="1164"/>
      <c r="X49" s="1164"/>
      <c r="Y49" s="548"/>
      <c r="Z49" s="1164"/>
      <c r="AA49" s="1164"/>
      <c r="AB49" s="1164"/>
      <c r="AC49" s="1164"/>
      <c r="AD49" s="1164"/>
      <c r="AE49" s="1636"/>
      <c r="AF49" s="570"/>
      <c r="AG49" s="570"/>
      <c r="AH49" s="570"/>
      <c r="AI49" s="570"/>
      <c r="AJ49" s="1645">
        <v>11</v>
      </c>
    </row>
    <row s="1645" customFormat="1" customHeight="1" ht="11.549999999999999">
      <c r="A50" s="991"/>
      <c r="B50" s="1640"/>
      <c r="C50" s="1640"/>
      <c r="D50" s="355"/>
      <c r="H50" s="570"/>
      <c r="I50" s="570"/>
      <c r="J50" s="626"/>
      <c r="K50" s="626"/>
      <c r="L50" s="626"/>
      <c r="M50" s="626"/>
      <c r="O50" s="1164"/>
      <c r="P50" s="1640"/>
      <c r="Q50" s="1640"/>
      <c r="R50" s="1164"/>
      <c r="S50" s="1164"/>
      <c r="T50" s="1164"/>
      <c r="U50" s="1164"/>
      <c r="V50" s="1640"/>
      <c r="W50" s="1164"/>
      <c r="X50" s="1164"/>
      <c r="Y50" s="548"/>
      <c r="Z50" s="1164"/>
      <c r="AA50" s="1164"/>
      <c r="AB50" s="1164"/>
      <c r="AC50" s="1164"/>
      <c r="AD50" s="1164"/>
      <c r="AE50" s="1636"/>
      <c r="AF50" s="570"/>
      <c r="AG50" s="570"/>
      <c r="AH50" s="570"/>
      <c r="AI50" s="570"/>
      <c r="AJ50" s="1645">
        <v>11</v>
      </c>
    </row>
    <row s="1645" customFormat="1" customHeight="1" ht="11.549999999999999">
      <c r="A51" s="991"/>
      <c r="B51" s="1640"/>
      <c r="C51" s="1640"/>
      <c r="D51" s="355"/>
      <c r="J51" s="1645"/>
      <c r="K51" s="1645"/>
      <c r="L51" s="1645"/>
      <c r="M51" s="1645"/>
      <c r="O51" s="1164"/>
      <c r="P51" s="1640"/>
      <c r="Q51" s="1640"/>
      <c r="R51" s="1164"/>
      <c r="S51" s="1164"/>
      <c r="T51" s="1164"/>
      <c r="U51" s="1164"/>
      <c r="V51" s="1640"/>
      <c r="W51" s="1164"/>
      <c r="X51" s="1164"/>
      <c r="Y51" s="548"/>
      <c r="Z51" s="1164"/>
      <c r="AA51" s="1164"/>
      <c r="AB51" s="1164"/>
      <c r="AC51" s="1164"/>
      <c r="AD51" s="1164"/>
      <c r="AE51" s="1636"/>
      <c r="AF51" s="570"/>
      <c r="AG51" s="570"/>
      <c r="AH51" s="570"/>
      <c r="AI51" s="570"/>
      <c r="AJ51" s="1645">
        <v>11</v>
      </c>
    </row>
    <row s="1645" customFormat="1" customHeight="1" ht="11.549999999999999">
      <c r="A52" s="991"/>
      <c r="B52" s="1640"/>
      <c r="C52" s="1640"/>
      <c r="D52" s="355"/>
      <c r="J52" s="1645"/>
      <c r="K52" s="1645"/>
      <c r="L52" s="1645"/>
      <c r="M52" s="1645"/>
      <c r="O52" s="1164"/>
      <c r="P52" s="1640"/>
      <c r="Q52" s="1640"/>
      <c r="R52" s="1164"/>
      <c r="S52" s="1164"/>
      <c r="T52" s="1164"/>
      <c r="U52" s="1164"/>
      <c r="V52" s="1640"/>
      <c r="W52" s="1164"/>
      <c r="X52" s="1164"/>
      <c r="Y52" s="548"/>
      <c r="Z52" s="1164"/>
      <c r="AA52" s="1164"/>
      <c r="AB52" s="1164"/>
      <c r="AC52" s="1164"/>
      <c r="AD52" s="1164"/>
      <c r="AE52" s="1636"/>
      <c r="AF52" s="570"/>
      <c r="AG52" s="570"/>
      <c r="AH52" s="570"/>
      <c r="AI52" s="570"/>
      <c r="AJ52" s="1645">
        <v>11</v>
      </c>
    </row>
    <row s="1645" customFormat="1" customHeight="1" ht="11.549999999999999">
      <c r="A53" s="991"/>
      <c r="B53" s="1640"/>
      <c r="C53" s="1640"/>
      <c r="D53" s="355"/>
      <c r="J53" s="1645"/>
      <c r="K53" s="1645"/>
      <c r="L53" s="1645"/>
      <c r="M53" s="1645"/>
      <c r="O53" s="1164"/>
      <c r="P53" s="1640"/>
      <c r="Q53" s="1640"/>
      <c r="R53" s="1164"/>
      <c r="S53" s="1164"/>
      <c r="T53" s="1164"/>
      <c r="U53" s="1164"/>
      <c r="V53" s="1640"/>
      <c r="W53" s="1164"/>
      <c r="X53" s="1164"/>
      <c r="Y53" s="548"/>
      <c r="Z53" s="1164"/>
      <c r="AA53" s="1164"/>
      <c r="AB53" s="1164"/>
      <c r="AC53" s="1164"/>
      <c r="AD53" s="1164"/>
      <c r="AE53" s="1636"/>
      <c r="AF53" s="570"/>
      <c r="AG53" s="570"/>
      <c r="AH53" s="570"/>
      <c r="AI53" s="570"/>
      <c r="AJ53" s="1645">
        <v>11</v>
      </c>
    </row>
    <row s="1645" customFormat="1" customHeight="1" ht="11.549999999999999">
      <c r="A54" s="991"/>
      <c r="B54" s="1640"/>
      <c r="C54" s="1640"/>
      <c r="D54" s="355"/>
      <c r="J54" s="1645"/>
      <c r="K54" s="1645"/>
      <c r="L54" s="1645"/>
      <c r="M54" s="1645"/>
      <c r="O54" s="1164"/>
      <c r="P54" s="1640"/>
      <c r="Q54" s="1640"/>
      <c r="R54" s="1164"/>
      <c r="S54" s="1164"/>
      <c r="T54" s="1164"/>
      <c r="U54" s="1164"/>
      <c r="V54" s="1640"/>
      <c r="W54" s="1164"/>
      <c r="X54" s="1164"/>
      <c r="Y54" s="548"/>
      <c r="Z54" s="1164"/>
      <c r="AA54" s="1164"/>
      <c r="AB54" s="1164"/>
      <c r="AC54" s="1164"/>
      <c r="AD54" s="1164"/>
      <c r="AE54" s="1636"/>
      <c r="AF54" s="570"/>
      <c r="AG54" s="570"/>
      <c r="AH54" s="570"/>
      <c r="AI54" s="570"/>
      <c r="AJ54" s="1645">
        <v>11</v>
      </c>
    </row>
    <row s="1645" customFormat="1" customHeight="1" ht="11.549999999999999">
      <c r="A55" s="991"/>
      <c r="B55" s="1640"/>
      <c r="C55" s="1640"/>
      <c r="D55" s="355"/>
      <c r="J55" s="1645"/>
      <c r="K55" s="1645"/>
      <c r="L55" s="1645"/>
      <c r="M55" s="1645"/>
      <c r="O55" s="1164"/>
      <c r="P55" s="1640"/>
      <c r="Q55" s="1640"/>
      <c r="R55" s="1164"/>
      <c r="S55" s="1164"/>
      <c r="T55" s="1164"/>
      <c r="U55" s="1164"/>
      <c r="V55" s="1640"/>
      <c r="W55" s="1164"/>
      <c r="X55" s="1164"/>
      <c r="Y55" s="548"/>
      <c r="Z55" s="1164"/>
      <c r="AA55" s="1164"/>
      <c r="AB55" s="1164"/>
      <c r="AC55" s="1164"/>
      <c r="AD55" s="1164"/>
      <c r="AE55" s="1636"/>
      <c r="AF55" s="570"/>
      <c r="AG55" s="570"/>
      <c r="AH55" s="570"/>
      <c r="AI55" s="570"/>
      <c r="AJ55" s="1645">
        <v>11</v>
      </c>
    </row>
    <row s="1645" customFormat="1" customHeight="1" ht="11.549999999999999">
      <c r="A56" s="991"/>
      <c r="B56" s="1640"/>
      <c r="C56" s="1640"/>
      <c r="D56" s="355"/>
      <c r="J56" s="1645"/>
      <c r="K56" s="1645"/>
      <c r="L56" s="1645"/>
      <c r="M56" s="1645"/>
      <c r="O56" s="1164"/>
      <c r="P56" s="1640"/>
      <c r="Q56" s="1640"/>
      <c r="R56" s="1164"/>
      <c r="S56" s="1164"/>
      <c r="T56" s="1164"/>
      <c r="U56" s="1164"/>
      <c r="V56" s="1640"/>
      <c r="W56" s="1164"/>
      <c r="X56" s="1164"/>
      <c r="Y56" s="548"/>
      <c r="Z56" s="1164"/>
      <c r="AA56" s="1164"/>
      <c r="AB56" s="1164"/>
      <c r="AC56" s="1164"/>
      <c r="AD56" s="1164"/>
      <c r="AE56" s="1636"/>
      <c r="AF56" s="570"/>
      <c r="AG56" s="570"/>
      <c r="AH56" s="570"/>
      <c r="AI56" s="570"/>
      <c r="AJ56" s="1645">
        <v>11</v>
      </c>
    </row>
    <row s="1645" customFormat="1" customHeight="1" ht="11.549999999999999">
      <c r="A57" s="991"/>
      <c r="B57" s="1640"/>
      <c r="C57" s="1640"/>
      <c r="D57" s="355"/>
      <c r="J57" s="1645"/>
      <c r="K57" s="1645"/>
      <c r="L57" s="1645"/>
      <c r="M57" s="1645"/>
      <c r="O57" s="1164"/>
      <c r="P57" s="1640"/>
      <c r="Q57" s="1640"/>
      <c r="R57" s="1164"/>
      <c r="S57" s="1164"/>
      <c r="T57" s="1164"/>
      <c r="U57" s="1164"/>
      <c r="V57" s="1640"/>
      <c r="W57" s="1164"/>
      <c r="X57" s="1164"/>
      <c r="Y57" s="548"/>
      <c r="Z57" s="1164"/>
      <c r="AA57" s="1164"/>
      <c r="AB57" s="1164"/>
      <c r="AC57" s="1164"/>
      <c r="AD57" s="1164"/>
      <c r="AE57" s="1636"/>
      <c r="AF57" s="570"/>
      <c r="AG57" s="570"/>
      <c r="AH57" s="570"/>
      <c r="AI57" s="570"/>
      <c r="AJ57" s="1645">
        <v>11</v>
      </c>
    </row>
    <row s="1645" customFormat="1" customHeight="1" ht="11.549999999999999">
      <c r="A58" s="991"/>
      <c r="B58" s="1640"/>
      <c r="C58" s="1640"/>
      <c r="D58" s="355"/>
      <c r="J58" s="1645"/>
      <c r="K58" s="1645"/>
      <c r="L58" s="1645"/>
      <c r="M58" s="1645"/>
      <c r="O58" s="1164"/>
      <c r="P58" s="1640"/>
      <c r="Q58" s="1640"/>
      <c r="R58" s="1164"/>
      <c r="S58" s="1164"/>
      <c r="T58" s="1164"/>
      <c r="U58" s="1164"/>
      <c r="V58" s="1640"/>
      <c r="W58" s="1164"/>
      <c r="X58" s="1164"/>
      <c r="Y58" s="548"/>
      <c r="Z58" s="1164"/>
      <c r="AA58" s="1164"/>
      <c r="AB58" s="1164"/>
      <c r="AC58" s="1164"/>
      <c r="AD58" s="1164"/>
      <c r="AE58" s="1636"/>
      <c r="AF58" s="570"/>
      <c r="AG58" s="570"/>
      <c r="AH58" s="570"/>
      <c r="AI58" s="570"/>
      <c r="AJ58" s="1645">
        <v>11</v>
      </c>
    </row>
    <row s="1645" customFormat="1" customHeight="1" ht="11.549999999999999">
      <c r="A59" s="991"/>
      <c r="B59" s="1640"/>
      <c r="C59" s="1640"/>
      <c r="D59" s="355"/>
      <c r="J59" s="1645"/>
      <c r="K59" s="1645"/>
      <c r="L59" s="1645"/>
      <c r="M59" s="1645"/>
      <c r="O59" s="1164"/>
      <c r="P59" s="1640"/>
      <c r="Q59" s="1640"/>
      <c r="R59" s="1164"/>
      <c r="S59" s="1164"/>
      <c r="T59" s="1164"/>
      <c r="U59" s="1164"/>
      <c r="V59" s="1640"/>
      <c r="W59" s="1164"/>
      <c r="X59" s="1164"/>
      <c r="Y59" s="548"/>
      <c r="Z59" s="1164"/>
      <c r="AA59" s="1164"/>
      <c r="AB59" s="1164"/>
      <c r="AC59" s="1164"/>
      <c r="AD59" s="1164"/>
      <c r="AE59" s="1636"/>
      <c r="AF59" s="570"/>
      <c r="AG59" s="570"/>
      <c r="AH59" s="570"/>
      <c r="AI59" s="570"/>
      <c r="AJ59" s="1645">
        <v>11</v>
      </c>
    </row>
    <row s="1645" customFormat="1" customHeight="1" ht="11.549999999999999">
      <c r="A60" s="991"/>
      <c r="B60" s="1640"/>
      <c r="C60" s="1640"/>
      <c r="D60" s="355"/>
      <c r="J60" s="1645"/>
      <c r="K60" s="1645"/>
      <c r="L60" s="1645"/>
      <c r="M60" s="1645"/>
      <c r="O60" s="1164"/>
      <c r="P60" s="1640"/>
      <c r="Q60" s="1640"/>
      <c r="R60" s="1164"/>
      <c r="S60" s="1164"/>
      <c r="T60" s="1164"/>
      <c r="U60" s="1164"/>
      <c r="V60" s="1640"/>
      <c r="W60" s="1164"/>
      <c r="X60" s="1164"/>
      <c r="Y60" s="548"/>
      <c r="Z60" s="1164"/>
      <c r="AA60" s="1164"/>
      <c r="AB60" s="1164"/>
      <c r="AC60" s="1164"/>
      <c r="AD60" s="1164"/>
      <c r="AE60" s="1636"/>
      <c r="AF60" s="570"/>
      <c r="AG60" s="570"/>
      <c r="AH60" s="570"/>
      <c r="AI60" s="570"/>
      <c r="AJ60" s="1645">
        <v>11</v>
      </c>
    </row>
    <row s="1645" customFormat="1" customHeight="1" ht="11.549999999999999">
      <c r="A61" s="991"/>
      <c r="B61" s="1640"/>
      <c r="C61" s="1640"/>
      <c r="D61" s="355"/>
      <c r="J61" s="1645"/>
      <c r="K61" s="1645"/>
      <c r="L61" s="1645"/>
      <c r="M61" s="1645"/>
      <c r="O61" s="1164"/>
      <c r="P61" s="1640"/>
      <c r="Q61" s="1640"/>
      <c r="R61" s="1164"/>
      <c r="S61" s="1164"/>
      <c r="T61" s="1164"/>
      <c r="U61" s="1164"/>
      <c r="V61" s="1640"/>
      <c r="W61" s="1164"/>
      <c r="X61" s="1164"/>
      <c r="Y61" s="548"/>
      <c r="Z61" s="1164"/>
      <c r="AA61" s="1164"/>
      <c r="AB61" s="1164"/>
      <c r="AC61" s="1164"/>
      <c r="AD61" s="1164"/>
      <c r="AE61" s="1636"/>
      <c r="AF61" s="570"/>
      <c r="AG61" s="570"/>
      <c r="AH61" s="570"/>
      <c r="AI61" s="570"/>
      <c r="AJ61" s="1645">
        <v>11</v>
      </c>
    </row>
    <row s="1645" customFormat="1" customHeight="1" ht="11.549999999999999">
      <c r="A62" s="991"/>
      <c r="B62" s="1640"/>
      <c r="C62" s="1640"/>
      <c r="D62" s="355"/>
      <c r="J62" s="1645"/>
      <c r="K62" s="1645"/>
      <c r="L62" s="1645"/>
      <c r="M62" s="1645"/>
      <c r="O62" s="1164"/>
      <c r="P62" s="1640"/>
      <c r="Q62" s="1640"/>
      <c r="R62" s="1164"/>
      <c r="S62" s="1164"/>
      <c r="T62" s="1164"/>
      <c r="U62" s="1164"/>
      <c r="V62" s="1640"/>
      <c r="W62" s="1164"/>
      <c r="X62" s="1164"/>
      <c r="Y62" s="548"/>
      <c r="Z62" s="1164"/>
      <c r="AA62" s="1164"/>
      <c r="AB62" s="1164"/>
      <c r="AC62" s="1164"/>
      <c r="AD62" s="1164"/>
      <c r="AE62" s="1636"/>
      <c r="AF62" s="570"/>
      <c r="AG62" s="570"/>
      <c r="AH62" s="570"/>
      <c r="AI62" s="570"/>
      <c r="AJ62" s="1645">
        <v>11</v>
      </c>
    </row>
    <row s="1645" customFormat="1" customHeight="1" ht="11.549999999999999">
      <c r="A63" s="991"/>
      <c r="B63" s="1640"/>
      <c r="C63" s="1640"/>
      <c r="D63" s="355"/>
      <c r="J63" s="1645"/>
      <c r="K63" s="1645"/>
      <c r="L63" s="1645"/>
      <c r="M63" s="1645"/>
      <c r="O63" s="1164"/>
      <c r="P63" s="1640"/>
      <c r="Q63" s="1640"/>
      <c r="R63" s="1164"/>
      <c r="S63" s="1164"/>
      <c r="T63" s="1164"/>
      <c r="U63" s="1164"/>
      <c r="V63" s="1640"/>
      <c r="W63" s="1164"/>
      <c r="X63" s="1164"/>
      <c r="Y63" s="548"/>
      <c r="Z63" s="1164"/>
      <c r="AA63" s="1164"/>
      <c r="AB63" s="1164"/>
      <c r="AC63" s="1164"/>
      <c r="AD63" s="1164"/>
      <c r="AE63" s="1636"/>
      <c r="AF63" s="570"/>
      <c r="AG63" s="570"/>
      <c r="AH63" s="570"/>
      <c r="AI63" s="570"/>
      <c r="AJ63" s="1645">
        <v>11</v>
      </c>
    </row>
    <row s="1645" customFormat="1" customHeight="1" ht="11.549999999999999">
      <c r="A64" s="991"/>
      <c r="B64" s="1640"/>
      <c r="C64" s="1640"/>
      <c r="D64" s="355"/>
      <c r="J64" s="1645"/>
      <c r="K64" s="1645"/>
      <c r="L64" s="1645"/>
      <c r="M64" s="1645"/>
      <c r="O64" s="1164"/>
      <c r="P64" s="1640"/>
      <c r="Q64" s="1640"/>
      <c r="R64" s="1164"/>
      <c r="S64" s="1164"/>
      <c r="T64" s="1164"/>
      <c r="U64" s="1164"/>
      <c r="V64" s="1640"/>
      <c r="W64" s="1164"/>
      <c r="X64" s="1164"/>
      <c r="Y64" s="548"/>
      <c r="Z64" s="1164"/>
      <c r="AA64" s="1164"/>
      <c r="AB64" s="1164"/>
      <c r="AC64" s="1164"/>
      <c r="AD64" s="1164"/>
      <c r="AE64" s="1636"/>
      <c r="AF64" s="570"/>
      <c r="AG64" s="570"/>
      <c r="AH64" s="570"/>
      <c r="AI64" s="570"/>
      <c r="AJ64" s="1645">
        <v>11</v>
      </c>
    </row>
    <row s="1645" customFormat="1" customHeight="1" ht="11.549999999999999">
      <c r="A65" s="991"/>
      <c r="B65" s="1640"/>
      <c r="C65" s="1640"/>
      <c r="D65" s="355"/>
      <c r="J65" s="1645"/>
      <c r="K65" s="1645"/>
      <c r="L65" s="1645"/>
      <c r="M65" s="1645"/>
      <c r="O65" s="1164"/>
      <c r="P65" s="1640"/>
      <c r="Q65" s="1640"/>
      <c r="R65" s="1164"/>
      <c r="S65" s="1164"/>
      <c r="T65" s="1164"/>
      <c r="U65" s="1164"/>
      <c r="V65" s="1640"/>
      <c r="W65" s="1164"/>
      <c r="X65" s="1164"/>
      <c r="Y65" s="548"/>
      <c r="Z65" s="1164"/>
      <c r="AA65" s="1164"/>
      <c r="AB65" s="1164"/>
      <c r="AC65" s="1164"/>
      <c r="AD65" s="1164"/>
      <c r="AE65" s="1636"/>
      <c r="AF65" s="570"/>
      <c r="AG65" s="570"/>
      <c r="AH65" s="570"/>
      <c r="AI65" s="570"/>
      <c r="AJ65" s="1645">
        <v>11</v>
      </c>
    </row>
    <row s="1645" customFormat="1" customHeight="1" ht="11.549999999999999">
      <c r="A66" s="991"/>
      <c r="B66" s="1640"/>
      <c r="C66" s="1640"/>
      <c r="D66" s="355"/>
      <c r="J66" s="1645"/>
      <c r="K66" s="1645"/>
      <c r="L66" s="1645"/>
      <c r="M66" s="1645"/>
      <c r="O66" s="1164"/>
      <c r="P66" s="1640"/>
      <c r="Q66" s="1640"/>
      <c r="R66" s="1164"/>
      <c r="S66" s="1164"/>
      <c r="T66" s="1164"/>
      <c r="U66" s="1164"/>
      <c r="V66" s="1640"/>
      <c r="W66" s="1164"/>
      <c r="X66" s="1164"/>
      <c r="Y66" s="548"/>
      <c r="Z66" s="1164"/>
      <c r="AA66" s="1164"/>
      <c r="AB66" s="1164"/>
      <c r="AC66" s="1164"/>
      <c r="AD66" s="1164"/>
      <c r="AE66" s="1636"/>
      <c r="AF66" s="570"/>
      <c r="AG66" s="570"/>
      <c r="AH66" s="570"/>
      <c r="AI66" s="570"/>
      <c r="AJ66" s="1645">
        <v>11</v>
      </c>
    </row>
    <row s="1645" customFormat="1" customHeight="1" ht="11.549999999999999">
      <c r="A67" s="991"/>
      <c r="B67" s="1640"/>
      <c r="C67" s="1640"/>
      <c r="D67" s="355"/>
      <c r="J67" s="1645"/>
      <c r="K67" s="1645"/>
      <c r="L67" s="1645"/>
      <c r="M67" s="1645"/>
      <c r="O67" s="1164"/>
      <c r="P67" s="1640"/>
      <c r="Q67" s="1640"/>
      <c r="R67" s="1164"/>
      <c r="S67" s="1164"/>
      <c r="T67" s="1164"/>
      <c r="U67" s="1164"/>
      <c r="V67" s="1640"/>
      <c r="W67" s="1164"/>
      <c r="X67" s="1164"/>
      <c r="Y67" s="548"/>
      <c r="Z67" s="1164"/>
      <c r="AA67" s="1164"/>
      <c r="AB67" s="1164"/>
      <c r="AC67" s="1164"/>
      <c r="AD67" s="1164"/>
      <c r="AE67" s="1636"/>
      <c r="AF67" s="570"/>
      <c r="AG67" s="570"/>
      <c r="AH67" s="570"/>
      <c r="AI67" s="570"/>
      <c r="AJ67" s="1645">
        <v>11</v>
      </c>
    </row>
    <row s="1645" customFormat="1" customHeight="1" ht="11.549999999999999">
      <c r="A68" s="991"/>
      <c r="B68" s="1640"/>
      <c r="C68" s="1640"/>
      <c r="D68" s="355"/>
      <c r="J68" s="1645"/>
      <c r="K68" s="1645"/>
      <c r="L68" s="1645"/>
      <c r="M68" s="1645"/>
      <c r="O68" s="1164"/>
      <c r="P68" s="1640"/>
      <c r="Q68" s="1640"/>
      <c r="R68" s="1164"/>
      <c r="S68" s="1164"/>
      <c r="T68" s="1164"/>
      <c r="U68" s="1164"/>
      <c r="V68" s="1640"/>
      <c r="W68" s="1164"/>
      <c r="X68" s="1164"/>
      <c r="Y68" s="548"/>
      <c r="Z68" s="1164"/>
      <c r="AA68" s="1164"/>
      <c r="AB68" s="1164"/>
      <c r="AC68" s="1164"/>
      <c r="AD68" s="1164"/>
      <c r="AE68" s="1636"/>
      <c r="AF68" s="570"/>
      <c r="AG68" s="570"/>
      <c r="AH68" s="570"/>
      <c r="AI68" s="570"/>
      <c r="AJ68" s="1645">
        <v>11</v>
      </c>
    </row>
    <row s="1645" customFormat="1" customHeight="1" ht="11.549999999999999">
      <c r="A69" s="991"/>
      <c r="B69" s="1640"/>
      <c r="C69" s="1640"/>
      <c r="D69" s="355"/>
      <c r="J69" s="1645"/>
      <c r="K69" s="1645"/>
      <c r="L69" s="1645"/>
      <c r="M69" s="1645"/>
      <c r="O69" s="1164"/>
      <c r="P69" s="1640"/>
      <c r="Q69" s="1640"/>
      <c r="R69" s="1164"/>
      <c r="S69" s="1164"/>
      <c r="T69" s="1164"/>
      <c r="U69" s="1164"/>
      <c r="V69" s="1640"/>
      <c r="W69" s="1164"/>
      <c r="X69" s="1164"/>
      <c r="Y69" s="548"/>
      <c r="Z69" s="1164"/>
      <c r="AA69" s="1164"/>
      <c r="AB69" s="1164"/>
      <c r="AC69" s="1164"/>
      <c r="AD69" s="1164"/>
      <c r="AE69" s="1636"/>
      <c r="AF69" s="570"/>
      <c r="AG69" s="570"/>
      <c r="AH69" s="570"/>
      <c r="AI69" s="570"/>
      <c r="AJ69" s="1645">
        <v>11</v>
      </c>
    </row>
    <row s="1645" customFormat="1" customHeight="1" ht="11.549999999999999">
      <c r="A70" s="991"/>
      <c r="B70" s="1640"/>
      <c r="C70" s="1640"/>
      <c r="D70" s="355"/>
      <c r="J70" s="1645"/>
      <c r="K70" s="1645"/>
      <c r="L70" s="1645"/>
      <c r="M70" s="1645"/>
      <c r="O70" s="1164"/>
      <c r="P70" s="1640"/>
      <c r="Q70" s="1640"/>
      <c r="R70" s="1164"/>
      <c r="S70" s="1164"/>
      <c r="T70" s="1164"/>
      <c r="U70" s="1164"/>
      <c r="V70" s="1640"/>
      <c r="W70" s="1164"/>
      <c r="X70" s="1164"/>
      <c r="Y70" s="548"/>
      <c r="Z70" s="1164"/>
      <c r="AA70" s="1164"/>
      <c r="AB70" s="1164"/>
      <c r="AC70" s="1164"/>
      <c r="AD70" s="1164"/>
      <c r="AE70" s="1636"/>
      <c r="AF70" s="570"/>
      <c r="AG70" s="570"/>
      <c r="AH70" s="570"/>
      <c r="AI70" s="570"/>
      <c r="AJ70" s="1645">
        <v>11</v>
      </c>
    </row>
    <row s="1645" customFormat="1" customHeight="1" ht="11.549999999999999">
      <c r="A71" s="991"/>
      <c r="B71" s="1640"/>
      <c r="C71" s="1640"/>
      <c r="D71" s="355"/>
      <c r="J71" s="1645"/>
      <c r="K71" s="1645"/>
      <c r="L71" s="1645"/>
      <c r="M71" s="1645"/>
      <c r="O71" s="1164"/>
      <c r="P71" s="1640"/>
      <c r="Q71" s="1640"/>
      <c r="R71" s="1164"/>
      <c r="S71" s="1164"/>
      <c r="T71" s="1164"/>
      <c r="U71" s="1164"/>
      <c r="V71" s="1640"/>
      <c r="W71" s="1164"/>
      <c r="X71" s="1164"/>
      <c r="Y71" s="548"/>
      <c r="Z71" s="1164"/>
      <c r="AA71" s="1164"/>
      <c r="AB71" s="1164"/>
      <c r="AC71" s="1164"/>
      <c r="AD71" s="1164"/>
      <c r="AE71" s="1636"/>
      <c r="AF71" s="570"/>
      <c r="AG71" s="570"/>
      <c r="AH71" s="570"/>
      <c r="AI71" s="570"/>
      <c r="AJ71" s="1645">
        <v>11</v>
      </c>
    </row>
    <row s="1645" customFormat="1" customHeight="1" ht="11.549999999999999">
      <c r="A72" s="991"/>
      <c r="B72" s="1640"/>
      <c r="C72" s="1640"/>
      <c r="D72" s="355"/>
      <c r="J72" s="1645"/>
      <c r="K72" s="1645"/>
      <c r="L72" s="1645"/>
      <c r="M72" s="1645"/>
      <c r="O72" s="1164"/>
      <c r="P72" s="1640"/>
      <c r="Q72" s="1640"/>
      <c r="R72" s="1164"/>
      <c r="S72" s="1164"/>
      <c r="T72" s="1164"/>
      <c r="U72" s="1164"/>
      <c r="V72" s="1640"/>
      <c r="W72" s="1164"/>
      <c r="X72" s="1164"/>
      <c r="Y72" s="548"/>
      <c r="Z72" s="1164"/>
      <c r="AA72" s="1164"/>
      <c r="AB72" s="1164"/>
      <c r="AC72" s="1164"/>
      <c r="AD72" s="1164"/>
      <c r="AE72" s="1636"/>
      <c r="AF72" s="570"/>
      <c r="AG72" s="570"/>
      <c r="AH72" s="570"/>
      <c r="AI72" s="570"/>
      <c r="AJ72" s="1645">
        <v>11</v>
      </c>
    </row>
    <row s="1645" customFormat="1" customHeight="1" ht="11.549999999999999">
      <c r="A73" s="991"/>
      <c r="B73" s="1640"/>
      <c r="C73" s="1640"/>
      <c r="D73" s="355"/>
      <c r="J73" s="1645"/>
      <c r="K73" s="1645"/>
      <c r="L73" s="1645"/>
      <c r="M73" s="1645"/>
      <c r="O73" s="1164"/>
      <c r="P73" s="1640"/>
      <c r="Q73" s="1640"/>
      <c r="R73" s="1164"/>
      <c r="S73" s="1164"/>
      <c r="T73" s="1164"/>
      <c r="U73" s="1164"/>
      <c r="V73" s="1640"/>
      <c r="W73" s="1164"/>
      <c r="X73" s="1164"/>
      <c r="Y73" s="548"/>
      <c r="Z73" s="1164"/>
      <c r="AA73" s="1164"/>
      <c r="AB73" s="1164"/>
      <c r="AC73" s="1164"/>
      <c r="AD73" s="1164"/>
      <c r="AE73" s="1636"/>
      <c r="AF73" s="570"/>
      <c r="AG73" s="570"/>
      <c r="AH73" s="570"/>
      <c r="AI73" s="570"/>
      <c r="AJ73" s="1645">
        <v>11</v>
      </c>
    </row>
    <row s="1645" customFormat="1" customHeight="1" ht="11.549999999999999">
      <c r="A74" s="991"/>
      <c r="B74" s="1640"/>
      <c r="C74" s="1640"/>
      <c r="D74" s="355"/>
      <c r="J74" s="1645"/>
      <c r="K74" s="1645"/>
      <c r="L74" s="1645"/>
      <c r="M74" s="1645"/>
      <c r="O74" s="1164"/>
      <c r="P74" s="1640"/>
      <c r="Q74" s="1640"/>
      <c r="R74" s="1164"/>
      <c r="S74" s="1164"/>
      <c r="T74" s="1164"/>
      <c r="U74" s="1164"/>
      <c r="V74" s="1640"/>
      <c r="W74" s="1164"/>
      <c r="X74" s="1164"/>
      <c r="Y74" s="548"/>
      <c r="Z74" s="1164"/>
      <c r="AA74" s="1164"/>
      <c r="AB74" s="1164"/>
      <c r="AC74" s="1164"/>
      <c r="AD74" s="1164"/>
      <c r="AE74" s="1636"/>
      <c r="AF74" s="570"/>
      <c r="AG74" s="570"/>
      <c r="AH74" s="570"/>
      <c r="AI74" s="570"/>
      <c r="AJ74" s="1645">
        <v>11</v>
      </c>
    </row>
    <row s="1645" customFormat="1" customHeight="1" ht="11.549999999999999">
      <c r="A75" s="991"/>
      <c r="B75" s="1640"/>
      <c r="C75" s="1640"/>
      <c r="D75" s="355"/>
      <c r="J75" s="1645"/>
      <c r="K75" s="1645"/>
      <c r="L75" s="1645"/>
      <c r="M75" s="1645"/>
      <c r="O75" s="1164"/>
      <c r="P75" s="1640"/>
      <c r="Q75" s="1640"/>
      <c r="R75" s="1164"/>
      <c r="S75" s="1164"/>
      <c r="T75" s="1164"/>
      <c r="U75" s="1164"/>
      <c r="V75" s="1640"/>
      <c r="W75" s="1164"/>
      <c r="X75" s="1164"/>
      <c r="Y75" s="548"/>
      <c r="Z75" s="1164"/>
      <c r="AA75" s="1164"/>
      <c r="AB75" s="1164"/>
      <c r="AC75" s="1164"/>
      <c r="AD75" s="1164"/>
      <c r="AE75" s="1636"/>
      <c r="AF75" s="570"/>
      <c r="AG75" s="570"/>
      <c r="AH75" s="570"/>
      <c r="AI75" s="570"/>
      <c r="AJ75" s="1645">
        <v>11</v>
      </c>
    </row>
    <row s="1645" customFormat="1" customHeight="1" ht="11.549999999999999">
      <c r="A76" s="991"/>
      <c r="B76" s="1640"/>
      <c r="C76" s="1640"/>
      <c r="D76" s="355"/>
      <c r="J76" s="1645"/>
      <c r="K76" s="1645"/>
      <c r="L76" s="1645"/>
      <c r="M76" s="1645"/>
      <c r="O76" s="1164"/>
      <c r="P76" s="1640"/>
      <c r="Q76" s="1640"/>
      <c r="R76" s="1164"/>
      <c r="S76" s="1164"/>
      <c r="T76" s="1164"/>
      <c r="U76" s="1164"/>
      <c r="V76" s="1640"/>
      <c r="W76" s="1164"/>
      <c r="X76" s="1164"/>
      <c r="Y76" s="548"/>
      <c r="Z76" s="1164"/>
      <c r="AA76" s="1164"/>
      <c r="AB76" s="1164"/>
      <c r="AC76" s="1164"/>
      <c r="AD76" s="1164"/>
      <c r="AE76" s="1636"/>
      <c r="AF76" s="570"/>
      <c r="AG76" s="570"/>
      <c r="AH76" s="570"/>
      <c r="AI76" s="570"/>
      <c r="AJ76" s="1645">
        <v>11</v>
      </c>
    </row>
    <row s="1645" customFormat="1" customHeight="1" ht="11.549999999999999">
      <c r="A77" s="991"/>
      <c r="B77" s="1640"/>
      <c r="C77" s="1640"/>
      <c r="D77" s="355"/>
      <c r="J77" s="1645"/>
      <c r="K77" s="1645"/>
      <c r="L77" s="1645"/>
      <c r="M77" s="1645"/>
      <c r="O77" s="1164"/>
      <c r="P77" s="1640"/>
      <c r="Q77" s="1640"/>
      <c r="R77" s="1164"/>
      <c r="S77" s="1164"/>
      <c r="T77" s="1164"/>
      <c r="U77" s="1164"/>
      <c r="V77" s="1640"/>
      <c r="W77" s="1164"/>
      <c r="X77" s="1164"/>
      <c r="Y77" s="548"/>
      <c r="Z77" s="1164"/>
      <c r="AA77" s="1164"/>
      <c r="AB77" s="1164"/>
      <c r="AC77" s="1164"/>
      <c r="AD77" s="1164"/>
      <c r="AE77" s="1636"/>
      <c r="AF77" s="570"/>
      <c r="AG77" s="570"/>
      <c r="AH77" s="570"/>
      <c r="AI77" s="570"/>
      <c r="AJ77" s="1645">
        <v>11</v>
      </c>
    </row>
    <row s="1645" customFormat="1" customHeight="1" ht="11.549999999999999">
      <c r="A78" s="991"/>
      <c r="B78" s="1640"/>
      <c r="C78" s="1640"/>
      <c r="D78" s="355"/>
      <c r="J78" s="1645"/>
      <c r="K78" s="1645"/>
      <c r="L78" s="1645"/>
      <c r="M78" s="1645"/>
      <c r="O78" s="1164"/>
      <c r="P78" s="1640"/>
      <c r="Q78" s="1640"/>
      <c r="R78" s="1164"/>
      <c r="S78" s="1164"/>
      <c r="T78" s="1164"/>
      <c r="U78" s="1164"/>
      <c r="V78" s="1640"/>
      <c r="W78" s="1164"/>
      <c r="X78" s="1164"/>
      <c r="Y78" s="548"/>
      <c r="Z78" s="1164"/>
      <c r="AA78" s="1164"/>
      <c r="AB78" s="1164"/>
      <c r="AC78" s="1164"/>
      <c r="AD78" s="1164"/>
      <c r="AE78" s="1636"/>
      <c r="AF78" s="570"/>
      <c r="AG78" s="570"/>
      <c r="AH78" s="570"/>
      <c r="AI78" s="570"/>
      <c r="AJ78" s="1645">
        <v>11</v>
      </c>
    </row>
    <row s="1645" customFormat="1" customHeight="1" ht="11.549999999999999">
      <c r="A79" s="991"/>
      <c r="B79" s="1640"/>
      <c r="C79" s="1640"/>
      <c r="D79" s="355"/>
      <c r="J79" s="1645"/>
      <c r="K79" s="1645"/>
      <c r="L79" s="1645"/>
      <c r="M79" s="1645"/>
      <c r="O79" s="1164"/>
      <c r="P79" s="1640"/>
      <c r="Q79" s="1640"/>
      <c r="R79" s="1164"/>
      <c r="S79" s="1164"/>
      <c r="T79" s="1164"/>
      <c r="U79" s="1164"/>
      <c r="V79" s="1640"/>
      <c r="W79" s="1164"/>
      <c r="X79" s="1164"/>
      <c r="Y79" s="548"/>
      <c r="Z79" s="1164"/>
      <c r="AA79" s="1164"/>
      <c r="AB79" s="1164"/>
      <c r="AC79" s="1164"/>
      <c r="AD79" s="1164"/>
      <c r="AE79" s="1636"/>
      <c r="AF79" s="570"/>
      <c r="AG79" s="570"/>
      <c r="AH79" s="570"/>
      <c r="AI79" s="570"/>
      <c r="AJ79" s="1645">
        <v>11</v>
      </c>
    </row>
    <row s="1645" customFormat="1" customHeight="1" ht="11.549999999999999">
      <c r="A80" s="991"/>
      <c r="B80" s="1640"/>
      <c r="C80" s="1640"/>
      <c r="D80" s="355"/>
      <c r="J80" s="1645"/>
      <c r="K80" s="1645"/>
      <c r="L80" s="1645"/>
      <c r="M80" s="1645"/>
      <c r="O80" s="1164"/>
      <c r="P80" s="1640"/>
      <c r="Q80" s="1640"/>
      <c r="R80" s="1164"/>
      <c r="S80" s="1164"/>
      <c r="T80" s="1164"/>
      <c r="U80" s="1164"/>
      <c r="V80" s="1640"/>
      <c r="W80" s="1164"/>
      <c r="X80" s="1164"/>
      <c r="Y80" s="548"/>
      <c r="Z80" s="1164"/>
      <c r="AA80" s="1164"/>
      <c r="AB80" s="1164"/>
      <c r="AC80" s="1164"/>
      <c r="AD80" s="1164"/>
      <c r="AE80" s="1636"/>
      <c r="AF80" s="570"/>
      <c r="AG80" s="570"/>
      <c r="AH80" s="570"/>
      <c r="AI80" s="570"/>
      <c r="AJ80" s="1645">
        <v>11</v>
      </c>
    </row>
    <row s="1645" customFormat="1" customHeight="1" ht="11.549999999999999">
      <c r="A81" s="991"/>
      <c r="B81" s="1640"/>
      <c r="C81" s="1640"/>
      <c r="D81" s="355"/>
      <c r="J81" s="1645"/>
      <c r="K81" s="1645"/>
      <c r="L81" s="1645"/>
      <c r="M81" s="1645"/>
      <c r="O81" s="1164"/>
      <c r="P81" s="1640"/>
      <c r="Q81" s="1640"/>
      <c r="R81" s="1164"/>
      <c r="S81" s="1164"/>
      <c r="T81" s="1164"/>
      <c r="U81" s="1164"/>
      <c r="V81" s="1640"/>
      <c r="W81" s="1164"/>
      <c r="X81" s="1164"/>
      <c r="Y81" s="548"/>
      <c r="Z81" s="1164"/>
      <c r="AA81" s="1164"/>
      <c r="AB81" s="1164"/>
      <c r="AC81" s="1164"/>
      <c r="AD81" s="1164"/>
      <c r="AE81" s="1636"/>
      <c r="AF81" s="570"/>
      <c r="AG81" s="570"/>
      <c r="AH81" s="570"/>
      <c r="AI81" s="570"/>
      <c r="AJ81" s="1645">
        <v>11</v>
      </c>
    </row>
    <row s="1645" customFormat="1" customHeight="1" ht="11.549999999999999">
      <c r="A82" s="991"/>
      <c r="B82" s="1640"/>
      <c r="C82" s="1640"/>
      <c r="D82" s="355"/>
      <c r="J82" s="1645"/>
      <c r="K82" s="1645"/>
      <c r="L82" s="1645"/>
      <c r="M82" s="1645"/>
      <c r="O82" s="1164"/>
      <c r="P82" s="1640"/>
      <c r="Q82" s="1640"/>
      <c r="R82" s="1164"/>
      <c r="S82" s="1164"/>
      <c r="T82" s="1164"/>
      <c r="U82" s="1164"/>
      <c r="V82" s="1640"/>
      <c r="W82" s="1164"/>
      <c r="X82" s="1164"/>
      <c r="Y82" s="548"/>
      <c r="Z82" s="1164"/>
      <c r="AA82" s="1164"/>
      <c r="AB82" s="1164"/>
      <c r="AC82" s="1164"/>
      <c r="AD82" s="1164"/>
      <c r="AE82" s="1636"/>
      <c r="AF82" s="570"/>
      <c r="AG82" s="570"/>
      <c r="AH82" s="570"/>
      <c r="AI82" s="570"/>
      <c r="AJ82" s="1645">
        <v>11</v>
      </c>
    </row>
    <row s="1645" customFormat="1" customHeight="1" ht="11.549999999999999">
      <c r="A83" s="991"/>
      <c r="B83" s="1640"/>
      <c r="C83" s="1640"/>
      <c r="D83" s="355"/>
      <c r="J83" s="1645"/>
      <c r="K83" s="1645"/>
      <c r="L83" s="1645"/>
      <c r="M83" s="1645"/>
      <c r="O83" s="1164"/>
      <c r="P83" s="1640"/>
      <c r="Q83" s="1640"/>
      <c r="R83" s="1164"/>
      <c r="S83" s="1164"/>
      <c r="T83" s="1164"/>
      <c r="U83" s="1164"/>
      <c r="V83" s="1640"/>
      <c r="W83" s="1164"/>
      <c r="X83" s="1164"/>
      <c r="Y83" s="548"/>
      <c r="Z83" s="1164"/>
      <c r="AA83" s="1164"/>
      <c r="AB83" s="1164"/>
      <c r="AC83" s="1164"/>
      <c r="AD83" s="1164"/>
      <c r="AE83" s="1636"/>
      <c r="AF83" s="570"/>
      <c r="AG83" s="570"/>
      <c r="AH83" s="570"/>
      <c r="AI83" s="570"/>
      <c r="AJ83" s="1645">
        <v>11</v>
      </c>
    </row>
    <row s="1645" customFormat="1" customHeight="1" ht="11.549999999999999">
      <c r="A84" s="991"/>
      <c r="B84" s="1640"/>
      <c r="C84" s="1640"/>
      <c r="D84" s="355"/>
      <c r="J84" s="1645"/>
      <c r="K84" s="1645"/>
      <c r="L84" s="1645"/>
      <c r="M84" s="1645"/>
      <c r="O84" s="1164"/>
      <c r="P84" s="1640"/>
      <c r="Q84" s="1640"/>
      <c r="R84" s="1164"/>
      <c r="S84" s="1164"/>
      <c r="T84" s="1164"/>
      <c r="U84" s="1164"/>
      <c r="V84" s="1640"/>
      <c r="W84" s="1164"/>
      <c r="X84" s="1164"/>
      <c r="Y84" s="548"/>
      <c r="Z84" s="1164"/>
      <c r="AA84" s="1164"/>
      <c r="AB84" s="1164"/>
      <c r="AC84" s="1164"/>
      <c r="AD84" s="1164"/>
      <c r="AE84" s="1636"/>
      <c r="AF84" s="570"/>
      <c r="AG84" s="570"/>
      <c r="AH84" s="570"/>
      <c r="AI84" s="570"/>
      <c r="AJ84" s="1645">
        <v>11</v>
      </c>
    </row>
    <row s="1645" customFormat="1" customHeight="1" ht="11.549999999999999">
      <c r="A85" s="991"/>
      <c r="B85" s="1640"/>
      <c r="C85" s="1640"/>
      <c r="D85" s="355"/>
      <c r="J85" s="1645"/>
      <c r="K85" s="1645"/>
      <c r="L85" s="1645"/>
      <c r="M85" s="1645"/>
      <c r="O85" s="1164"/>
      <c r="P85" s="1640"/>
      <c r="Q85" s="1640"/>
      <c r="R85" s="1164"/>
      <c r="S85" s="1164"/>
      <c r="T85" s="1164"/>
      <c r="U85" s="1164"/>
      <c r="V85" s="1640"/>
      <c r="W85" s="1164"/>
      <c r="X85" s="1164"/>
      <c r="Y85" s="548"/>
      <c r="Z85" s="1164"/>
      <c r="AA85" s="1164"/>
      <c r="AB85" s="1164"/>
      <c r="AC85" s="1164"/>
      <c r="AD85" s="1164"/>
      <c r="AE85" s="1636"/>
      <c r="AF85" s="570"/>
      <c r="AG85" s="570"/>
      <c r="AH85" s="570"/>
      <c r="AI85" s="570"/>
      <c r="AJ85" s="1645">
        <v>11</v>
      </c>
    </row>
    <row s="1645" customFormat="1" customHeight="1" ht="11.549999999999999">
      <c r="A86" s="991"/>
      <c r="B86" s="1640"/>
      <c r="C86" s="1640"/>
      <c r="D86" s="355"/>
      <c r="J86" s="1645"/>
      <c r="K86" s="1645"/>
      <c r="L86" s="1645"/>
      <c r="M86" s="1645"/>
      <c r="O86" s="1164"/>
      <c r="P86" s="1640"/>
      <c r="Q86" s="1640"/>
      <c r="R86" s="1164"/>
      <c r="S86" s="1164"/>
      <c r="T86" s="1164"/>
      <c r="U86" s="1164"/>
      <c r="V86" s="1640"/>
      <c r="W86" s="1164"/>
      <c r="X86" s="1164"/>
      <c r="Y86" s="548"/>
      <c r="Z86" s="1164"/>
      <c r="AA86" s="1164"/>
      <c r="AB86" s="1164"/>
      <c r="AC86" s="1164"/>
      <c r="AD86" s="1164"/>
      <c r="AE86" s="1636"/>
      <c r="AF86" s="570"/>
      <c r="AG86" s="570"/>
      <c r="AH86" s="570"/>
      <c r="AI86" s="570"/>
      <c r="AJ86" s="1645">
        <v>11</v>
      </c>
    </row>
    <row s="1645" customFormat="1" customHeight="1" ht="11.549999999999999">
      <c r="A87" s="991"/>
      <c r="B87" s="1640"/>
      <c r="C87" s="1640"/>
      <c r="D87" s="355"/>
      <c r="J87" s="1645"/>
      <c r="K87" s="1645"/>
      <c r="L87" s="1645"/>
      <c r="M87" s="1645"/>
      <c r="O87" s="1164"/>
      <c r="P87" s="1640"/>
      <c r="Q87" s="1640"/>
      <c r="R87" s="1164"/>
      <c r="S87" s="1164"/>
      <c r="T87" s="1164"/>
      <c r="U87" s="1164"/>
      <c r="V87" s="1640"/>
      <c r="W87" s="1164"/>
      <c r="X87" s="1164"/>
      <c r="Y87" s="548"/>
      <c r="Z87" s="1164"/>
      <c r="AA87" s="1164"/>
      <c r="AB87" s="1164"/>
      <c r="AC87" s="1164"/>
      <c r="AD87" s="1164"/>
      <c r="AE87" s="1636"/>
      <c r="AF87" s="570"/>
      <c r="AG87" s="570"/>
      <c r="AH87" s="570"/>
      <c r="AI87" s="570"/>
      <c r="AJ87" s="1645">
        <v>11</v>
      </c>
    </row>
    <row s="1645" customFormat="1" customHeight="1" ht="11.549999999999999">
      <c r="A88" s="991"/>
      <c r="B88" s="1640"/>
      <c r="C88" s="1640"/>
      <c r="D88" s="355"/>
      <c r="J88" s="1645"/>
      <c r="K88" s="1645"/>
      <c r="L88" s="1645"/>
      <c r="M88" s="1645"/>
      <c r="O88" s="1164"/>
      <c r="P88" s="1640"/>
      <c r="Q88" s="1640"/>
      <c r="R88" s="1164"/>
      <c r="S88" s="1164"/>
      <c r="T88" s="1164"/>
      <c r="U88" s="1164"/>
      <c r="V88" s="1640"/>
      <c r="W88" s="1164"/>
      <c r="X88" s="1164"/>
      <c r="Y88" s="548"/>
      <c r="Z88" s="1164"/>
      <c r="AA88" s="1164"/>
      <c r="AB88" s="1164"/>
      <c r="AC88" s="1164"/>
      <c r="AD88" s="1164"/>
      <c r="AE88" s="1636"/>
      <c r="AF88" s="570"/>
      <c r="AG88" s="570"/>
      <c r="AH88" s="570"/>
      <c r="AI88" s="570"/>
      <c r="AJ88" s="1645">
        <v>11</v>
      </c>
    </row>
    <row s="1645" customFormat="1" customHeight="1" ht="11.549999999999999">
      <c r="A89" s="991"/>
      <c r="B89" s="1640"/>
      <c r="C89" s="1640"/>
      <c r="D89" s="355"/>
      <c r="J89" s="1645"/>
      <c r="K89" s="1645"/>
      <c r="L89" s="1645"/>
      <c r="M89" s="1645"/>
      <c r="O89" s="1164"/>
      <c r="P89" s="1640"/>
      <c r="Q89" s="1640"/>
      <c r="R89" s="1164"/>
      <c r="S89" s="1164"/>
      <c r="T89" s="1164"/>
      <c r="U89" s="1164"/>
      <c r="V89" s="1640"/>
      <c r="W89" s="1164"/>
      <c r="X89" s="1164"/>
      <c r="Y89" s="548"/>
      <c r="Z89" s="1164"/>
      <c r="AA89" s="1164"/>
      <c r="AB89" s="1164"/>
      <c r="AC89" s="1164"/>
      <c r="AD89" s="1164"/>
      <c r="AE89" s="1636"/>
      <c r="AF89" s="570"/>
      <c r="AG89" s="570"/>
      <c r="AH89" s="570"/>
      <c r="AI89" s="570"/>
      <c r="AJ89" s="1645">
        <v>11</v>
      </c>
    </row>
    <row s="1645" customFormat="1" customHeight="1" ht="11.549999999999999">
      <c r="A90" s="991"/>
      <c r="B90" s="1640"/>
      <c r="C90" s="1640"/>
      <c r="D90" s="355"/>
      <c r="J90" s="1645"/>
      <c r="K90" s="1645"/>
      <c r="L90" s="1645"/>
      <c r="M90" s="1645"/>
      <c r="O90" s="1164"/>
      <c r="P90" s="1640"/>
      <c r="Q90" s="1640"/>
      <c r="R90" s="1164"/>
      <c r="S90" s="1164"/>
      <c r="T90" s="1164"/>
      <c r="U90" s="1164"/>
      <c r="V90" s="1640"/>
      <c r="W90" s="1164"/>
      <c r="X90" s="1164"/>
      <c r="Y90" s="548"/>
      <c r="Z90" s="1164"/>
      <c r="AA90" s="1164"/>
      <c r="AB90" s="1164"/>
      <c r="AC90" s="1164"/>
      <c r="AD90" s="1164"/>
      <c r="AE90" s="1636"/>
      <c r="AF90" s="570"/>
      <c r="AG90" s="570"/>
      <c r="AH90" s="570"/>
      <c r="AI90" s="570"/>
      <c r="AJ90" s="1645">
        <v>11</v>
      </c>
    </row>
    <row s="1645" customFormat="1" customHeight="1" ht="11.549999999999999">
      <c r="A91" s="991"/>
      <c r="B91" s="1640"/>
      <c r="C91" s="1640"/>
      <c r="D91" s="355"/>
      <c r="J91" s="1645"/>
      <c r="K91" s="1645"/>
      <c r="L91" s="1645"/>
      <c r="M91" s="1645"/>
      <c r="O91" s="1164"/>
      <c r="P91" s="1640"/>
      <c r="Q91" s="1640"/>
      <c r="R91" s="1164"/>
      <c r="S91" s="1164"/>
      <c r="T91" s="1164"/>
      <c r="U91" s="1164"/>
      <c r="V91" s="1640"/>
      <c r="W91" s="1164"/>
      <c r="X91" s="1164"/>
      <c r="Y91" s="548"/>
      <c r="Z91" s="1164"/>
      <c r="AA91" s="1164"/>
      <c r="AB91" s="1164"/>
      <c r="AC91" s="1164"/>
      <c r="AD91" s="1164"/>
      <c r="AE91" s="1636"/>
      <c r="AF91" s="570"/>
      <c r="AG91" s="570"/>
      <c r="AH91" s="570"/>
      <c r="AI91" s="570"/>
      <c r="AJ91" s="1645">
        <v>11</v>
      </c>
    </row>
    <row s="1645" customFormat="1" customHeight="1" ht="11.549999999999999">
      <c r="A92" s="991"/>
      <c r="B92" s="1640"/>
      <c r="C92" s="1640"/>
      <c r="D92" s="355"/>
      <c r="J92" s="1645"/>
      <c r="K92" s="1645"/>
      <c r="L92" s="1645"/>
      <c r="M92" s="1645"/>
      <c r="O92" s="1164"/>
      <c r="P92" s="1640"/>
      <c r="Q92" s="1640"/>
      <c r="R92" s="1164"/>
      <c r="S92" s="1164"/>
      <c r="T92" s="1164"/>
      <c r="U92" s="1164"/>
      <c r="V92" s="1640"/>
      <c r="W92" s="1164"/>
      <c r="X92" s="1164"/>
      <c r="Y92" s="548"/>
      <c r="Z92" s="1164"/>
      <c r="AA92" s="1164"/>
      <c r="AB92" s="1164"/>
      <c r="AC92" s="1164"/>
      <c r="AD92" s="1164"/>
      <c r="AE92" s="1636"/>
      <c r="AF92" s="570"/>
      <c r="AG92" s="570"/>
      <c r="AH92" s="570"/>
      <c r="AI92" s="570"/>
      <c r="AJ92" s="1645">
        <v>11</v>
      </c>
    </row>
    <row s="1645" customFormat="1" customHeight="1" ht="11.549999999999999">
      <c r="A93" s="991"/>
      <c r="B93" s="1640"/>
      <c r="C93" s="1640"/>
      <c r="D93" s="355"/>
      <c r="J93" s="1645"/>
      <c r="K93" s="1645"/>
      <c r="L93" s="1645"/>
      <c r="M93" s="1645"/>
      <c r="O93" s="1164"/>
      <c r="P93" s="1640"/>
      <c r="Q93" s="1640"/>
      <c r="R93" s="1164"/>
      <c r="S93" s="1164"/>
      <c r="T93" s="1164"/>
      <c r="U93" s="1164"/>
      <c r="V93" s="1640"/>
      <c r="W93" s="1164"/>
      <c r="X93" s="1164"/>
      <c r="Y93" s="548"/>
      <c r="Z93" s="1164"/>
      <c r="AA93" s="1164"/>
      <c r="AB93" s="1164"/>
      <c r="AC93" s="1164"/>
      <c r="AD93" s="1164"/>
      <c r="AE93" s="1636"/>
      <c r="AF93" s="570"/>
      <c r="AG93" s="570"/>
      <c r="AH93" s="570"/>
      <c r="AI93" s="570"/>
      <c r="AJ93" s="1645">
        <v>11</v>
      </c>
    </row>
    <row s="1645" customFormat="1" customHeight="1" ht="11.549999999999999">
      <c r="A94" s="991"/>
      <c r="B94" s="1640"/>
      <c r="C94" s="1640"/>
      <c r="D94" s="355"/>
      <c r="J94" s="1645"/>
      <c r="K94" s="1645"/>
      <c r="L94" s="1645"/>
      <c r="M94" s="1645"/>
      <c r="O94" s="1164"/>
      <c r="P94" s="1640"/>
      <c r="Q94" s="1640"/>
      <c r="R94" s="1164"/>
      <c r="S94" s="1164"/>
      <c r="T94" s="1164"/>
      <c r="U94" s="1164"/>
      <c r="V94" s="1640"/>
      <c r="W94" s="1164"/>
      <c r="X94" s="1164"/>
      <c r="Y94" s="548"/>
      <c r="Z94" s="1164"/>
      <c r="AA94" s="1164"/>
      <c r="AB94" s="1164"/>
      <c r="AC94" s="1164"/>
      <c r="AD94" s="1164"/>
      <c r="AE94" s="1636"/>
      <c r="AF94" s="570"/>
      <c r="AG94" s="570"/>
      <c r="AH94" s="570"/>
      <c r="AI94" s="570"/>
      <c r="AJ94" s="1645">
        <v>11</v>
      </c>
    </row>
    <row s="1645" customFormat="1" customHeight="1" ht="11.549999999999999">
      <c r="A95" s="991"/>
      <c r="B95" s="1640"/>
      <c r="C95" s="1640"/>
      <c r="D95" s="355"/>
      <c r="J95" s="1645"/>
      <c r="K95" s="1645"/>
      <c r="L95" s="1645"/>
      <c r="M95" s="1645"/>
      <c r="O95" s="1164"/>
      <c r="P95" s="1640"/>
      <c r="Q95" s="1640"/>
      <c r="R95" s="1164"/>
      <c r="S95" s="1164"/>
      <c r="T95" s="1164"/>
      <c r="U95" s="1164"/>
      <c r="V95" s="1640"/>
      <c r="W95" s="1164"/>
      <c r="X95" s="1164"/>
      <c r="Y95" s="548"/>
      <c r="Z95" s="1164"/>
      <c r="AA95" s="1164"/>
      <c r="AB95" s="1164"/>
      <c r="AC95" s="1164"/>
      <c r="AD95" s="1164"/>
      <c r="AE95" s="1636"/>
      <c r="AF95" s="570"/>
      <c r="AG95" s="570"/>
      <c r="AH95" s="570"/>
      <c r="AI95" s="570"/>
      <c r="AJ95" s="1645">
        <v>11</v>
      </c>
    </row>
    <row s="1645" customFormat="1" customHeight="1" ht="11.549999999999999">
      <c r="A96" s="991"/>
      <c r="B96" s="1640"/>
      <c r="C96" s="1640"/>
      <c r="D96" s="355"/>
      <c r="J96" s="1645"/>
      <c r="K96" s="1645"/>
      <c r="L96" s="1645"/>
      <c r="M96" s="1645"/>
      <c r="O96" s="1164"/>
      <c r="P96" s="1640"/>
      <c r="Q96" s="1640"/>
      <c r="R96" s="1164"/>
      <c r="S96" s="1164"/>
      <c r="T96" s="1164"/>
      <c r="U96" s="1164"/>
      <c r="V96" s="1640"/>
      <c r="W96" s="1164"/>
      <c r="X96" s="1164"/>
      <c r="Y96" s="548"/>
      <c r="Z96" s="1164"/>
      <c r="AA96" s="1164"/>
      <c r="AB96" s="1164"/>
      <c r="AC96" s="1164"/>
      <c r="AD96" s="1164"/>
      <c r="AE96" s="1636"/>
      <c r="AF96" s="570"/>
      <c r="AG96" s="570"/>
      <c r="AH96" s="570"/>
      <c r="AI96" s="570"/>
      <c r="AJ96" s="1645">
        <v>11</v>
      </c>
    </row>
    <row s="1645" customFormat="1" customHeight="1" ht="11.549999999999999">
      <c r="A97" s="991"/>
      <c r="B97" s="1640"/>
      <c r="C97" s="1640"/>
      <c r="D97" s="355"/>
      <c r="J97" s="1645"/>
      <c r="K97" s="1645"/>
      <c r="L97" s="1645"/>
      <c r="M97" s="1645"/>
      <c r="O97" s="1164"/>
      <c r="P97" s="1640"/>
      <c r="Q97" s="1640"/>
      <c r="R97" s="1164"/>
      <c r="S97" s="1164"/>
      <c r="T97" s="1164"/>
      <c r="U97" s="1164"/>
      <c r="V97" s="1640"/>
      <c r="W97" s="1164"/>
      <c r="X97" s="1164"/>
      <c r="Y97" s="548"/>
      <c r="Z97" s="1164"/>
      <c r="AA97" s="1164"/>
      <c r="AB97" s="1164"/>
      <c r="AC97" s="1164"/>
      <c r="AD97" s="1164"/>
      <c r="AE97" s="1636"/>
      <c r="AF97" s="570"/>
      <c r="AG97" s="570"/>
      <c r="AH97" s="570"/>
      <c r="AI97" s="570"/>
      <c r="AJ97" s="1645">
        <v>11</v>
      </c>
    </row>
    <row s="1645" customFormat="1" customHeight="1" ht="11.549999999999999">
      <c r="A98" s="991"/>
      <c r="B98" s="1640"/>
      <c r="C98" s="1640"/>
      <c r="D98" s="355"/>
      <c r="J98" s="1645"/>
      <c r="K98" s="1645"/>
      <c r="L98" s="1645"/>
      <c r="M98" s="1645"/>
      <c r="O98" s="1164"/>
      <c r="P98" s="1640"/>
      <c r="Q98" s="1640"/>
      <c r="R98" s="1164"/>
      <c r="S98" s="1164"/>
      <c r="T98" s="1164"/>
      <c r="U98" s="1164"/>
      <c r="V98" s="1640"/>
      <c r="W98" s="1164"/>
      <c r="X98" s="1164"/>
      <c r="Y98" s="548"/>
      <c r="Z98" s="1164"/>
      <c r="AA98" s="1164"/>
      <c r="AB98" s="1164"/>
      <c r="AC98" s="1164"/>
      <c r="AD98" s="1164"/>
      <c r="AE98" s="1636"/>
      <c r="AF98" s="570"/>
      <c r="AG98" s="570"/>
      <c r="AH98" s="570"/>
      <c r="AI98" s="570"/>
      <c r="AJ98" s="1645">
        <v>11</v>
      </c>
    </row>
    <row s="1645" customFormat="1" customHeight="1" ht="11.549999999999999">
      <c r="A99" s="991"/>
      <c r="B99" s="1640"/>
      <c r="C99" s="1640"/>
      <c r="D99" s="355"/>
      <c r="J99" s="1645"/>
      <c r="K99" s="1645"/>
      <c r="L99" s="1645"/>
      <c r="M99" s="1645"/>
      <c r="O99" s="1164"/>
      <c r="P99" s="1640"/>
      <c r="Q99" s="1640"/>
      <c r="R99" s="1164"/>
      <c r="S99" s="1164"/>
      <c r="T99" s="1164"/>
      <c r="U99" s="1164"/>
      <c r="V99" s="1640"/>
      <c r="W99" s="1164"/>
      <c r="X99" s="1164"/>
      <c r="Y99" s="548"/>
      <c r="Z99" s="1164"/>
      <c r="AA99" s="1164"/>
      <c r="AB99" s="1164"/>
      <c r="AC99" s="1164"/>
      <c r="AD99" s="1164"/>
      <c r="AE99" s="1636"/>
      <c r="AF99" s="570"/>
      <c r="AG99" s="570"/>
      <c r="AH99" s="570"/>
      <c r="AI99" s="570"/>
      <c r="AJ99" s="1645">
        <v>11</v>
      </c>
    </row>
    <row s="1645" customFormat="1" customHeight="1" ht="11.549999999999999">
      <c r="A100" s="991"/>
      <c r="B100" s="1640"/>
      <c r="C100" s="1640"/>
      <c r="D100" s="355"/>
      <c r="J100" s="1645"/>
      <c r="K100" s="1645"/>
      <c r="L100" s="1645"/>
      <c r="M100" s="1645"/>
      <c r="O100" s="1164"/>
      <c r="P100" s="1640"/>
      <c r="Q100" s="1640"/>
      <c r="R100" s="1164"/>
      <c r="S100" s="1164"/>
      <c r="T100" s="1164"/>
      <c r="U100" s="1164"/>
      <c r="V100" s="1640"/>
      <c r="W100" s="1164"/>
      <c r="X100" s="1164"/>
      <c r="Y100" s="548"/>
      <c r="Z100" s="1164"/>
      <c r="AA100" s="1164"/>
      <c r="AB100" s="1164"/>
      <c r="AC100" s="1164"/>
      <c r="AD100" s="1164"/>
      <c r="AE100" s="1636"/>
      <c r="AF100" s="570"/>
      <c r="AG100" s="570"/>
      <c r="AH100" s="570"/>
      <c r="AI100" s="570"/>
      <c r="AJ100" s="1645">
        <v>11</v>
      </c>
    </row>
    <row s="1645" customFormat="1" customHeight="1" ht="11.549999999999999">
      <c r="A101" s="991"/>
      <c r="B101" s="1640"/>
      <c r="C101" s="1640"/>
      <c r="D101" s="355"/>
      <c r="J101" s="1645"/>
      <c r="K101" s="1645"/>
      <c r="L101" s="1645"/>
      <c r="M101" s="1645"/>
      <c r="O101" s="1164"/>
      <c r="P101" s="1640"/>
      <c r="Q101" s="1640"/>
      <c r="R101" s="1164"/>
      <c r="S101" s="1164"/>
      <c r="T101" s="1164"/>
      <c r="U101" s="1164"/>
      <c r="V101" s="1640"/>
      <c r="W101" s="1164"/>
      <c r="X101" s="1164"/>
      <c r="Y101" s="548"/>
      <c r="Z101" s="1164"/>
      <c r="AA101" s="1164"/>
      <c r="AB101" s="1164"/>
      <c r="AC101" s="1164"/>
      <c r="AD101" s="1164"/>
      <c r="AE101" s="1636"/>
      <c r="AF101" s="570"/>
      <c r="AG101" s="570"/>
      <c r="AH101" s="570"/>
      <c r="AI101" s="570"/>
      <c r="AJ101" s="1645">
        <v>11</v>
      </c>
    </row>
    <row s="1645" customFormat="1" customHeight="1" ht="11.549999999999999">
      <c r="A102" s="991"/>
      <c r="B102" s="1640"/>
      <c r="C102" s="1640"/>
      <c r="D102" s="355"/>
      <c r="J102" s="1645"/>
      <c r="K102" s="1645"/>
      <c r="L102" s="1645"/>
      <c r="M102" s="1645"/>
      <c r="O102" s="1164"/>
      <c r="P102" s="1640"/>
      <c r="Q102" s="1640"/>
      <c r="R102" s="1164"/>
      <c r="S102" s="1164"/>
      <c r="T102" s="1164"/>
      <c r="U102" s="1164"/>
      <c r="V102" s="1640"/>
      <c r="W102" s="1164"/>
      <c r="X102" s="1164"/>
      <c r="Y102" s="548"/>
      <c r="Z102" s="1164"/>
      <c r="AA102" s="1164"/>
      <c r="AB102" s="1164"/>
      <c r="AC102" s="1164"/>
      <c r="AD102" s="1164"/>
      <c r="AE102" s="1636"/>
      <c r="AF102" s="570"/>
      <c r="AG102" s="570"/>
      <c r="AH102" s="570"/>
      <c r="AI102" s="570"/>
      <c r="AJ102" s="1645">
        <v>11</v>
      </c>
    </row>
    <row s="1645" customFormat="1" customHeight="1" ht="11.549999999999999">
      <c r="A103" s="991"/>
      <c r="B103" s="1640"/>
      <c r="C103" s="1640"/>
      <c r="D103" s="355"/>
      <c r="J103" s="1645"/>
      <c r="K103" s="1645"/>
      <c r="L103" s="1645"/>
      <c r="M103" s="1645"/>
      <c r="O103" s="1164"/>
      <c r="P103" s="1640"/>
      <c r="Q103" s="1640"/>
      <c r="R103" s="1164"/>
      <c r="S103" s="1164"/>
      <c r="T103" s="1164"/>
      <c r="U103" s="1164"/>
      <c r="V103" s="1640"/>
      <c r="W103" s="1164"/>
      <c r="X103" s="1164"/>
      <c r="Y103" s="548"/>
      <c r="Z103" s="1164"/>
      <c r="AA103" s="1164"/>
      <c r="AB103" s="1164"/>
      <c r="AC103" s="1164"/>
      <c r="AD103" s="1164"/>
      <c r="AE103" s="1636"/>
      <c r="AF103" s="570"/>
      <c r="AG103" s="570"/>
      <c r="AH103" s="570"/>
      <c r="AI103" s="570"/>
      <c r="AJ103" s="1645">
        <v>11</v>
      </c>
    </row>
    <row s="1645" customFormat="1" customHeight="1" ht="11.549999999999999">
      <c r="A104" s="991"/>
      <c r="B104" s="1640"/>
      <c r="C104" s="1640"/>
      <c r="D104" s="355"/>
      <c r="J104" s="1645"/>
      <c r="K104" s="1645"/>
      <c r="L104" s="1645"/>
      <c r="M104" s="1645"/>
      <c r="O104" s="1164"/>
      <c r="P104" s="1640"/>
      <c r="Q104" s="1640"/>
      <c r="R104" s="1164"/>
      <c r="S104" s="1164"/>
      <c r="T104" s="1164"/>
      <c r="U104" s="1164"/>
      <c r="V104" s="1640"/>
      <c r="W104" s="1164"/>
      <c r="X104" s="1164"/>
      <c r="Y104" s="548"/>
      <c r="Z104" s="1164"/>
      <c r="AA104" s="1164"/>
      <c r="AB104" s="1164"/>
      <c r="AC104" s="1164"/>
      <c r="AD104" s="1164"/>
      <c r="AE104" s="1636"/>
      <c r="AF104" s="570"/>
      <c r="AG104" s="570"/>
      <c r="AH104" s="570"/>
      <c r="AI104" s="570"/>
      <c r="AJ104" s="1645">
        <v>11</v>
      </c>
    </row>
    <row s="1645" customFormat="1" customHeight="1" ht="11.549999999999999">
      <c r="A105" s="991"/>
      <c r="B105" s="1640"/>
      <c r="C105" s="1640"/>
      <c r="D105" s="355"/>
      <c r="J105" s="1645"/>
      <c r="K105" s="1645"/>
      <c r="L105" s="1645"/>
      <c r="M105" s="1645"/>
      <c r="O105" s="1164"/>
      <c r="P105" s="1640"/>
      <c r="Q105" s="1640"/>
      <c r="R105" s="1164"/>
      <c r="S105" s="1164"/>
      <c r="T105" s="1164"/>
      <c r="U105" s="1164"/>
      <c r="V105" s="1640"/>
      <c r="W105" s="1164"/>
      <c r="X105" s="1164"/>
      <c r="Y105" s="548"/>
      <c r="Z105" s="1164"/>
      <c r="AA105" s="1164"/>
      <c r="AB105" s="1164"/>
      <c r="AC105" s="1164"/>
      <c r="AD105" s="1164"/>
      <c r="AE105" s="1636"/>
      <c r="AF105" s="570"/>
      <c r="AG105" s="570"/>
      <c r="AH105" s="570"/>
      <c r="AI105" s="570"/>
      <c r="AJ105" s="1645">
        <v>11</v>
      </c>
    </row>
    <row s="1645" customFormat="1" customHeight="1" ht="11.549999999999999">
      <c r="A106" s="991"/>
      <c r="B106" s="1640"/>
      <c r="C106" s="1640"/>
      <c r="D106" s="355"/>
      <c r="J106" s="1645"/>
      <c r="K106" s="1645"/>
      <c r="L106" s="1645"/>
      <c r="M106" s="1645"/>
      <c r="O106" s="1164"/>
      <c r="P106" s="1640"/>
      <c r="Q106" s="1640"/>
      <c r="R106" s="1164"/>
      <c r="S106" s="1164"/>
      <c r="T106" s="1164"/>
      <c r="U106" s="1164"/>
      <c r="V106" s="1640"/>
      <c r="W106" s="1164"/>
      <c r="X106" s="1164"/>
      <c r="Y106" s="548"/>
      <c r="Z106" s="1164"/>
      <c r="AA106" s="1164"/>
      <c r="AB106" s="1164"/>
      <c r="AC106" s="1164"/>
      <c r="AD106" s="1164"/>
      <c r="AE106" s="1636"/>
      <c r="AF106" s="570"/>
      <c r="AG106" s="570"/>
      <c r="AH106" s="570"/>
      <c r="AI106" s="570"/>
      <c r="AJ106" s="1645">
        <v>11</v>
      </c>
    </row>
    <row s="1645" customFormat="1" customHeight="1" ht="11.549999999999999">
      <c r="A107" s="991"/>
      <c r="B107" s="1640"/>
      <c r="C107" s="1640"/>
      <c r="D107" s="355"/>
      <c r="J107" s="1645"/>
      <c r="K107" s="1645"/>
      <c r="L107" s="1645"/>
      <c r="M107" s="1645"/>
      <c r="O107" s="1164"/>
      <c r="P107" s="1640"/>
      <c r="Q107" s="1640"/>
      <c r="R107" s="1164"/>
      <c r="S107" s="1164"/>
      <c r="T107" s="1164"/>
      <c r="U107" s="1164"/>
      <c r="V107" s="1640"/>
      <c r="W107" s="1164"/>
      <c r="X107" s="1164"/>
      <c r="Y107" s="548"/>
      <c r="Z107" s="1164"/>
      <c r="AA107" s="1164"/>
      <c r="AB107" s="1164"/>
      <c r="AC107" s="1164"/>
      <c r="AD107" s="1164"/>
      <c r="AE107" s="1636"/>
      <c r="AF107" s="570"/>
      <c r="AG107" s="570"/>
      <c r="AH107" s="570"/>
      <c r="AI107" s="570"/>
      <c r="AJ107" s="1645">
        <v>11</v>
      </c>
    </row>
    <row s="1645" customFormat="1" customHeight="1" ht="11.549999999999999">
      <c r="A108" s="991"/>
      <c r="B108" s="1640"/>
      <c r="C108" s="1640"/>
      <c r="D108" s="355"/>
      <c r="J108" s="1645"/>
      <c r="K108" s="1645"/>
      <c r="L108" s="1645"/>
      <c r="M108" s="1645"/>
      <c r="O108" s="1164"/>
      <c r="P108" s="1640"/>
      <c r="Q108" s="1640"/>
      <c r="R108" s="1164"/>
      <c r="S108" s="1164"/>
      <c r="T108" s="1164"/>
      <c r="U108" s="1164"/>
      <c r="V108" s="1640"/>
      <c r="W108" s="1164"/>
      <c r="X108" s="1164"/>
      <c r="Y108" s="548"/>
      <c r="Z108" s="1164"/>
      <c r="AA108" s="1164"/>
      <c r="AB108" s="1164"/>
      <c r="AC108" s="1164"/>
      <c r="AD108" s="1164"/>
      <c r="AE108" s="1636"/>
      <c r="AF108" s="570"/>
      <c r="AG108" s="570"/>
      <c r="AH108" s="570"/>
      <c r="AI108" s="570"/>
      <c r="AJ108" s="1645">
        <v>11</v>
      </c>
    </row>
    <row s="1645" customFormat="1" customHeight="1" ht="11.549999999999999">
      <c r="A109" s="991"/>
      <c r="B109" s="1640"/>
      <c r="C109" s="1640"/>
      <c r="D109" s="355"/>
      <c r="J109" s="1645"/>
      <c r="K109" s="1645"/>
      <c r="L109" s="1645"/>
      <c r="M109" s="1645"/>
      <c r="O109" s="1164"/>
      <c r="P109" s="1640"/>
      <c r="Q109" s="1640"/>
      <c r="R109" s="1164"/>
      <c r="S109" s="1164"/>
      <c r="T109" s="1164"/>
      <c r="U109" s="1164"/>
      <c r="V109" s="1640"/>
      <c r="W109" s="1164"/>
      <c r="X109" s="1164"/>
      <c r="Y109" s="548"/>
      <c r="Z109" s="1164"/>
      <c r="AA109" s="1164"/>
      <c r="AB109" s="1164"/>
      <c r="AC109" s="1164"/>
      <c r="AD109" s="1164"/>
      <c r="AE109" s="1636"/>
      <c r="AF109" s="570"/>
      <c r="AG109" s="570"/>
      <c r="AH109" s="570"/>
      <c r="AI109" s="570"/>
      <c r="AJ109" s="1645">
        <v>11</v>
      </c>
    </row>
    <row s="1645" customFormat="1" customHeight="1" ht="11.549999999999999">
      <c r="A110" s="991"/>
      <c r="B110" s="1640"/>
      <c r="C110" s="1640"/>
      <c r="D110" s="355"/>
      <c r="J110" s="1645"/>
      <c r="K110" s="1645"/>
      <c r="L110" s="1645"/>
      <c r="M110" s="1645"/>
      <c r="O110" s="1164"/>
      <c r="P110" s="1640"/>
      <c r="Q110" s="1640"/>
      <c r="R110" s="1164"/>
      <c r="S110" s="1164"/>
      <c r="T110" s="1164"/>
      <c r="U110" s="1164"/>
      <c r="V110" s="1640"/>
      <c r="W110" s="1164"/>
      <c r="X110" s="1164"/>
      <c r="Y110" s="548"/>
      <c r="Z110" s="1164"/>
      <c r="AA110" s="1164"/>
      <c r="AB110" s="1164"/>
      <c r="AC110" s="1164"/>
      <c r="AD110" s="1164"/>
      <c r="AE110" s="1636"/>
      <c r="AF110" s="570"/>
      <c r="AG110" s="570"/>
      <c r="AH110" s="570"/>
      <c r="AI110" s="570"/>
      <c r="AJ110" s="1645">
        <v>11</v>
      </c>
    </row>
    <row s="1645" customFormat="1" customHeight="1" ht="11.549999999999999">
      <c r="A111" s="991"/>
      <c r="B111" s="1640"/>
      <c r="C111" s="1640"/>
      <c r="D111" s="355"/>
      <c r="J111" s="1645"/>
      <c r="K111" s="1645"/>
      <c r="L111" s="1645"/>
      <c r="M111" s="1645"/>
      <c r="O111" s="1164"/>
      <c r="P111" s="1640"/>
      <c r="Q111" s="1640"/>
      <c r="R111" s="1164"/>
      <c r="S111" s="1164"/>
      <c r="T111" s="1164"/>
      <c r="U111" s="1164"/>
      <c r="V111" s="1640"/>
      <c r="W111" s="1164"/>
      <c r="X111" s="1164"/>
      <c r="Y111" s="548"/>
      <c r="Z111" s="1164"/>
      <c r="AA111" s="1164"/>
      <c r="AB111" s="1164"/>
      <c r="AC111" s="1164"/>
      <c r="AD111" s="1164"/>
      <c r="AE111" s="1636"/>
      <c r="AF111" s="570"/>
      <c r="AG111" s="570"/>
      <c r="AH111" s="570"/>
      <c r="AI111" s="570"/>
      <c r="AJ111" s="1645">
        <v>11</v>
      </c>
    </row>
    <row s="1645" customFormat="1" customHeight="1" ht="11.549999999999999">
      <c r="A112" s="991"/>
      <c r="B112" s="1640"/>
      <c r="C112" s="1640"/>
      <c r="D112" s="355"/>
      <c r="J112" s="1645"/>
      <c r="K112" s="1645"/>
      <c r="L112" s="1645"/>
      <c r="M112" s="1645"/>
      <c r="O112" s="1164"/>
      <c r="P112" s="1640"/>
      <c r="Q112" s="1640"/>
      <c r="R112" s="1164"/>
      <c r="S112" s="1164"/>
      <c r="T112" s="1164"/>
      <c r="U112" s="1164"/>
      <c r="V112" s="1640"/>
      <c r="W112" s="1164"/>
      <c r="X112" s="1164"/>
      <c r="Y112" s="548"/>
      <c r="Z112" s="1164"/>
      <c r="AA112" s="1164"/>
      <c r="AB112" s="1164"/>
      <c r="AC112" s="1164"/>
      <c r="AD112" s="1164"/>
      <c r="AE112" s="1636"/>
      <c r="AF112" s="570"/>
      <c r="AG112" s="570"/>
      <c r="AH112" s="570"/>
      <c r="AI112" s="570"/>
      <c r="AJ112" s="1645">
        <v>11</v>
      </c>
    </row>
    <row s="1645" customFormat="1" customHeight="1" ht="11.549999999999999">
      <c r="A113" s="991"/>
      <c r="B113" s="1640"/>
      <c r="C113" s="1640"/>
      <c r="D113" s="355"/>
      <c r="J113" s="1645"/>
      <c r="K113" s="1645"/>
      <c r="L113" s="1645"/>
      <c r="M113" s="1645"/>
      <c r="O113" s="1164"/>
      <c r="P113" s="1640"/>
      <c r="Q113" s="1640"/>
      <c r="R113" s="1164"/>
      <c r="S113" s="1164"/>
      <c r="T113" s="1164"/>
      <c r="U113" s="1164"/>
      <c r="V113" s="1640"/>
      <c r="W113" s="1164"/>
      <c r="X113" s="1164"/>
      <c r="Y113" s="548"/>
      <c r="Z113" s="1164"/>
      <c r="AA113" s="1164"/>
      <c r="AB113" s="1164"/>
      <c r="AC113" s="1164"/>
      <c r="AD113" s="1164"/>
      <c r="AE113" s="1636"/>
      <c r="AF113" s="570"/>
      <c r="AG113" s="570"/>
      <c r="AH113" s="570"/>
      <c r="AI113" s="570"/>
      <c r="AJ113" s="1645">
        <v>11</v>
      </c>
    </row>
    <row s="1645" customFormat="1" customHeight="1" ht="11.549999999999999">
      <c r="A114" s="991"/>
      <c r="B114" s="1640"/>
      <c r="C114" s="1640"/>
      <c r="D114" s="355"/>
      <c r="J114" s="1645"/>
      <c r="K114" s="1645"/>
      <c r="L114" s="1645"/>
      <c r="M114" s="1645"/>
      <c r="O114" s="1164"/>
      <c r="P114" s="1640"/>
      <c r="Q114" s="1640"/>
      <c r="R114" s="1164"/>
      <c r="S114" s="1164"/>
      <c r="T114" s="1164"/>
      <c r="U114" s="1164"/>
      <c r="V114" s="1640"/>
      <c r="W114" s="1164"/>
      <c r="X114" s="1164"/>
      <c r="Y114" s="548"/>
      <c r="Z114" s="1164"/>
      <c r="AA114" s="1164"/>
      <c r="AB114" s="1164"/>
      <c r="AC114" s="1164"/>
      <c r="AD114" s="1164"/>
      <c r="AE114" s="1636"/>
      <c r="AF114" s="570"/>
      <c r="AG114" s="570"/>
      <c r="AH114" s="570"/>
      <c r="AI114" s="570"/>
      <c r="AJ114" s="1645">
        <v>11</v>
      </c>
    </row>
    <row s="1645" customFormat="1" customHeight="1" ht="11.549999999999999">
      <c r="A115" s="991"/>
      <c r="B115" s="1640"/>
      <c r="C115" s="1640"/>
      <c r="D115" s="355"/>
      <c r="J115" s="1645"/>
      <c r="K115" s="1645"/>
      <c r="L115" s="1645"/>
      <c r="M115" s="1645"/>
      <c r="O115" s="1164"/>
      <c r="P115" s="1640"/>
      <c r="Q115" s="1640"/>
      <c r="R115" s="1164"/>
      <c r="S115" s="1164"/>
      <c r="T115" s="1164"/>
      <c r="U115" s="1164"/>
      <c r="V115" s="1640"/>
      <c r="W115" s="1164"/>
      <c r="X115" s="1164"/>
      <c r="Y115" s="548"/>
      <c r="Z115" s="1164"/>
      <c r="AA115" s="1164"/>
      <c r="AB115" s="1164"/>
      <c r="AC115" s="1164"/>
      <c r="AD115" s="1164"/>
      <c r="AE115" s="1636"/>
      <c r="AF115" s="570"/>
      <c r="AG115" s="570"/>
      <c r="AH115" s="570"/>
      <c r="AI115" s="570"/>
      <c r="AJ115" s="1645">
        <v>11</v>
      </c>
    </row>
    <row s="1645" customFormat="1" customHeight="1" ht="11.549999999999999">
      <c r="A116" s="991"/>
      <c r="B116" s="1640"/>
      <c r="C116" s="1640"/>
      <c r="D116" s="355"/>
      <c r="J116" s="1645"/>
      <c r="K116" s="1645"/>
      <c r="L116" s="1645"/>
      <c r="M116" s="1645"/>
      <c r="O116" s="1164"/>
      <c r="P116" s="1640"/>
      <c r="Q116" s="1640"/>
      <c r="R116" s="1164"/>
      <c r="S116" s="1164"/>
      <c r="T116" s="1164"/>
      <c r="U116" s="1164"/>
      <c r="V116" s="1640"/>
      <c r="W116" s="1164"/>
      <c r="X116" s="1164"/>
      <c r="Y116" s="548"/>
      <c r="Z116" s="1164"/>
      <c r="AA116" s="1164"/>
      <c r="AB116" s="1164"/>
      <c r="AC116" s="1164"/>
      <c r="AD116" s="1164"/>
      <c r="AE116" s="1636"/>
      <c r="AF116" s="570"/>
      <c r="AG116" s="570"/>
      <c r="AH116" s="570"/>
      <c r="AI116" s="570"/>
      <c r="AJ116" s="1645">
        <v>11</v>
      </c>
    </row>
    <row s="1645" customFormat="1" customHeight="1" ht="11.549999999999999">
      <c r="A117" s="991"/>
      <c r="B117" s="1640"/>
      <c r="C117" s="1640"/>
      <c r="D117" s="355"/>
      <c r="J117" s="1645"/>
      <c r="K117" s="1645"/>
      <c r="L117" s="1645"/>
      <c r="M117" s="1645"/>
      <c r="O117" s="1164"/>
      <c r="P117" s="1640"/>
      <c r="Q117" s="1640"/>
      <c r="R117" s="1164"/>
      <c r="S117" s="1164"/>
      <c r="T117" s="1164"/>
      <c r="U117" s="1164"/>
      <c r="V117" s="1640"/>
      <c r="W117" s="1164"/>
      <c r="X117" s="1164"/>
      <c r="Y117" s="548"/>
      <c r="Z117" s="1164"/>
      <c r="AA117" s="1164"/>
      <c r="AB117" s="1164"/>
      <c r="AC117" s="1164"/>
      <c r="AD117" s="1164"/>
      <c r="AE117" s="1636"/>
      <c r="AF117" s="570"/>
      <c r="AG117" s="570"/>
      <c r="AH117" s="570"/>
      <c r="AI117" s="570"/>
      <c r="AJ117" s="1645">
        <v>11</v>
      </c>
    </row>
    <row s="1645" customFormat="1" customHeight="1" ht="11.549999999999999">
      <c r="A118" s="991"/>
      <c r="B118" s="1640"/>
      <c r="C118" s="1640"/>
      <c r="D118" s="355"/>
      <c r="J118" s="1645"/>
      <c r="K118" s="1645"/>
      <c r="L118" s="1645"/>
      <c r="M118" s="1645"/>
      <c r="O118" s="1164"/>
      <c r="P118" s="1640"/>
      <c r="Q118" s="1640"/>
      <c r="R118" s="1164"/>
      <c r="S118" s="1164"/>
      <c r="T118" s="1164"/>
      <c r="U118" s="1164"/>
      <c r="V118" s="1640"/>
      <c r="W118" s="1164"/>
      <c r="X118" s="1164"/>
      <c r="Y118" s="548"/>
      <c r="Z118" s="1164"/>
      <c r="AA118" s="1164"/>
      <c r="AB118" s="1164"/>
      <c r="AC118" s="1164"/>
      <c r="AD118" s="1164"/>
      <c r="AE118" s="1636"/>
      <c r="AF118" s="570"/>
      <c r="AG118" s="570"/>
      <c r="AH118" s="570"/>
      <c r="AI118" s="570"/>
      <c r="AJ118" s="1645">
        <v>11</v>
      </c>
    </row>
    <row s="1645" customFormat="1" customHeight="1" ht="11.549999999999999">
      <c r="A119" s="991"/>
      <c r="B119" s="1640"/>
      <c r="C119" s="1640"/>
      <c r="D119" s="355"/>
      <c r="J119" s="1645"/>
      <c r="K119" s="1645"/>
      <c r="L119" s="1645"/>
      <c r="M119" s="1645"/>
      <c r="O119" s="1164"/>
      <c r="P119" s="1640"/>
      <c r="Q119" s="1640"/>
      <c r="R119" s="1164"/>
      <c r="S119" s="1164"/>
      <c r="T119" s="1164"/>
      <c r="U119" s="1164"/>
      <c r="V119" s="1640"/>
      <c r="W119" s="1164"/>
      <c r="X119" s="1164"/>
      <c r="Y119" s="548"/>
      <c r="Z119" s="1164"/>
      <c r="AA119" s="1164"/>
      <c r="AB119" s="1164"/>
      <c r="AC119" s="1164"/>
      <c r="AD119" s="1164"/>
      <c r="AE119" s="1636"/>
      <c r="AF119" s="570"/>
      <c r="AG119" s="570"/>
      <c r="AH119" s="570"/>
      <c r="AI119" s="570"/>
      <c r="AJ119" s="1645">
        <v>11</v>
      </c>
    </row>
    <row s="1645" customFormat="1" customHeight="1" ht="11.549999999999999">
      <c r="A120" s="991"/>
      <c r="B120" s="1640"/>
      <c r="C120" s="1640"/>
      <c r="D120" s="355"/>
      <c r="J120" s="1645"/>
      <c r="K120" s="1645"/>
      <c r="L120" s="1645"/>
      <c r="M120" s="1645"/>
      <c r="O120" s="1164"/>
      <c r="P120" s="1640"/>
      <c r="Q120" s="1640"/>
      <c r="R120" s="1164"/>
      <c r="S120" s="1164"/>
      <c r="T120" s="1164"/>
      <c r="U120" s="1164"/>
      <c r="V120" s="1640"/>
      <c r="W120" s="1164"/>
      <c r="X120" s="1164"/>
      <c r="Y120" s="548"/>
      <c r="Z120" s="1164"/>
      <c r="AA120" s="1164"/>
      <c r="AB120" s="1164"/>
      <c r="AC120" s="1164"/>
      <c r="AD120" s="1164"/>
      <c r="AE120" s="1636"/>
      <c r="AF120" s="570"/>
      <c r="AG120" s="570"/>
      <c r="AH120" s="570"/>
      <c r="AI120" s="570"/>
      <c r="AJ120" s="1645">
        <v>11</v>
      </c>
    </row>
    <row s="1645" customFormat="1" customHeight="1" ht="11.549999999999999">
      <c r="A121" s="991"/>
      <c r="B121" s="1640"/>
      <c r="C121" s="1640"/>
      <c r="D121" s="355"/>
      <c r="J121" s="1645"/>
      <c r="K121" s="1645"/>
      <c r="L121" s="1645"/>
      <c r="M121" s="1645"/>
      <c r="O121" s="1164"/>
      <c r="P121" s="1640"/>
      <c r="Q121" s="1640"/>
      <c r="R121" s="1164"/>
      <c r="S121" s="1164"/>
      <c r="T121" s="1164"/>
      <c r="U121" s="1164"/>
      <c r="V121" s="1640"/>
      <c r="W121" s="1164"/>
      <c r="X121" s="1164"/>
      <c r="Y121" s="548"/>
      <c r="Z121" s="1164"/>
      <c r="AA121" s="1164"/>
      <c r="AB121" s="1164"/>
      <c r="AC121" s="1164"/>
      <c r="AD121" s="1164"/>
      <c r="AE121" s="1636"/>
      <c r="AF121" s="570"/>
      <c r="AG121" s="570"/>
      <c r="AH121" s="570"/>
      <c r="AI121" s="570"/>
      <c r="AJ121" s="1645">
        <v>11</v>
      </c>
    </row>
    <row s="1645" customFormat="1" customHeight="1" ht="11.549999999999999">
      <c r="A122" s="991"/>
      <c r="B122" s="1640"/>
      <c r="C122" s="1640"/>
      <c r="D122" s="355"/>
      <c r="J122" s="1645"/>
      <c r="K122" s="1645"/>
      <c r="L122" s="1645"/>
      <c r="M122" s="1645"/>
      <c r="O122" s="1164"/>
      <c r="P122" s="1640"/>
      <c r="Q122" s="1640"/>
      <c r="R122" s="1164"/>
      <c r="S122" s="1164"/>
      <c r="T122" s="1164"/>
      <c r="U122" s="1164"/>
      <c r="V122" s="1640"/>
      <c r="W122" s="1164"/>
      <c r="X122" s="1164"/>
      <c r="Y122" s="548"/>
      <c r="Z122" s="1164"/>
      <c r="AA122" s="1164"/>
      <c r="AB122" s="1164"/>
      <c r="AC122" s="1164"/>
      <c r="AD122" s="1164"/>
      <c r="AE122" s="1636"/>
      <c r="AF122" s="570"/>
      <c r="AG122" s="570"/>
      <c r="AH122" s="570"/>
      <c r="AI122" s="570"/>
      <c r="AJ122" s="1645">
        <v>11</v>
      </c>
    </row>
    <row s="1645" customFormat="1" customHeight="1" ht="11.549999999999999">
      <c r="A123" s="991"/>
      <c r="B123" s="1640"/>
      <c r="C123" s="1640"/>
      <c r="D123" s="355"/>
      <c r="J123" s="1645"/>
      <c r="K123" s="1645"/>
      <c r="L123" s="1645"/>
      <c r="M123" s="1645"/>
      <c r="O123" s="1164"/>
      <c r="P123" s="1640"/>
      <c r="Q123" s="1640"/>
      <c r="R123" s="1164"/>
      <c r="S123" s="1164"/>
      <c r="T123" s="1164"/>
      <c r="U123" s="1164"/>
      <c r="V123" s="1640"/>
      <c r="W123" s="1164"/>
      <c r="X123" s="1164"/>
      <c r="Y123" s="548"/>
      <c r="Z123" s="1164"/>
      <c r="AA123" s="1164"/>
      <c r="AB123" s="1164"/>
      <c r="AC123" s="1164"/>
      <c r="AD123" s="1164"/>
      <c r="AE123" s="1636"/>
      <c r="AF123" s="570"/>
      <c r="AG123" s="570"/>
      <c r="AH123" s="570"/>
      <c r="AI123" s="570"/>
      <c r="AJ123" s="1645">
        <v>11</v>
      </c>
    </row>
    <row s="1645" customFormat="1" customHeight="1" ht="11.549999999999999">
      <c r="A124" s="991"/>
      <c r="B124" s="1640"/>
      <c r="C124" s="1640"/>
      <c r="D124" s="355"/>
      <c r="J124" s="1645"/>
      <c r="K124" s="1645"/>
      <c r="L124" s="1645"/>
      <c r="M124" s="1645"/>
      <c r="O124" s="1164"/>
      <c r="P124" s="1640"/>
      <c r="Q124" s="1640"/>
      <c r="R124" s="1164"/>
      <c r="S124" s="1164"/>
      <c r="T124" s="1164"/>
      <c r="U124" s="1164"/>
      <c r="V124" s="1640"/>
      <c r="W124" s="1164"/>
      <c r="X124" s="1164"/>
      <c r="Y124" s="548"/>
      <c r="Z124" s="1164"/>
      <c r="AA124" s="1164"/>
      <c r="AB124" s="1164"/>
      <c r="AC124" s="1164"/>
      <c r="AD124" s="1164"/>
      <c r="AE124" s="1636"/>
      <c r="AF124" s="570"/>
      <c r="AG124" s="570"/>
      <c r="AH124" s="570"/>
      <c r="AI124" s="570"/>
      <c r="AJ124" s="1645">
        <v>11</v>
      </c>
    </row>
    <row s="1645" customFormat="1" customHeight="1" ht="11.549999999999999">
      <c r="A125" s="991"/>
      <c r="B125" s="1640"/>
      <c r="C125" s="1640"/>
      <c r="D125" s="355"/>
      <c r="J125" s="1645"/>
      <c r="K125" s="1645"/>
      <c r="L125" s="1645"/>
      <c r="M125" s="1645"/>
      <c r="O125" s="1164"/>
      <c r="P125" s="1640"/>
      <c r="Q125" s="1640"/>
      <c r="R125" s="1164"/>
      <c r="S125" s="1164"/>
      <c r="T125" s="1164"/>
      <c r="U125" s="1164"/>
      <c r="V125" s="1640"/>
      <c r="W125" s="1164"/>
      <c r="X125" s="1164"/>
      <c r="Y125" s="548"/>
      <c r="Z125" s="1164"/>
      <c r="AA125" s="1164"/>
      <c r="AB125" s="1164"/>
      <c r="AC125" s="1164"/>
      <c r="AD125" s="1164"/>
      <c r="AE125" s="1636"/>
      <c r="AF125" s="570"/>
      <c r="AG125" s="570"/>
      <c r="AH125" s="570"/>
      <c r="AI125" s="570"/>
      <c r="AJ125" s="1645">
        <v>11</v>
      </c>
    </row>
    <row s="1645" customFormat="1" customHeight="1" ht="11.549999999999999">
      <c r="A126" s="991"/>
      <c r="B126" s="1640"/>
      <c r="C126" s="1640"/>
      <c r="D126" s="355"/>
      <c r="J126" s="1645"/>
      <c r="K126" s="1645"/>
      <c r="L126" s="1645"/>
      <c r="M126" s="1645"/>
      <c r="O126" s="1164"/>
      <c r="P126" s="1640"/>
      <c r="Q126" s="1640"/>
      <c r="R126" s="1164"/>
      <c r="S126" s="1164"/>
      <c r="T126" s="1164"/>
      <c r="U126" s="1164"/>
      <c r="V126" s="1640"/>
      <c r="W126" s="1164"/>
      <c r="X126" s="1164"/>
      <c r="Y126" s="548"/>
      <c r="Z126" s="1164"/>
      <c r="AA126" s="1164"/>
      <c r="AB126" s="1164"/>
      <c r="AC126" s="1164"/>
      <c r="AD126" s="1164"/>
      <c r="AE126" s="1636"/>
      <c r="AF126" s="570"/>
      <c r="AG126" s="570"/>
      <c r="AH126" s="570"/>
      <c r="AI126" s="570"/>
      <c r="AJ126" s="1645">
        <v>11</v>
      </c>
    </row>
    <row s="1645" customFormat="1" customHeight="1" ht="11.549999999999999">
      <c r="A127" s="991"/>
      <c r="B127" s="1640"/>
      <c r="C127" s="1640"/>
      <c r="D127" s="355"/>
      <c r="J127" s="1645"/>
      <c r="K127" s="1645"/>
      <c r="L127" s="1645"/>
      <c r="M127" s="1645"/>
      <c r="O127" s="1164"/>
      <c r="P127" s="1640"/>
      <c r="Q127" s="1640"/>
      <c r="R127" s="1164"/>
      <c r="S127" s="1164"/>
      <c r="T127" s="1164"/>
      <c r="U127" s="1164"/>
      <c r="V127" s="1640"/>
      <c r="W127" s="1164"/>
      <c r="X127" s="1164"/>
      <c r="Y127" s="548"/>
      <c r="Z127" s="1164"/>
      <c r="AA127" s="1164"/>
      <c r="AB127" s="1164"/>
      <c r="AC127" s="1164"/>
      <c r="AD127" s="1164"/>
      <c r="AE127" s="1636"/>
      <c r="AF127" s="570"/>
      <c r="AG127" s="570"/>
      <c r="AH127" s="570"/>
      <c r="AI127" s="570"/>
      <c r="AJ127" s="1645">
        <v>11</v>
      </c>
    </row>
    <row s="1645" customFormat="1" customHeight="1" ht="11.549999999999999">
      <c r="A128" s="991"/>
      <c r="B128" s="1640"/>
      <c r="C128" s="1640"/>
      <c r="D128" s="355"/>
      <c r="J128" s="1645"/>
      <c r="K128" s="1645"/>
      <c r="L128" s="1645"/>
      <c r="M128" s="1645"/>
      <c r="O128" s="1164"/>
      <c r="P128" s="1640"/>
      <c r="Q128" s="1640"/>
      <c r="R128" s="1164"/>
      <c r="S128" s="1164"/>
      <c r="T128" s="1164"/>
      <c r="U128" s="1164"/>
      <c r="V128" s="1640"/>
      <c r="W128" s="1164"/>
      <c r="X128" s="1164"/>
      <c r="Y128" s="548"/>
      <c r="Z128" s="1164"/>
      <c r="AA128" s="1164"/>
      <c r="AB128" s="1164"/>
      <c r="AC128" s="1164"/>
      <c r="AD128" s="1164"/>
      <c r="AE128" s="1636"/>
      <c r="AF128" s="570"/>
      <c r="AG128" s="570"/>
      <c r="AH128" s="570"/>
      <c r="AI128" s="570"/>
      <c r="AJ128" s="1645">
        <v>11</v>
      </c>
    </row>
    <row s="1645" customFormat="1" customHeight="1" ht="11.549999999999999">
      <c r="A129" s="991"/>
      <c r="B129" s="1640"/>
      <c r="C129" s="1640"/>
      <c r="D129" s="355"/>
      <c r="J129" s="1645"/>
      <c r="K129" s="1645"/>
      <c r="L129" s="1645"/>
      <c r="M129" s="1645"/>
      <c r="O129" s="1164"/>
      <c r="P129" s="1640"/>
      <c r="Q129" s="1640"/>
      <c r="R129" s="1164"/>
      <c r="S129" s="1164"/>
      <c r="T129" s="1164"/>
      <c r="U129" s="1164"/>
      <c r="V129" s="1640"/>
      <c r="W129" s="1164"/>
      <c r="X129" s="1164"/>
      <c r="Y129" s="548"/>
      <c r="Z129" s="1164"/>
      <c r="AA129" s="1164"/>
      <c r="AB129" s="1164"/>
      <c r="AC129" s="1164"/>
      <c r="AD129" s="1164"/>
      <c r="AE129" s="1636"/>
      <c r="AF129" s="570"/>
      <c r="AG129" s="570"/>
      <c r="AH129" s="570"/>
      <c r="AI129" s="570"/>
      <c r="AJ129" s="1645">
        <v>11</v>
      </c>
    </row>
    <row s="1645" customFormat="1" customHeight="1" ht="11.549999999999999">
      <c r="A130" s="991"/>
      <c r="B130" s="1640"/>
      <c r="C130" s="1640"/>
      <c r="D130" s="355"/>
      <c r="J130" s="1645"/>
      <c r="K130" s="1645"/>
      <c r="L130" s="1645"/>
      <c r="M130" s="1645"/>
      <c r="O130" s="1164"/>
      <c r="P130" s="1640"/>
      <c r="Q130" s="1640"/>
      <c r="R130" s="1164"/>
      <c r="S130" s="1164"/>
      <c r="T130" s="1164"/>
      <c r="U130" s="1164"/>
      <c r="V130" s="1640"/>
      <c r="W130" s="1164"/>
      <c r="X130" s="1164"/>
      <c r="Y130" s="548"/>
      <c r="Z130" s="1164"/>
      <c r="AA130" s="1164"/>
      <c r="AB130" s="1164"/>
      <c r="AC130" s="1164"/>
      <c r="AD130" s="1164"/>
      <c r="AE130" s="1636"/>
      <c r="AF130" s="570"/>
      <c r="AG130" s="570"/>
      <c r="AH130" s="570"/>
      <c r="AI130" s="570"/>
      <c r="AJ130" s="1645">
        <v>11</v>
      </c>
    </row>
    <row s="1645" customFormat="1" customHeight="1" ht="11.549999999999999">
      <c r="A131" s="991"/>
      <c r="B131" s="1640"/>
      <c r="C131" s="1640"/>
      <c r="D131" s="355"/>
      <c r="J131" s="1645"/>
      <c r="K131" s="1645"/>
      <c r="L131" s="1645"/>
      <c r="M131" s="1645"/>
      <c r="O131" s="1164"/>
      <c r="P131" s="1640"/>
      <c r="Q131" s="1640"/>
      <c r="R131" s="1164"/>
      <c r="S131" s="1164"/>
      <c r="T131" s="1164"/>
      <c r="U131" s="1164"/>
      <c r="V131" s="1640"/>
      <c r="W131" s="1164"/>
      <c r="X131" s="1164"/>
      <c r="Y131" s="548"/>
      <c r="Z131" s="1164"/>
      <c r="AA131" s="1164"/>
      <c r="AB131" s="1164"/>
      <c r="AC131" s="1164"/>
      <c r="AD131" s="1164"/>
      <c r="AE131" s="1636"/>
      <c r="AF131" s="570"/>
      <c r="AG131" s="570"/>
      <c r="AH131" s="570"/>
      <c r="AI131" s="570"/>
      <c r="AJ131" s="1645">
        <v>11</v>
      </c>
    </row>
    <row s="1645" customFormat="1" customHeight="1" ht="11.549999999999999">
      <c r="A132" s="991"/>
      <c r="B132" s="1640"/>
      <c r="C132" s="1640"/>
      <c r="D132" s="355"/>
      <c r="J132" s="1645"/>
      <c r="K132" s="1645"/>
      <c r="L132" s="1645"/>
      <c r="M132" s="1645"/>
      <c r="O132" s="1164"/>
      <c r="P132" s="1640"/>
      <c r="Q132" s="1640"/>
      <c r="R132" s="1164"/>
      <c r="S132" s="1164"/>
      <c r="T132" s="1164"/>
      <c r="U132" s="1164"/>
      <c r="V132" s="1640"/>
      <c r="W132" s="1164"/>
      <c r="X132" s="1164"/>
      <c r="Y132" s="548"/>
      <c r="Z132" s="1164"/>
      <c r="AA132" s="1164"/>
      <c r="AB132" s="1164"/>
      <c r="AC132" s="1164"/>
      <c r="AD132" s="1164"/>
      <c r="AE132" s="1636"/>
      <c r="AF132" s="570"/>
      <c r="AG132" s="570"/>
      <c r="AH132" s="570"/>
      <c r="AI132" s="570"/>
      <c r="AJ132" s="1645">
        <v>11</v>
      </c>
    </row>
    <row s="1645" customFormat="1" customHeight="1" ht="11.549999999999999">
      <c r="A133" s="991"/>
      <c r="B133" s="1640"/>
      <c r="C133" s="1640"/>
      <c r="D133" s="355"/>
      <c r="J133" s="1645"/>
      <c r="K133" s="1645"/>
      <c r="L133" s="1645"/>
      <c r="M133" s="1645"/>
      <c r="O133" s="1164"/>
      <c r="P133" s="1640"/>
      <c r="Q133" s="1640"/>
      <c r="R133" s="1164"/>
      <c r="S133" s="1164"/>
      <c r="T133" s="1164"/>
      <c r="U133" s="1164"/>
      <c r="V133" s="1640"/>
      <c r="W133" s="1164"/>
      <c r="X133" s="1164"/>
      <c r="Y133" s="548"/>
      <c r="Z133" s="1164"/>
      <c r="AA133" s="1164"/>
      <c r="AB133" s="1164"/>
      <c r="AC133" s="1164"/>
      <c r="AD133" s="1164"/>
      <c r="AE133" s="1636"/>
      <c r="AF133" s="570"/>
      <c r="AG133" s="570"/>
      <c r="AH133" s="570"/>
      <c r="AI133" s="570"/>
      <c r="AJ133" s="1645">
        <v>11</v>
      </c>
    </row>
    <row s="1645" customFormat="1" customHeight="1" ht="11.549999999999999">
      <c r="A134" s="991"/>
      <c r="B134" s="1640"/>
      <c r="C134" s="1640"/>
      <c r="D134" s="355"/>
      <c r="J134" s="1645"/>
      <c r="K134" s="1645"/>
      <c r="L134" s="1645"/>
      <c r="M134" s="1645"/>
      <c r="O134" s="1164"/>
      <c r="P134" s="1640"/>
      <c r="Q134" s="1640"/>
      <c r="R134" s="1164"/>
      <c r="S134" s="1164"/>
      <c r="T134" s="1164"/>
      <c r="U134" s="1164"/>
      <c r="V134" s="1640"/>
      <c r="W134" s="1164"/>
      <c r="X134" s="1164"/>
      <c r="Y134" s="548"/>
      <c r="Z134" s="1164"/>
      <c r="AA134" s="1164"/>
      <c r="AB134" s="1164"/>
      <c r="AC134" s="1164"/>
      <c r="AD134" s="1164"/>
      <c r="AE134" s="1636"/>
      <c r="AF134" s="570"/>
      <c r="AG134" s="570"/>
      <c r="AH134" s="570"/>
      <c r="AI134" s="570"/>
      <c r="AJ134" s="1645">
        <v>11</v>
      </c>
    </row>
    <row s="1645" customFormat="1" customHeight="1" ht="11.549999999999999">
      <c r="A135" s="991"/>
      <c r="B135" s="1640"/>
      <c r="C135" s="1640"/>
      <c r="D135" s="355"/>
      <c r="J135" s="1645"/>
      <c r="K135" s="1645"/>
      <c r="L135" s="1645"/>
      <c r="M135" s="1645"/>
      <c r="O135" s="1164"/>
      <c r="P135" s="1640"/>
      <c r="Q135" s="1640"/>
      <c r="R135" s="1164"/>
      <c r="S135" s="1164"/>
      <c r="T135" s="1164"/>
      <c r="U135" s="1164"/>
      <c r="V135" s="1640"/>
      <c r="W135" s="1164"/>
      <c r="X135" s="1164"/>
      <c r="Y135" s="548"/>
      <c r="Z135" s="1164"/>
      <c r="AA135" s="1164"/>
      <c r="AB135" s="1164"/>
      <c r="AC135" s="1164"/>
      <c r="AD135" s="1164"/>
      <c r="AE135" s="1636"/>
      <c r="AF135" s="570"/>
      <c r="AG135" s="570"/>
      <c r="AH135" s="570"/>
      <c r="AI135" s="570"/>
      <c r="AJ135" s="1645">
        <v>11</v>
      </c>
    </row>
    <row s="1645" customFormat="1" customHeight="1" ht="11.549999999999999">
      <c r="A136" s="991"/>
      <c r="B136" s="1640"/>
      <c r="C136" s="1640"/>
      <c r="D136" s="355"/>
      <c r="J136" s="1645"/>
      <c r="K136" s="1645"/>
      <c r="L136" s="1645"/>
      <c r="M136" s="1645"/>
      <c r="O136" s="1164"/>
      <c r="P136" s="1640"/>
      <c r="Q136" s="1640"/>
      <c r="R136" s="1164"/>
      <c r="S136" s="1164"/>
      <c r="T136" s="1164"/>
      <c r="U136" s="1164"/>
      <c r="V136" s="1640"/>
      <c r="W136" s="1164"/>
      <c r="X136" s="1164"/>
      <c r="Y136" s="548"/>
      <c r="Z136" s="1164"/>
      <c r="AA136" s="1164"/>
      <c r="AB136" s="1164"/>
      <c r="AC136" s="1164"/>
      <c r="AD136" s="1164"/>
      <c r="AE136" s="1636"/>
      <c r="AF136" s="570"/>
      <c r="AG136" s="570"/>
      <c r="AH136" s="570"/>
      <c r="AI136" s="570"/>
      <c r="AJ136" s="1645">
        <v>11</v>
      </c>
    </row>
    <row s="1645" customFormat="1" customHeight="1" ht="11.549999999999999">
      <c r="A137" s="991"/>
      <c r="B137" s="1640"/>
      <c r="C137" s="1640"/>
      <c r="D137" s="355"/>
      <c r="J137" s="1645"/>
      <c r="K137" s="1645"/>
      <c r="L137" s="1645"/>
      <c r="M137" s="1645"/>
      <c r="O137" s="1164"/>
      <c r="P137" s="1640"/>
      <c r="Q137" s="1640"/>
      <c r="R137" s="1164"/>
      <c r="S137" s="1164"/>
      <c r="T137" s="1164"/>
      <c r="U137" s="1164"/>
      <c r="V137" s="1640"/>
      <c r="W137" s="1164"/>
      <c r="X137" s="1164"/>
      <c r="Y137" s="548"/>
      <c r="Z137" s="1164"/>
      <c r="AA137" s="1164"/>
      <c r="AB137" s="1164"/>
      <c r="AC137" s="1164"/>
      <c r="AD137" s="1164"/>
      <c r="AE137" s="1636"/>
      <c r="AF137" s="570"/>
      <c r="AG137" s="570"/>
      <c r="AH137" s="570"/>
      <c r="AI137" s="570"/>
      <c r="AJ137" s="1645">
        <v>11</v>
      </c>
    </row>
    <row s="1645" customFormat="1" customHeight="1" ht="11.549999999999999">
      <c r="A138" s="991"/>
      <c r="B138" s="1640"/>
      <c r="C138" s="1640"/>
      <c r="D138" s="355"/>
      <c r="J138" s="1645"/>
      <c r="K138" s="1645"/>
      <c r="L138" s="1645"/>
      <c r="M138" s="1645"/>
      <c r="O138" s="1164"/>
      <c r="P138" s="1640"/>
      <c r="Q138" s="1640"/>
      <c r="R138" s="1164"/>
      <c r="S138" s="1164"/>
      <c r="T138" s="1164"/>
      <c r="U138" s="1164"/>
      <c r="V138" s="1640"/>
      <c r="W138" s="1164"/>
      <c r="X138" s="1164"/>
      <c r="Y138" s="548"/>
      <c r="Z138" s="1164"/>
      <c r="AA138" s="1164"/>
      <c r="AB138" s="1164"/>
      <c r="AC138" s="1164"/>
      <c r="AD138" s="1164"/>
      <c r="AE138" s="1636"/>
      <c r="AF138" s="570"/>
      <c r="AG138" s="570"/>
      <c r="AH138" s="570"/>
      <c r="AI138" s="570"/>
      <c r="AJ138" s="1645">
        <v>11</v>
      </c>
    </row>
    <row s="1645" customFormat="1" customHeight="1" ht="11.549999999999999">
      <c r="A139" s="991"/>
      <c r="B139" s="1640"/>
      <c r="C139" s="1640"/>
      <c r="D139" s="355"/>
      <c r="J139" s="1645"/>
      <c r="K139" s="1645"/>
      <c r="L139" s="1645"/>
      <c r="M139" s="1645"/>
      <c r="O139" s="1164"/>
      <c r="P139" s="1640"/>
      <c r="Q139" s="1640"/>
      <c r="R139" s="1164"/>
      <c r="S139" s="1164"/>
      <c r="T139" s="1164"/>
      <c r="U139" s="1164"/>
      <c r="V139" s="1640"/>
      <c r="W139" s="1164"/>
      <c r="X139" s="1164"/>
      <c r="Y139" s="548"/>
      <c r="Z139" s="1164"/>
      <c r="AA139" s="1164"/>
      <c r="AB139" s="1164"/>
      <c r="AC139" s="1164"/>
      <c r="AD139" s="1164"/>
      <c r="AE139" s="1636"/>
      <c r="AF139" s="570"/>
      <c r="AG139" s="570"/>
      <c r="AH139" s="570"/>
      <c r="AI139" s="570"/>
      <c r="AJ139" s="1645">
        <v>11</v>
      </c>
    </row>
    <row s="1645" customFormat="1" customHeight="1" ht="11.549999999999999">
      <c r="A140" s="991"/>
      <c r="B140" s="1640"/>
      <c r="C140" s="1640"/>
      <c r="D140" s="355"/>
      <c r="J140" s="1645"/>
      <c r="K140" s="1645"/>
      <c r="L140" s="1645"/>
      <c r="M140" s="1645"/>
      <c r="O140" s="1164"/>
      <c r="P140" s="1640"/>
      <c r="Q140" s="1640"/>
      <c r="R140" s="1164"/>
      <c r="S140" s="1164"/>
      <c r="T140" s="1164"/>
      <c r="U140" s="1164"/>
      <c r="V140" s="1640"/>
      <c r="W140" s="1164"/>
      <c r="X140" s="1164"/>
      <c r="Y140" s="548"/>
      <c r="Z140" s="1164"/>
      <c r="AA140" s="1164"/>
      <c r="AB140" s="1164"/>
      <c r="AC140" s="1164"/>
      <c r="AD140" s="1164"/>
      <c r="AE140" s="1636"/>
      <c r="AF140" s="570"/>
      <c r="AG140" s="570"/>
      <c r="AH140" s="570"/>
      <c r="AI140" s="570"/>
      <c r="AJ140" s="1645">
        <v>11</v>
      </c>
    </row>
    <row s="1645" customFormat="1" customHeight="1" ht="11.549999999999999">
      <c r="A141" s="991"/>
      <c r="B141" s="1640"/>
      <c r="C141" s="1640"/>
      <c r="D141" s="355"/>
      <c r="J141" s="1645"/>
      <c r="K141" s="1645"/>
      <c r="L141" s="1645"/>
      <c r="M141" s="1645"/>
      <c r="O141" s="1164"/>
      <c r="P141" s="1640"/>
      <c r="Q141" s="1640"/>
      <c r="R141" s="1164"/>
      <c r="S141" s="1164"/>
      <c r="T141" s="1164"/>
      <c r="U141" s="1164"/>
      <c r="V141" s="1640"/>
      <c r="W141" s="1164"/>
      <c r="X141" s="1164"/>
      <c r="Y141" s="548"/>
      <c r="Z141" s="1164"/>
      <c r="AA141" s="1164"/>
      <c r="AB141" s="1164"/>
      <c r="AC141" s="1164"/>
      <c r="AD141" s="1164"/>
      <c r="AE141" s="1636"/>
      <c r="AF141" s="570"/>
      <c r="AG141" s="570"/>
      <c r="AH141" s="570"/>
      <c r="AI141" s="570"/>
      <c r="AJ141" s="1645">
        <v>11</v>
      </c>
    </row>
    <row s="1645" customFormat="1" customHeight="1" ht="11.549999999999999">
      <c r="A142" s="991"/>
      <c r="B142" s="1640"/>
      <c r="C142" s="1640"/>
      <c r="D142" s="355"/>
      <c r="J142" s="1645"/>
      <c r="K142" s="1645"/>
      <c r="L142" s="1645"/>
      <c r="M142" s="1645"/>
      <c r="O142" s="1164"/>
      <c r="P142" s="1640"/>
      <c r="Q142" s="1640"/>
      <c r="R142" s="1164"/>
      <c r="S142" s="1164"/>
      <c r="T142" s="1164"/>
      <c r="U142" s="1164"/>
      <c r="V142" s="1640"/>
      <c r="W142" s="1164"/>
      <c r="X142" s="1164"/>
      <c r="Y142" s="548"/>
      <c r="Z142" s="1164"/>
      <c r="AA142" s="1164"/>
      <c r="AB142" s="1164"/>
      <c r="AC142" s="1164"/>
      <c r="AD142" s="1164"/>
      <c r="AE142" s="1636"/>
      <c r="AF142" s="570"/>
      <c r="AG142" s="570"/>
      <c r="AH142" s="570"/>
      <c r="AI142" s="570"/>
      <c r="AJ142" s="1645">
        <v>11</v>
      </c>
    </row>
    <row s="1645" customFormat="1" customHeight="1" ht="11.549999999999999">
      <c r="A143" s="991"/>
      <c r="B143" s="1640"/>
      <c r="C143" s="1640"/>
      <c r="D143" s="355"/>
      <c r="J143" s="1645"/>
      <c r="K143" s="1645"/>
      <c r="L143" s="1645"/>
      <c r="M143" s="1645"/>
      <c r="O143" s="1164"/>
      <c r="P143" s="1640"/>
      <c r="Q143" s="1640"/>
      <c r="R143" s="1164"/>
      <c r="S143" s="1164"/>
      <c r="T143" s="1164"/>
      <c r="U143" s="1164"/>
      <c r="V143" s="1640"/>
      <c r="W143" s="1164"/>
      <c r="X143" s="1164"/>
      <c r="Y143" s="548"/>
      <c r="Z143" s="1164"/>
      <c r="AA143" s="1164"/>
      <c r="AB143" s="1164"/>
      <c r="AC143" s="1164"/>
      <c r="AD143" s="1164"/>
      <c r="AE143" s="1636"/>
      <c r="AF143" s="570"/>
      <c r="AG143" s="570"/>
      <c r="AH143" s="570"/>
      <c r="AI143" s="570"/>
      <c r="AJ143" s="1645">
        <v>11</v>
      </c>
    </row>
    <row s="1645" customFormat="1" customHeight="1" ht="11.549999999999999">
      <c r="A144" s="991"/>
      <c r="B144" s="1640"/>
      <c r="C144" s="1640"/>
      <c r="D144" s="355"/>
      <c r="J144" s="1645"/>
      <c r="K144" s="1645"/>
      <c r="L144" s="1645"/>
      <c r="M144" s="1645"/>
      <c r="O144" s="1164"/>
      <c r="P144" s="1640"/>
      <c r="Q144" s="1640"/>
      <c r="R144" s="1164"/>
      <c r="S144" s="1164"/>
      <c r="T144" s="1164"/>
      <c r="U144" s="1164"/>
      <c r="V144" s="1640"/>
      <c r="W144" s="1164"/>
      <c r="X144" s="1164"/>
      <c r="Y144" s="548"/>
      <c r="Z144" s="1164"/>
      <c r="AA144" s="1164"/>
      <c r="AB144" s="1164"/>
      <c r="AC144" s="1164"/>
      <c r="AD144" s="1164"/>
      <c r="AE144" s="1636"/>
      <c r="AF144" s="570"/>
      <c r="AG144" s="570"/>
      <c r="AH144" s="570"/>
      <c r="AI144" s="570"/>
      <c r="AJ144" s="1645">
        <v>11</v>
      </c>
    </row>
    <row s="1645" customFormat="1" customHeight="1" ht="11.549999999999999">
      <c r="A145" s="991"/>
      <c r="B145" s="1640"/>
      <c r="C145" s="1640"/>
      <c r="D145" s="355"/>
      <c r="J145" s="1645"/>
      <c r="K145" s="1645"/>
      <c r="L145" s="1645"/>
      <c r="M145" s="1645"/>
      <c r="O145" s="1164"/>
      <c r="P145" s="1640"/>
      <c r="Q145" s="1640"/>
      <c r="R145" s="1164"/>
      <c r="S145" s="1164"/>
      <c r="T145" s="1164"/>
      <c r="U145" s="1164"/>
      <c r="V145" s="1640"/>
      <c r="W145" s="1164"/>
      <c r="X145" s="1164"/>
      <c r="Y145" s="548"/>
      <c r="Z145" s="1164"/>
      <c r="AA145" s="1164"/>
      <c r="AB145" s="1164"/>
      <c r="AC145" s="1164"/>
      <c r="AD145" s="1164"/>
      <c r="AE145" s="1636"/>
      <c r="AF145" s="570"/>
      <c r="AG145" s="570"/>
      <c r="AH145" s="570"/>
      <c r="AI145" s="570"/>
      <c r="AJ145" s="1645">
        <v>11</v>
      </c>
    </row>
    <row s="1645" customFormat="1" customHeight="1" ht="11.549999999999999">
      <c r="A146" s="991"/>
      <c r="B146" s="1640"/>
      <c r="C146" s="1640"/>
      <c r="D146" s="355"/>
      <c r="J146" s="1645"/>
      <c r="K146" s="1645"/>
      <c r="L146" s="1645"/>
      <c r="M146" s="1645"/>
      <c r="O146" s="1164"/>
      <c r="P146" s="1640"/>
      <c r="Q146" s="1640"/>
      <c r="R146" s="1164"/>
      <c r="S146" s="1164"/>
      <c r="T146" s="1164"/>
      <c r="U146" s="1164"/>
      <c r="V146" s="1640"/>
      <c r="W146" s="1164"/>
      <c r="X146" s="1164"/>
      <c r="Y146" s="548"/>
      <c r="Z146" s="1164"/>
      <c r="AA146" s="1164"/>
      <c r="AB146" s="1164"/>
      <c r="AC146" s="1164"/>
      <c r="AD146" s="1164"/>
      <c r="AE146" s="1636"/>
      <c r="AF146" s="570"/>
      <c r="AG146" s="570"/>
      <c r="AH146" s="570"/>
      <c r="AI146" s="570"/>
      <c r="AJ146" s="1645">
        <v>11</v>
      </c>
    </row>
    <row s="1645" customFormat="1" customHeight="1" ht="11.549999999999999">
      <c r="A147" s="991"/>
      <c r="B147" s="1640"/>
      <c r="C147" s="1640"/>
      <c r="D147" s="355"/>
      <c r="J147" s="1645"/>
      <c r="K147" s="1645"/>
      <c r="L147" s="1645"/>
      <c r="M147" s="1645"/>
      <c r="O147" s="1164"/>
      <c r="P147" s="1640"/>
      <c r="Q147" s="1640"/>
      <c r="R147" s="1164"/>
      <c r="S147" s="1164"/>
      <c r="T147" s="1164"/>
      <c r="U147" s="1164"/>
      <c r="V147" s="1640"/>
      <c r="W147" s="1164"/>
      <c r="X147" s="1164"/>
      <c r="Y147" s="548"/>
      <c r="Z147" s="1164"/>
      <c r="AA147" s="1164"/>
      <c r="AB147" s="1164"/>
      <c r="AC147" s="1164"/>
      <c r="AD147" s="1164"/>
      <c r="AE147" s="1636"/>
      <c r="AF147" s="570"/>
      <c r="AG147" s="570"/>
      <c r="AH147" s="570"/>
      <c r="AI147" s="570"/>
      <c r="AJ147" s="1645">
        <v>11</v>
      </c>
    </row>
    <row s="1645" customFormat="1" customHeight="1" ht="11.549999999999999">
      <c r="A148" s="991"/>
      <c r="B148" s="1640"/>
      <c r="C148" s="1640"/>
      <c r="D148" s="355"/>
      <c r="J148" s="1645"/>
      <c r="K148" s="1645"/>
      <c r="L148" s="1645"/>
      <c r="M148" s="1645"/>
      <c r="O148" s="1164"/>
      <c r="P148" s="1640"/>
      <c r="Q148" s="1640"/>
      <c r="R148" s="1164"/>
      <c r="S148" s="1164"/>
      <c r="T148" s="1164"/>
      <c r="U148" s="1164"/>
      <c r="V148" s="1640"/>
      <c r="W148" s="1164"/>
      <c r="X148" s="1164"/>
      <c r="Y148" s="548"/>
      <c r="Z148" s="1164"/>
      <c r="AA148" s="1164"/>
      <c r="AB148" s="1164"/>
      <c r="AC148" s="1164"/>
      <c r="AD148" s="1164"/>
      <c r="AE148" s="1636"/>
      <c r="AF148" s="570"/>
      <c r="AG148" s="570"/>
      <c r="AH148" s="570"/>
      <c r="AI148" s="570"/>
      <c r="AJ148" s="1645">
        <v>11</v>
      </c>
    </row>
    <row s="1645" customFormat="1" customHeight="1" ht="11.549999999999999">
      <c r="A149" s="991"/>
      <c r="B149" s="1640"/>
      <c r="C149" s="1640"/>
      <c r="D149" s="355"/>
      <c r="J149" s="1645"/>
      <c r="K149" s="1645"/>
      <c r="L149" s="1645"/>
      <c r="M149" s="1645"/>
      <c r="O149" s="1164"/>
      <c r="P149" s="1640"/>
      <c r="Q149" s="1640"/>
      <c r="R149" s="1164"/>
      <c r="S149" s="1164"/>
      <c r="T149" s="1164"/>
      <c r="U149" s="1164"/>
      <c r="V149" s="1640"/>
      <c r="W149" s="1164"/>
      <c r="X149" s="1164"/>
      <c r="Y149" s="548"/>
      <c r="Z149" s="1164"/>
      <c r="AA149" s="1164"/>
      <c r="AB149" s="1164"/>
      <c r="AC149" s="1164"/>
      <c r="AD149" s="1164"/>
      <c r="AE149" s="1636"/>
      <c r="AF149" s="570"/>
      <c r="AG149" s="570"/>
      <c r="AH149" s="570"/>
      <c r="AI149" s="570"/>
      <c r="AJ149" s="1645">
        <v>11</v>
      </c>
    </row>
    <row s="1645" customFormat="1" customHeight="1" ht="11.549999999999999">
      <c r="A150" s="991"/>
      <c r="B150" s="1640"/>
      <c r="C150" s="1640"/>
      <c r="D150" s="355"/>
      <c r="J150" s="1645"/>
      <c r="K150" s="1645"/>
      <c r="L150" s="1645"/>
      <c r="M150" s="1645"/>
      <c r="O150" s="1164"/>
      <c r="P150" s="1640"/>
      <c r="Q150" s="1640"/>
      <c r="R150" s="1164"/>
      <c r="S150" s="1164"/>
      <c r="T150" s="1164"/>
      <c r="U150" s="1164"/>
      <c r="V150" s="1640"/>
      <c r="W150" s="1164"/>
      <c r="X150" s="1164"/>
      <c r="Y150" s="548"/>
      <c r="Z150" s="1164"/>
      <c r="AA150" s="1164"/>
      <c r="AB150" s="1164"/>
      <c r="AC150" s="1164"/>
      <c r="AD150" s="1164"/>
      <c r="AE150" s="1636"/>
      <c r="AF150" s="570"/>
      <c r="AG150" s="570"/>
      <c r="AH150" s="570"/>
      <c r="AI150" s="570"/>
      <c r="AJ150" s="1645">
        <v>11</v>
      </c>
    </row>
    <row s="1645" customFormat="1" customHeight="1" ht="11.549999999999999">
      <c r="A151" s="991"/>
      <c r="B151" s="1640"/>
      <c r="C151" s="1640"/>
      <c r="D151" s="355"/>
      <c r="J151" s="1645"/>
      <c r="K151" s="1645"/>
      <c r="L151" s="1645"/>
      <c r="M151" s="1645"/>
      <c r="O151" s="1164"/>
      <c r="P151" s="1640"/>
      <c r="Q151" s="1640"/>
      <c r="R151" s="1164"/>
      <c r="S151" s="1164"/>
      <c r="T151" s="1164"/>
      <c r="U151" s="1164"/>
      <c r="V151" s="1640"/>
      <c r="W151" s="1164"/>
      <c r="X151" s="1164"/>
      <c r="Y151" s="548"/>
      <c r="Z151" s="1164"/>
      <c r="AA151" s="1164"/>
      <c r="AB151" s="1164"/>
      <c r="AC151" s="1164"/>
      <c r="AD151" s="1164"/>
      <c r="AE151" s="1636"/>
      <c r="AF151" s="570"/>
      <c r="AG151" s="570"/>
      <c r="AH151" s="570"/>
      <c r="AI151" s="570"/>
      <c r="AJ151" s="1645">
        <v>11</v>
      </c>
    </row>
    <row s="1645" customFormat="1" customHeight="1" ht="11.549999999999999">
      <c r="A152" s="991"/>
      <c r="B152" s="1640"/>
      <c r="C152" s="1640"/>
      <c r="D152" s="355"/>
      <c r="J152" s="1645"/>
      <c r="K152" s="1645"/>
      <c r="L152" s="1645"/>
      <c r="M152" s="1645"/>
      <c r="O152" s="1164"/>
      <c r="P152" s="1640"/>
      <c r="Q152" s="1640"/>
      <c r="R152" s="1164"/>
      <c r="S152" s="1164"/>
      <c r="T152" s="1164"/>
      <c r="U152" s="1164"/>
      <c r="V152" s="1640"/>
      <c r="W152" s="1164"/>
      <c r="X152" s="1164"/>
      <c r="Y152" s="548"/>
      <c r="Z152" s="1164"/>
      <c r="AA152" s="1164"/>
      <c r="AB152" s="1164"/>
      <c r="AC152" s="1164"/>
      <c r="AD152" s="1164"/>
      <c r="AE152" s="1636"/>
      <c r="AF152" s="570"/>
      <c r="AG152" s="570"/>
      <c r="AH152" s="570"/>
      <c r="AI152" s="570"/>
      <c r="AJ152" s="1645">
        <v>11</v>
      </c>
    </row>
    <row s="1645" customFormat="1" customHeight="1" ht="11.549999999999999">
      <c r="A153" s="991"/>
      <c r="B153" s="1640"/>
      <c r="C153" s="1640"/>
      <c r="D153" s="355"/>
      <c r="J153" s="1645"/>
      <c r="K153" s="1645"/>
      <c r="L153" s="1645"/>
      <c r="M153" s="1645"/>
      <c r="O153" s="1164"/>
      <c r="P153" s="1640"/>
      <c r="Q153" s="1640"/>
      <c r="R153" s="1164"/>
      <c r="S153" s="1164"/>
      <c r="T153" s="1164"/>
      <c r="U153" s="1164"/>
      <c r="V153" s="1640"/>
      <c r="W153" s="1164"/>
      <c r="X153" s="1164"/>
      <c r="Y153" s="548"/>
      <c r="Z153" s="1164"/>
      <c r="AA153" s="1164"/>
      <c r="AB153" s="1164"/>
      <c r="AC153" s="1164"/>
      <c r="AD153" s="1164"/>
      <c r="AE153" s="1636"/>
      <c r="AF153" s="570"/>
      <c r="AG153" s="570"/>
      <c r="AH153" s="570"/>
      <c r="AI153" s="570"/>
      <c r="AJ153" s="1645">
        <v>11</v>
      </c>
    </row>
    <row s="1645" customFormat="1" customHeight="1" ht="11.549999999999999">
      <c r="A154" s="991"/>
      <c r="B154" s="1640"/>
      <c r="C154" s="1640"/>
      <c r="D154" s="355"/>
      <c r="J154" s="1645"/>
      <c r="K154" s="1645"/>
      <c r="L154" s="1645"/>
      <c r="M154" s="1645"/>
      <c r="O154" s="1164"/>
      <c r="P154" s="1640"/>
      <c r="Q154" s="1640"/>
      <c r="R154" s="1164"/>
      <c r="S154" s="1164"/>
      <c r="T154" s="1164"/>
      <c r="U154" s="1164"/>
      <c r="V154" s="1640"/>
      <c r="W154" s="1164"/>
      <c r="X154" s="1164"/>
      <c r="Y154" s="548"/>
      <c r="Z154" s="1164"/>
      <c r="AA154" s="1164"/>
      <c r="AB154" s="1164"/>
      <c r="AC154" s="1164"/>
      <c r="AD154" s="1164"/>
      <c r="AE154" s="1636"/>
      <c r="AF154" s="570"/>
      <c r="AG154" s="570"/>
      <c r="AH154" s="570"/>
      <c r="AI154" s="570"/>
      <c r="AJ154" s="1645">
        <v>11</v>
      </c>
    </row>
    <row s="1645" customFormat="1" customHeight="1" ht="11.549999999999999">
      <c r="A155" s="991"/>
      <c r="B155" s="1640"/>
      <c r="C155" s="1640"/>
      <c r="D155" s="355"/>
      <c r="J155" s="1645"/>
      <c r="K155" s="1645"/>
      <c r="L155" s="1645"/>
      <c r="M155" s="1645"/>
      <c r="O155" s="1164"/>
      <c r="P155" s="1640"/>
      <c r="Q155" s="1640"/>
      <c r="R155" s="1164"/>
      <c r="S155" s="1164"/>
      <c r="T155" s="1164"/>
      <c r="U155" s="1164"/>
      <c r="V155" s="1640"/>
      <c r="W155" s="1164"/>
      <c r="X155" s="1164"/>
      <c r="Y155" s="548"/>
      <c r="Z155" s="1164"/>
      <c r="AA155" s="1164"/>
      <c r="AB155" s="1164"/>
      <c r="AC155" s="1164"/>
      <c r="AD155" s="1164"/>
      <c r="AE155" s="1636"/>
      <c r="AF155" s="570"/>
      <c r="AG155" s="570"/>
      <c r="AH155" s="570"/>
      <c r="AI155" s="570"/>
      <c r="AJ155" s="1645">
        <v>11</v>
      </c>
    </row>
    <row s="1645" customFormat="1" customHeight="1" ht="11.549999999999999">
      <c r="A156" s="991"/>
      <c r="B156" s="1640"/>
      <c r="C156" s="1640"/>
      <c r="D156" s="355"/>
      <c r="J156" s="1645"/>
      <c r="K156" s="1645"/>
      <c r="L156" s="1645"/>
      <c r="M156" s="1645"/>
      <c r="O156" s="1164"/>
      <c r="P156" s="1640"/>
      <c r="Q156" s="1640"/>
      <c r="R156" s="1164"/>
      <c r="S156" s="1164"/>
      <c r="T156" s="1164"/>
      <c r="U156" s="1164"/>
      <c r="V156" s="1640"/>
      <c r="W156" s="1164"/>
      <c r="X156" s="1164"/>
      <c r="Y156" s="548"/>
      <c r="Z156" s="1164"/>
      <c r="AA156" s="1164"/>
      <c r="AB156" s="1164"/>
      <c r="AC156" s="1164"/>
      <c r="AD156" s="1164"/>
      <c r="AE156" s="1636"/>
      <c r="AF156" s="570"/>
      <c r="AG156" s="570"/>
      <c r="AH156" s="570"/>
      <c r="AI156" s="570"/>
      <c r="AJ156" s="1645">
        <v>11</v>
      </c>
    </row>
    <row s="1645" customFormat="1" customHeight="1" ht="11.549999999999999">
      <c r="A157" s="991"/>
      <c r="B157" s="1640"/>
      <c r="C157" s="1640"/>
      <c r="D157" s="355"/>
      <c r="J157" s="1645"/>
      <c r="K157" s="1645"/>
      <c r="L157" s="1645"/>
      <c r="M157" s="1645"/>
      <c r="O157" s="1164"/>
      <c r="P157" s="1640"/>
      <c r="Q157" s="1640"/>
      <c r="R157" s="1164"/>
      <c r="S157" s="1164"/>
      <c r="T157" s="1164"/>
      <c r="U157" s="1164"/>
      <c r="V157" s="1640"/>
      <c r="W157" s="1164"/>
      <c r="X157" s="1164"/>
      <c r="Y157" s="548"/>
      <c r="Z157" s="1164"/>
      <c r="AA157" s="1164"/>
      <c r="AB157" s="1164"/>
      <c r="AC157" s="1164"/>
      <c r="AD157" s="1164"/>
      <c r="AE157" s="1636"/>
      <c r="AF157" s="570"/>
      <c r="AG157" s="570"/>
      <c r="AH157" s="570"/>
      <c r="AI157" s="570"/>
      <c r="AJ157" s="1645">
        <v>11</v>
      </c>
    </row>
    <row s="1645" customFormat="1" customHeight="1" ht="11.549999999999999">
      <c r="A158" s="991"/>
      <c r="B158" s="1640"/>
      <c r="C158" s="1640"/>
      <c r="D158" s="355"/>
      <c r="J158" s="1645"/>
      <c r="K158" s="1645"/>
      <c r="L158" s="1645"/>
      <c r="M158" s="1645"/>
      <c r="O158" s="1164"/>
      <c r="P158" s="1640"/>
      <c r="Q158" s="1640"/>
      <c r="R158" s="1164"/>
      <c r="S158" s="1164"/>
      <c r="T158" s="1164"/>
      <c r="U158" s="1164"/>
      <c r="V158" s="1640"/>
      <c r="W158" s="1164"/>
      <c r="X158" s="1164"/>
      <c r="Y158" s="548"/>
      <c r="Z158" s="1164"/>
      <c r="AA158" s="1164"/>
      <c r="AB158" s="1164"/>
      <c r="AC158" s="1164"/>
      <c r="AD158" s="1164"/>
      <c r="AE158" s="1636"/>
      <c r="AF158" s="570"/>
      <c r="AG158" s="570"/>
      <c r="AH158" s="570"/>
      <c r="AI158" s="570"/>
      <c r="AJ158" s="1645">
        <v>11</v>
      </c>
    </row>
    <row s="1645" customFormat="1" customHeight="1" ht="11.549999999999999">
      <c r="A159" s="991"/>
      <c r="B159" s="1640"/>
      <c r="C159" s="1640"/>
      <c r="D159" s="355"/>
      <c r="J159" s="1645"/>
      <c r="K159" s="1645"/>
      <c r="L159" s="1645"/>
      <c r="M159" s="1645"/>
      <c r="O159" s="1164"/>
      <c r="P159" s="1640"/>
      <c r="Q159" s="1640"/>
      <c r="R159" s="1164"/>
      <c r="S159" s="1164"/>
      <c r="T159" s="1164"/>
      <c r="U159" s="1164"/>
      <c r="V159" s="1640"/>
      <c r="W159" s="1164"/>
      <c r="X159" s="1164"/>
      <c r="Y159" s="548"/>
      <c r="Z159" s="1164"/>
      <c r="AA159" s="1164"/>
      <c r="AB159" s="1164"/>
      <c r="AC159" s="1164"/>
      <c r="AD159" s="1164"/>
      <c r="AE159" s="1636"/>
      <c r="AF159" s="570"/>
      <c r="AG159" s="570"/>
      <c r="AH159" s="570"/>
      <c r="AI159" s="570"/>
      <c r="AJ159" s="1645">
        <v>11</v>
      </c>
    </row>
    <row s="1645" customFormat="1" customHeight="1" ht="11.549999999999999">
      <c r="A160" s="991"/>
      <c r="B160" s="1640"/>
      <c r="C160" s="1640"/>
      <c r="D160" s="355"/>
      <c r="J160" s="1645"/>
      <c r="K160" s="1645"/>
      <c r="L160" s="1645"/>
      <c r="M160" s="1645"/>
      <c r="O160" s="1164"/>
      <c r="P160" s="1640"/>
      <c r="Q160" s="1640"/>
      <c r="R160" s="1164"/>
      <c r="S160" s="1164"/>
      <c r="T160" s="1164"/>
      <c r="U160" s="1164"/>
      <c r="V160" s="1640"/>
      <c r="W160" s="1164"/>
      <c r="X160" s="1164"/>
      <c r="Y160" s="548"/>
      <c r="Z160" s="1164"/>
      <c r="AA160" s="1164"/>
      <c r="AB160" s="1164"/>
      <c r="AC160" s="1164"/>
      <c r="AD160" s="1164"/>
      <c r="AE160" s="1636"/>
      <c r="AF160" s="570"/>
      <c r="AG160" s="570"/>
      <c r="AH160" s="570"/>
      <c r="AI160" s="570"/>
      <c r="AJ160" s="1645">
        <v>11</v>
      </c>
    </row>
    <row s="1645" customFormat="1" customHeight="1" ht="11.549999999999999">
      <c r="A161" s="991"/>
      <c r="B161" s="1640"/>
      <c r="C161" s="1640"/>
      <c r="D161" s="355"/>
      <c r="J161" s="1645"/>
      <c r="K161" s="1645"/>
      <c r="L161" s="1645"/>
      <c r="M161" s="1645"/>
      <c r="O161" s="1164"/>
      <c r="P161" s="1640"/>
      <c r="Q161" s="1640"/>
      <c r="R161" s="1164"/>
      <c r="S161" s="1164"/>
      <c r="T161" s="1164"/>
      <c r="U161" s="1164"/>
      <c r="V161" s="1640"/>
      <c r="W161" s="1164"/>
      <c r="X161" s="1164"/>
      <c r="Y161" s="548"/>
      <c r="Z161" s="1164"/>
      <c r="AA161" s="1164"/>
      <c r="AB161" s="1164"/>
      <c r="AC161" s="1164"/>
      <c r="AD161" s="1164"/>
      <c r="AE161" s="1636"/>
      <c r="AF161" s="570"/>
      <c r="AG161" s="570"/>
      <c r="AH161" s="570"/>
      <c r="AI161" s="570"/>
      <c r="AJ161" s="1645">
        <v>11</v>
      </c>
    </row>
    <row s="1645" customFormat="1" customHeight="1" ht="11.549999999999999">
      <c r="A162" s="991"/>
      <c r="B162" s="1640"/>
      <c r="C162" s="1640"/>
      <c r="D162" s="355"/>
      <c r="J162" s="1645"/>
      <c r="K162" s="1645"/>
      <c r="L162" s="1645"/>
      <c r="M162" s="1645"/>
      <c r="O162" s="1164"/>
      <c r="P162" s="1640"/>
      <c r="Q162" s="1640"/>
      <c r="R162" s="1164"/>
      <c r="S162" s="1164"/>
      <c r="T162" s="1164"/>
      <c r="U162" s="1164"/>
      <c r="V162" s="1640"/>
      <c r="W162" s="1164"/>
      <c r="X162" s="1164"/>
      <c r="Y162" s="548"/>
      <c r="Z162" s="1164"/>
      <c r="AA162" s="1164"/>
      <c r="AB162" s="1164"/>
      <c r="AC162" s="1164"/>
      <c r="AD162" s="1164"/>
      <c r="AE162" s="1636"/>
      <c r="AF162" s="570"/>
      <c r="AG162" s="570"/>
      <c r="AH162" s="570"/>
      <c r="AI162" s="570"/>
      <c r="AJ162" s="1645">
        <v>11</v>
      </c>
    </row>
    <row s="1645" customFormat="1" customHeight="1" ht="11.549999999999999">
      <c r="A163" s="991"/>
      <c r="B163" s="1640"/>
      <c r="C163" s="1640"/>
      <c r="D163" s="355"/>
      <c r="J163" s="1645"/>
      <c r="K163" s="1645"/>
      <c r="L163" s="1645"/>
      <c r="M163" s="1645"/>
      <c r="O163" s="1164"/>
      <c r="P163" s="1640"/>
      <c r="Q163" s="1640"/>
      <c r="R163" s="1164"/>
      <c r="S163" s="1164"/>
      <c r="T163" s="1164"/>
      <c r="U163" s="1164"/>
      <c r="V163" s="1640"/>
      <c r="W163" s="1164"/>
      <c r="X163" s="1164"/>
      <c r="Y163" s="548"/>
      <c r="Z163" s="1164"/>
      <c r="AA163" s="1164"/>
      <c r="AB163" s="1164"/>
      <c r="AC163" s="1164"/>
      <c r="AD163" s="1164"/>
      <c r="AE163" s="1636"/>
      <c r="AF163" s="570"/>
      <c r="AG163" s="570"/>
      <c r="AH163" s="570"/>
      <c r="AI163" s="570"/>
      <c r="AJ163" s="1645">
        <v>11</v>
      </c>
    </row>
    <row s="1645" customFormat="1" customHeight="1" ht="11.549999999999999">
      <c r="A164" s="991"/>
      <c r="B164" s="1640"/>
      <c r="C164" s="1640"/>
      <c r="D164" s="355"/>
      <c r="J164" s="1645"/>
      <c r="K164" s="1645"/>
      <c r="L164" s="1645"/>
      <c r="M164" s="1645"/>
      <c r="O164" s="1164"/>
      <c r="P164" s="1640"/>
      <c r="Q164" s="1640"/>
      <c r="R164" s="1164"/>
      <c r="S164" s="1164"/>
      <c r="T164" s="1164"/>
      <c r="U164" s="1164"/>
      <c r="V164" s="1640"/>
      <c r="W164" s="1164"/>
      <c r="X164" s="1164"/>
      <c r="Y164" s="548"/>
      <c r="Z164" s="1164"/>
      <c r="AA164" s="1164"/>
      <c r="AB164" s="1164"/>
      <c r="AC164" s="1164"/>
      <c r="AD164" s="1164"/>
      <c r="AE164" s="1636"/>
      <c r="AF164" s="570"/>
      <c r="AG164" s="570"/>
      <c r="AH164" s="570"/>
      <c r="AI164" s="570"/>
      <c r="AJ164" s="1645">
        <v>11</v>
      </c>
    </row>
    <row s="1645" customFormat="1" customHeight="1" ht="11.549999999999999">
      <c r="A165" s="991"/>
      <c r="B165" s="1640"/>
      <c r="C165" s="1640"/>
      <c r="D165" s="355"/>
      <c r="J165" s="1645"/>
      <c r="K165" s="1645"/>
      <c r="L165" s="1645"/>
      <c r="M165" s="1645"/>
      <c r="O165" s="1164"/>
      <c r="P165" s="1640"/>
      <c r="Q165" s="1640"/>
      <c r="R165" s="1164"/>
      <c r="S165" s="1164"/>
      <c r="T165" s="1164"/>
      <c r="U165" s="1164"/>
      <c r="V165" s="1640"/>
      <c r="W165" s="1164"/>
      <c r="X165" s="1164"/>
      <c r="Y165" s="548"/>
      <c r="Z165" s="1164"/>
      <c r="AA165" s="1164"/>
      <c r="AB165" s="1164"/>
      <c r="AC165" s="1164"/>
      <c r="AD165" s="1164"/>
      <c r="AE165" s="1636"/>
      <c r="AF165" s="570"/>
      <c r="AG165" s="570"/>
      <c r="AH165" s="570"/>
      <c r="AI165" s="570"/>
      <c r="AJ165" s="1645">
        <v>11</v>
      </c>
    </row>
    <row s="1645" customFormat="1" customHeight="1" ht="11.549999999999999">
      <c r="A166" s="991"/>
      <c r="B166" s="1640"/>
      <c r="C166" s="1640"/>
      <c r="D166" s="355"/>
      <c r="J166" s="1645"/>
      <c r="K166" s="1645"/>
      <c r="L166" s="1645"/>
      <c r="M166" s="1645"/>
      <c r="O166" s="1164"/>
      <c r="P166" s="1640"/>
      <c r="Q166" s="1640"/>
      <c r="R166" s="1164"/>
      <c r="S166" s="1164"/>
      <c r="T166" s="1164"/>
      <c r="U166" s="1164"/>
      <c r="V166" s="1640"/>
      <c r="W166" s="1164"/>
      <c r="X166" s="1164"/>
      <c r="Y166" s="548"/>
      <c r="Z166" s="1164"/>
      <c r="AA166" s="1164"/>
      <c r="AB166" s="1164"/>
      <c r="AC166" s="1164"/>
      <c r="AD166" s="1164"/>
      <c r="AE166" s="1636"/>
      <c r="AF166" s="570"/>
      <c r="AG166" s="570"/>
      <c r="AH166" s="570"/>
      <c r="AI166" s="570"/>
      <c r="AJ166" s="1645">
        <v>11</v>
      </c>
    </row>
    <row s="1645" customFormat="1" customHeight="1" ht="11.549999999999999">
      <c r="A167" s="991"/>
      <c r="B167" s="1640"/>
      <c r="C167" s="1640"/>
      <c r="D167" s="355"/>
      <c r="J167" s="1645"/>
      <c r="K167" s="1645"/>
      <c r="L167" s="1645"/>
      <c r="M167" s="1645"/>
      <c r="O167" s="1164"/>
      <c r="P167" s="1640"/>
      <c r="Q167" s="1640"/>
      <c r="R167" s="1164"/>
      <c r="S167" s="1164"/>
      <c r="T167" s="1164"/>
      <c r="U167" s="1164"/>
      <c r="V167" s="1640"/>
      <c r="W167" s="1164"/>
      <c r="X167" s="1164"/>
      <c r="Y167" s="548"/>
      <c r="Z167" s="1164"/>
      <c r="AA167" s="1164"/>
      <c r="AB167" s="1164"/>
      <c r="AC167" s="1164"/>
      <c r="AD167" s="1164"/>
      <c r="AE167" s="1636"/>
      <c r="AF167" s="570"/>
      <c r="AG167" s="570"/>
      <c r="AH167" s="570"/>
      <c r="AI167" s="570"/>
      <c r="AJ167" s="1645">
        <v>11</v>
      </c>
    </row>
    <row s="1645" customFormat="1" customHeight="1" ht="11.549999999999999">
      <c r="A168" s="991"/>
      <c r="B168" s="1640"/>
      <c r="C168" s="1640"/>
      <c r="D168" s="355"/>
      <c r="J168" s="1645"/>
      <c r="K168" s="1645"/>
      <c r="L168" s="1645"/>
      <c r="M168" s="1645"/>
      <c r="O168" s="1164"/>
      <c r="P168" s="1640"/>
      <c r="Q168" s="1640"/>
      <c r="R168" s="1164"/>
      <c r="S168" s="1164"/>
      <c r="T168" s="1164"/>
      <c r="U168" s="1164"/>
      <c r="V168" s="1640"/>
      <c r="W168" s="1164"/>
      <c r="X168" s="1164"/>
      <c r="Y168" s="548"/>
      <c r="Z168" s="1164"/>
      <c r="AA168" s="1164"/>
      <c r="AB168" s="1164"/>
      <c r="AC168" s="1164"/>
      <c r="AD168" s="1164"/>
      <c r="AE168" s="1636"/>
      <c r="AF168" s="570"/>
      <c r="AG168" s="570"/>
      <c r="AH168" s="570"/>
      <c r="AI168" s="570"/>
      <c r="AJ168" s="1645">
        <v>11</v>
      </c>
    </row>
    <row s="1645" customFormat="1" customHeight="1" ht="11.549999999999999">
      <c r="A169" s="991"/>
      <c r="B169" s="1640"/>
      <c r="C169" s="1640"/>
      <c r="D169" s="355"/>
      <c r="J169" s="1645"/>
      <c r="K169" s="1645"/>
      <c r="L169" s="1645"/>
      <c r="M169" s="1645"/>
      <c r="O169" s="1164"/>
      <c r="P169" s="1640"/>
      <c r="Q169" s="1640"/>
      <c r="R169" s="1164"/>
      <c r="S169" s="1164"/>
      <c r="T169" s="1164"/>
      <c r="U169" s="1164"/>
      <c r="V169" s="1640"/>
      <c r="W169" s="1164"/>
      <c r="X169" s="1164"/>
      <c r="Y169" s="548"/>
      <c r="Z169" s="1164"/>
      <c r="AA169" s="1164"/>
      <c r="AB169" s="1164"/>
      <c r="AC169" s="1164"/>
      <c r="AD169" s="1164"/>
      <c r="AE169" s="1636"/>
      <c r="AF169" s="570"/>
      <c r="AG169" s="570"/>
      <c r="AH169" s="570"/>
      <c r="AI169" s="570"/>
      <c r="AJ169" s="1645">
        <v>11</v>
      </c>
    </row>
    <row s="1645" customFormat="1" customHeight="1" ht="11.549999999999999">
      <c r="A170" s="991"/>
      <c r="B170" s="1640"/>
      <c r="C170" s="1640"/>
      <c r="D170" s="355"/>
      <c r="J170" s="1645"/>
      <c r="K170" s="1645"/>
      <c r="L170" s="1645"/>
      <c r="M170" s="1645"/>
      <c r="O170" s="1164"/>
      <c r="P170" s="1640"/>
      <c r="Q170" s="1640"/>
      <c r="R170" s="1164"/>
      <c r="S170" s="1164"/>
      <c r="T170" s="1164"/>
      <c r="U170" s="1164"/>
      <c r="V170" s="1640"/>
      <c r="W170" s="1164"/>
      <c r="X170" s="1164"/>
      <c r="Y170" s="548"/>
      <c r="Z170" s="1164"/>
      <c r="AA170" s="1164"/>
      <c r="AB170" s="1164"/>
      <c r="AC170" s="1164"/>
      <c r="AD170" s="1164"/>
      <c r="AE170" s="1636"/>
      <c r="AF170" s="570"/>
      <c r="AG170" s="570"/>
      <c r="AH170" s="570"/>
      <c r="AI170" s="570"/>
      <c r="AJ170" s="1645">
        <v>11</v>
      </c>
    </row>
    <row s="1645" customFormat="1" customHeight="1" ht="11.549999999999999">
      <c r="A171" s="991"/>
      <c r="B171" s="1640"/>
      <c r="C171" s="1640"/>
      <c r="D171" s="355"/>
      <c r="J171" s="1645"/>
      <c r="K171" s="1645"/>
      <c r="L171" s="1645"/>
      <c r="M171" s="1645"/>
      <c r="O171" s="1164"/>
      <c r="P171" s="1640"/>
      <c r="Q171" s="1640"/>
      <c r="R171" s="1164"/>
      <c r="S171" s="1164"/>
      <c r="T171" s="1164"/>
      <c r="U171" s="1164"/>
      <c r="V171" s="1640"/>
      <c r="W171" s="1164"/>
      <c r="X171" s="1164"/>
      <c r="Y171" s="548"/>
      <c r="Z171" s="1164"/>
      <c r="AA171" s="1164"/>
      <c r="AB171" s="1164"/>
      <c r="AC171" s="1164"/>
      <c r="AD171" s="1164"/>
      <c r="AE171" s="1636"/>
      <c r="AF171" s="570"/>
      <c r="AG171" s="570"/>
      <c r="AH171" s="570"/>
      <c r="AI171" s="570"/>
      <c r="AJ171" s="1645">
        <v>11</v>
      </c>
    </row>
    <row s="1645" customFormat="1" customHeight="1" ht="11.549999999999999">
      <c r="A172" s="991"/>
      <c r="B172" s="1640"/>
      <c r="C172" s="1640"/>
      <c r="D172" s="355"/>
      <c r="J172" s="1645"/>
      <c r="K172" s="1645"/>
      <c r="L172" s="1645"/>
      <c r="M172" s="1645"/>
      <c r="O172" s="1164"/>
      <c r="P172" s="1640"/>
      <c r="Q172" s="1640"/>
      <c r="R172" s="1164"/>
      <c r="S172" s="1164"/>
      <c r="T172" s="1164"/>
      <c r="U172" s="1164"/>
      <c r="V172" s="1640"/>
      <c r="W172" s="1164"/>
      <c r="X172" s="1164"/>
      <c r="Y172" s="548"/>
      <c r="Z172" s="1164"/>
      <c r="AA172" s="1164"/>
      <c r="AB172" s="1164"/>
      <c r="AC172" s="1164"/>
      <c r="AD172" s="1164"/>
      <c r="AE172" s="1636"/>
      <c r="AF172" s="570"/>
      <c r="AG172" s="570"/>
      <c r="AH172" s="570"/>
      <c r="AI172" s="570"/>
      <c r="AJ172" s="1645">
        <v>11</v>
      </c>
    </row>
    <row s="1645" customFormat="1" customHeight="1" ht="11.549999999999999">
      <c r="A173" s="991"/>
      <c r="B173" s="1640"/>
      <c r="C173" s="1640"/>
      <c r="D173" s="355"/>
      <c r="J173" s="1645"/>
      <c r="K173" s="1645"/>
      <c r="L173" s="1645"/>
      <c r="M173" s="1645"/>
      <c r="O173" s="1164"/>
      <c r="P173" s="1640"/>
      <c r="Q173" s="1640"/>
      <c r="R173" s="1164"/>
      <c r="S173" s="1164"/>
      <c r="T173" s="1164"/>
      <c r="U173" s="1164"/>
      <c r="V173" s="1640"/>
      <c r="W173" s="1164"/>
      <c r="X173" s="1164"/>
      <c r="Y173" s="548"/>
      <c r="Z173" s="1164"/>
      <c r="AA173" s="1164"/>
      <c r="AB173" s="1164"/>
      <c r="AC173" s="1164"/>
      <c r="AD173" s="1164"/>
      <c r="AE173" s="1636"/>
      <c r="AF173" s="570"/>
      <c r="AG173" s="570"/>
      <c r="AH173" s="570"/>
      <c r="AI173" s="570"/>
      <c r="AJ173" s="1645">
        <v>11</v>
      </c>
    </row>
    <row s="1645" customFormat="1" customHeight="1" ht="11.549999999999999">
      <c r="A174" s="991"/>
      <c r="B174" s="1640"/>
      <c r="C174" s="1640"/>
      <c r="D174" s="355"/>
      <c r="J174" s="1645"/>
      <c r="K174" s="1645"/>
      <c r="L174" s="1645"/>
      <c r="M174" s="1645"/>
      <c r="O174" s="1164"/>
      <c r="P174" s="1640"/>
      <c r="Q174" s="1640"/>
      <c r="R174" s="1164"/>
      <c r="S174" s="1164"/>
      <c r="T174" s="1164"/>
      <c r="U174" s="1164"/>
      <c r="V174" s="1640"/>
      <c r="W174" s="1164"/>
      <c r="X174" s="1164"/>
      <c r="Y174" s="548"/>
      <c r="Z174" s="1164"/>
      <c r="AA174" s="1164"/>
      <c r="AB174" s="1164"/>
      <c r="AC174" s="1164"/>
      <c r="AD174" s="1164"/>
      <c r="AE174" s="1636"/>
      <c r="AF174" s="570"/>
      <c r="AG174" s="570"/>
      <c r="AH174" s="570"/>
      <c r="AI174" s="570"/>
      <c r="AJ174" s="1645">
        <v>11</v>
      </c>
    </row>
    <row s="1645" customFormat="1" customHeight="1" ht="11.549999999999999">
      <c r="A175" s="991"/>
      <c r="B175" s="1640"/>
      <c r="C175" s="1640"/>
      <c r="D175" s="355"/>
      <c r="J175" s="1645"/>
      <c r="K175" s="1645"/>
      <c r="L175" s="1645"/>
      <c r="M175" s="1645"/>
      <c r="O175" s="1164"/>
      <c r="P175" s="1640"/>
      <c r="Q175" s="1640"/>
      <c r="R175" s="1164"/>
      <c r="S175" s="1164"/>
      <c r="T175" s="1164"/>
      <c r="U175" s="1164"/>
      <c r="V175" s="1640"/>
      <c r="W175" s="1164"/>
      <c r="X175" s="1164"/>
      <c r="Y175" s="548"/>
      <c r="Z175" s="1164"/>
      <c r="AA175" s="1164"/>
      <c r="AB175" s="1164"/>
      <c r="AC175" s="1164"/>
      <c r="AD175" s="1164"/>
      <c r="AE175" s="1636"/>
      <c r="AF175" s="570"/>
      <c r="AG175" s="570"/>
      <c r="AH175" s="570"/>
      <c r="AI175" s="570"/>
      <c r="AJ175" s="1645">
        <v>11</v>
      </c>
    </row>
    <row s="1645" customFormat="1" customHeight="1" ht="11.549999999999999">
      <c r="A176" s="991"/>
      <c r="B176" s="1640"/>
      <c r="C176" s="1640"/>
      <c r="D176" s="355"/>
      <c r="J176" s="1645"/>
      <c r="K176" s="1645"/>
      <c r="L176" s="1645"/>
      <c r="M176" s="1645"/>
      <c r="O176" s="1164"/>
      <c r="P176" s="1640"/>
      <c r="Q176" s="1640"/>
      <c r="R176" s="1164"/>
      <c r="S176" s="1164"/>
      <c r="T176" s="1164"/>
      <c r="U176" s="1164"/>
      <c r="V176" s="1640"/>
      <c r="W176" s="1164"/>
      <c r="X176" s="1164"/>
      <c r="Y176" s="548"/>
      <c r="Z176" s="1164"/>
      <c r="AA176" s="1164"/>
      <c r="AB176" s="1164"/>
      <c r="AC176" s="1164"/>
      <c r="AD176" s="1164"/>
      <c r="AE176" s="1636"/>
      <c r="AF176" s="570"/>
      <c r="AG176" s="570"/>
      <c r="AH176" s="570"/>
      <c r="AI176" s="570"/>
      <c r="AJ176" s="1645">
        <v>11</v>
      </c>
    </row>
    <row s="1645" customFormat="1" customHeight="1" ht="11.549999999999999">
      <c r="A177" s="991"/>
      <c r="B177" s="1640"/>
      <c r="C177" s="1640"/>
      <c r="D177" s="355"/>
      <c r="J177" s="1645"/>
      <c r="K177" s="1645"/>
      <c r="L177" s="1645"/>
      <c r="M177" s="1645"/>
      <c r="O177" s="1164"/>
      <c r="P177" s="1640"/>
      <c r="Q177" s="1640"/>
      <c r="R177" s="1164"/>
      <c r="S177" s="1164"/>
      <c r="T177" s="1164"/>
      <c r="U177" s="1164"/>
      <c r="V177" s="1640"/>
      <c r="W177" s="1164"/>
      <c r="X177" s="1164"/>
      <c r="Y177" s="548"/>
      <c r="Z177" s="1164"/>
      <c r="AA177" s="1164"/>
      <c r="AB177" s="1164"/>
      <c r="AC177" s="1164"/>
      <c r="AD177" s="1164"/>
      <c r="AE177" s="1636"/>
      <c r="AF177" s="570"/>
      <c r="AG177" s="570"/>
      <c r="AH177" s="570"/>
      <c r="AI177" s="570"/>
      <c r="AJ177" s="1645">
        <v>11</v>
      </c>
    </row>
    <row s="1645" customFormat="1" customHeight="1" ht="11.549999999999999">
      <c r="A178" s="991"/>
      <c r="B178" s="1640"/>
      <c r="C178" s="1640"/>
      <c r="D178" s="355"/>
      <c r="J178" s="1645"/>
      <c r="K178" s="1645"/>
      <c r="L178" s="1645"/>
      <c r="M178" s="1645"/>
      <c r="O178" s="1164"/>
      <c r="P178" s="1640"/>
      <c r="Q178" s="1640"/>
      <c r="R178" s="1164"/>
      <c r="S178" s="1164"/>
      <c r="T178" s="1164"/>
      <c r="U178" s="1164"/>
      <c r="V178" s="1640"/>
      <c r="W178" s="1164"/>
      <c r="X178" s="1164"/>
      <c r="Y178" s="548"/>
      <c r="Z178" s="1164"/>
      <c r="AA178" s="1164"/>
      <c r="AB178" s="1164"/>
      <c r="AC178" s="1164"/>
      <c r="AD178" s="1164"/>
      <c r="AE178" s="1636"/>
      <c r="AF178" s="570"/>
      <c r="AG178" s="570"/>
      <c r="AH178" s="570"/>
      <c r="AI178" s="570"/>
      <c r="AJ178" s="1645">
        <v>11</v>
      </c>
    </row>
    <row s="1645" customFormat="1" customHeight="1" ht="11.549999999999999">
      <c r="A179" s="991"/>
      <c r="B179" s="1640"/>
      <c r="C179" s="1640"/>
      <c r="D179" s="355"/>
      <c r="J179" s="1645"/>
      <c r="K179" s="1645"/>
      <c r="L179" s="1645"/>
      <c r="M179" s="1645"/>
      <c r="O179" s="1164"/>
      <c r="P179" s="1640"/>
      <c r="Q179" s="1640"/>
      <c r="R179" s="1164"/>
      <c r="S179" s="1164"/>
      <c r="T179" s="1164"/>
      <c r="U179" s="1164"/>
      <c r="V179" s="1640"/>
      <c r="W179" s="1164"/>
      <c r="X179" s="1164"/>
      <c r="Y179" s="548"/>
      <c r="Z179" s="1164"/>
      <c r="AA179" s="1164"/>
      <c r="AB179" s="1164"/>
      <c r="AC179" s="1164"/>
      <c r="AD179" s="1164"/>
      <c r="AE179" s="1636"/>
      <c r="AF179" s="570"/>
      <c r="AG179" s="570"/>
      <c r="AH179" s="570"/>
      <c r="AI179" s="570"/>
      <c r="AJ179" s="1645">
        <v>11</v>
      </c>
    </row>
    <row s="1645" customFormat="1" customHeight="1" ht="11.549999999999999">
      <c r="A180" s="991"/>
      <c r="B180" s="1640"/>
      <c r="C180" s="1640"/>
      <c r="D180" s="355"/>
      <c r="J180" s="1645"/>
      <c r="K180" s="1645"/>
      <c r="L180" s="1645"/>
      <c r="M180" s="1645"/>
      <c r="O180" s="1164"/>
      <c r="P180" s="1640"/>
      <c r="Q180" s="1640"/>
      <c r="R180" s="1164"/>
      <c r="S180" s="1164"/>
      <c r="T180" s="1164"/>
      <c r="U180" s="1164"/>
      <c r="V180" s="1640"/>
      <c r="W180" s="1164"/>
      <c r="X180" s="1164"/>
      <c r="Y180" s="548"/>
      <c r="Z180" s="1164"/>
      <c r="AA180" s="1164"/>
      <c r="AB180" s="1164"/>
      <c r="AC180" s="1164"/>
      <c r="AD180" s="1164"/>
      <c r="AE180" s="1636"/>
      <c r="AF180" s="570"/>
      <c r="AG180" s="570"/>
      <c r="AH180" s="570"/>
      <c r="AI180" s="570"/>
      <c r="AJ180" s="1645">
        <v>11</v>
      </c>
    </row>
    <row s="1645" customFormat="1" customHeight="1" ht="11.549999999999999">
      <c r="A181" s="991"/>
      <c r="B181" s="1640"/>
      <c r="C181" s="1640"/>
      <c r="D181" s="355"/>
      <c r="J181" s="1645"/>
      <c r="K181" s="1645"/>
      <c r="L181" s="1645"/>
      <c r="M181" s="1645"/>
      <c r="O181" s="1164"/>
      <c r="P181" s="1640"/>
      <c r="Q181" s="1640"/>
      <c r="R181" s="1164"/>
      <c r="S181" s="1164"/>
      <c r="T181" s="1164"/>
      <c r="U181" s="1164"/>
      <c r="V181" s="1640"/>
      <c r="W181" s="1164"/>
      <c r="X181" s="1164"/>
      <c r="Y181" s="548"/>
      <c r="Z181" s="1164"/>
      <c r="AA181" s="1164"/>
      <c r="AB181" s="1164"/>
      <c r="AC181" s="1164"/>
      <c r="AD181" s="1164"/>
      <c r="AE181" s="1636"/>
      <c r="AF181" s="570"/>
      <c r="AG181" s="570"/>
      <c r="AH181" s="570"/>
      <c r="AI181" s="570"/>
      <c r="AJ181" s="1645">
        <v>11</v>
      </c>
    </row>
    <row s="1645" customFormat="1" customHeight="1" ht="11.549999999999999">
      <c r="A182" s="991"/>
      <c r="B182" s="1640"/>
      <c r="C182" s="1640"/>
      <c r="D182" s="355"/>
      <c r="J182" s="1645"/>
      <c r="K182" s="1645"/>
      <c r="L182" s="1645"/>
      <c r="M182" s="1645"/>
      <c r="O182" s="1164"/>
      <c r="P182" s="1640"/>
      <c r="Q182" s="1640"/>
      <c r="R182" s="1164"/>
      <c r="S182" s="1164"/>
      <c r="T182" s="1164"/>
      <c r="U182" s="1164"/>
      <c r="V182" s="1640"/>
      <c r="W182" s="1164"/>
      <c r="X182" s="1164"/>
      <c r="Y182" s="548"/>
      <c r="Z182" s="1164"/>
      <c r="AA182" s="1164"/>
      <c r="AB182" s="1164"/>
      <c r="AC182" s="1164"/>
      <c r="AD182" s="1164"/>
      <c r="AE182" s="1636"/>
      <c r="AF182" s="570"/>
      <c r="AG182" s="570"/>
      <c r="AH182" s="570"/>
      <c r="AI182" s="570"/>
      <c r="AJ182" s="1645">
        <v>11</v>
      </c>
    </row>
    <row s="1645" customFormat="1" customHeight="1" ht="11.549999999999999">
      <c r="A183" s="991"/>
      <c r="B183" s="1640"/>
      <c r="C183" s="1640"/>
      <c r="D183" s="355"/>
      <c r="J183" s="1645"/>
      <c r="K183" s="1645"/>
      <c r="L183" s="1645"/>
      <c r="M183" s="1645"/>
      <c r="O183" s="1164"/>
      <c r="P183" s="1640"/>
      <c r="Q183" s="1640"/>
      <c r="R183" s="1164"/>
      <c r="S183" s="1164"/>
      <c r="T183" s="1164"/>
      <c r="U183" s="1164"/>
      <c r="V183" s="1640"/>
      <c r="W183" s="1164"/>
      <c r="X183" s="1164"/>
      <c r="Y183" s="548"/>
      <c r="Z183" s="1164"/>
      <c r="AA183" s="1164"/>
      <c r="AB183" s="1164"/>
      <c r="AC183" s="1164"/>
      <c r="AD183" s="1164"/>
      <c r="AE183" s="1636"/>
      <c r="AF183" s="570"/>
      <c r="AG183" s="570"/>
      <c r="AH183" s="570"/>
      <c r="AI183" s="570"/>
      <c r="AJ183" s="1645">
        <v>11</v>
      </c>
    </row>
    <row s="1645" customFormat="1" customHeight="1" ht="11.549999999999999">
      <c r="A184" s="991"/>
      <c r="B184" s="1640"/>
      <c r="C184" s="1640"/>
      <c r="D184" s="355"/>
      <c r="J184" s="1645"/>
      <c r="K184" s="1645"/>
      <c r="L184" s="1645"/>
      <c r="M184" s="1645"/>
      <c r="O184" s="1164"/>
      <c r="P184" s="1640"/>
      <c r="Q184" s="1640"/>
      <c r="R184" s="1164"/>
      <c r="S184" s="1164"/>
      <c r="T184" s="1164"/>
      <c r="U184" s="1164"/>
      <c r="V184" s="1640"/>
      <c r="W184" s="1164"/>
      <c r="X184" s="1164"/>
      <c r="Y184" s="548"/>
      <c r="Z184" s="1164"/>
      <c r="AA184" s="1164"/>
      <c r="AB184" s="1164"/>
      <c r="AC184" s="1164"/>
      <c r="AD184" s="1164"/>
      <c r="AE184" s="1636"/>
      <c r="AF184" s="570"/>
      <c r="AG184" s="570"/>
      <c r="AH184" s="570"/>
      <c r="AI184" s="570"/>
      <c r="AJ184" s="1645">
        <v>11</v>
      </c>
    </row>
    <row s="1645" customFormat="1" customHeight="1" ht="11.549999999999999">
      <c r="A185" s="991"/>
      <c r="B185" s="1640"/>
      <c r="C185" s="1640"/>
      <c r="D185" s="355"/>
      <c r="J185" s="1645"/>
      <c r="K185" s="1645"/>
      <c r="L185" s="1645"/>
      <c r="M185" s="1645"/>
      <c r="O185" s="1164"/>
      <c r="P185" s="1640"/>
      <c r="Q185" s="1640"/>
      <c r="R185" s="1164"/>
      <c r="S185" s="1164"/>
      <c r="T185" s="1164"/>
      <c r="U185" s="1164"/>
      <c r="V185" s="1640"/>
      <c r="W185" s="1164"/>
      <c r="X185" s="1164"/>
      <c r="Y185" s="548"/>
      <c r="Z185" s="1164"/>
      <c r="AA185" s="1164"/>
      <c r="AB185" s="1164"/>
      <c r="AC185" s="1164"/>
      <c r="AD185" s="1164"/>
      <c r="AE185" s="1636"/>
      <c r="AF185" s="570"/>
      <c r="AG185" s="570"/>
      <c r="AH185" s="570"/>
      <c r="AI185" s="570"/>
      <c r="AJ185" s="1645">
        <v>11</v>
      </c>
    </row>
    <row s="1645" customFormat="1" customHeight="1" ht="11.549999999999999">
      <c r="A186" s="991"/>
      <c r="B186" s="1640"/>
      <c r="C186" s="1640"/>
      <c r="D186" s="355"/>
      <c r="J186" s="1645"/>
      <c r="K186" s="1645"/>
      <c r="L186" s="1645"/>
      <c r="M186" s="1645"/>
      <c r="O186" s="1164"/>
      <c r="P186" s="1640"/>
      <c r="Q186" s="1640"/>
      <c r="R186" s="1164"/>
      <c r="S186" s="1164"/>
      <c r="T186" s="1164"/>
      <c r="U186" s="1164"/>
      <c r="V186" s="1640"/>
      <c r="W186" s="1164"/>
      <c r="X186" s="1164"/>
      <c r="Y186" s="548"/>
      <c r="Z186" s="1164"/>
      <c r="AA186" s="1164"/>
      <c r="AB186" s="1164"/>
      <c r="AC186" s="1164"/>
      <c r="AD186" s="1164"/>
      <c r="AE186" s="1636"/>
      <c r="AF186" s="570"/>
      <c r="AG186" s="570"/>
      <c r="AH186" s="570"/>
      <c r="AI186" s="570"/>
      <c r="AJ186" s="1645">
        <v>11</v>
      </c>
    </row>
    <row s="1645" customFormat="1" customHeight="1" ht="11.549999999999999">
      <c r="A187" s="991"/>
      <c r="B187" s="1640"/>
      <c r="C187" s="1640"/>
      <c r="D187" s="355"/>
      <c r="J187" s="1645"/>
      <c r="K187" s="1645"/>
      <c r="L187" s="1645"/>
      <c r="M187" s="1645"/>
      <c r="O187" s="1164"/>
      <c r="P187" s="1640"/>
      <c r="Q187" s="1640"/>
      <c r="R187" s="1164"/>
      <c r="S187" s="1164"/>
      <c r="T187" s="1164"/>
      <c r="U187" s="1164"/>
      <c r="V187" s="1640"/>
      <c r="W187" s="1164"/>
      <c r="X187" s="1164"/>
      <c r="Y187" s="548"/>
      <c r="Z187" s="1164"/>
      <c r="AA187" s="1164"/>
      <c r="AB187" s="1164"/>
      <c r="AC187" s="1164"/>
      <c r="AD187" s="1164"/>
      <c r="AE187" s="1636"/>
      <c r="AF187" s="570"/>
      <c r="AG187" s="570"/>
      <c r="AH187" s="570"/>
      <c r="AI187" s="570"/>
      <c r="AJ187" s="1645">
        <v>11</v>
      </c>
    </row>
    <row s="1645" customFormat="1" customHeight="1" ht="11.549999999999999">
      <c r="A188" s="991"/>
      <c r="B188" s="1640"/>
      <c r="C188" s="1640"/>
      <c r="D188" s="355"/>
      <c r="J188" s="1645"/>
      <c r="K188" s="1645"/>
      <c r="L188" s="1645"/>
      <c r="M188" s="1645"/>
      <c r="O188" s="1164"/>
      <c r="P188" s="1640"/>
      <c r="Q188" s="1640"/>
      <c r="R188" s="1164"/>
      <c r="S188" s="1164"/>
      <c r="T188" s="1164"/>
      <c r="U188" s="1164"/>
      <c r="V188" s="1640"/>
      <c r="W188" s="1164"/>
      <c r="X188" s="1164"/>
      <c r="Y188" s="548"/>
      <c r="Z188" s="1164"/>
      <c r="AA188" s="1164"/>
      <c r="AB188" s="1164"/>
      <c r="AC188" s="1164"/>
      <c r="AD188" s="1164"/>
      <c r="AE188" s="1636"/>
      <c r="AF188" s="570"/>
      <c r="AG188" s="570"/>
      <c r="AH188" s="570"/>
      <c r="AI188" s="570"/>
      <c r="AJ188" s="1645">
        <v>11</v>
      </c>
    </row>
    <row s="1645" customFormat="1" customHeight="1" ht="11.549999999999999">
      <c r="A189" s="991"/>
      <c r="B189" s="1640"/>
      <c r="C189" s="1640"/>
      <c r="D189" s="355"/>
      <c r="J189" s="1645"/>
      <c r="K189" s="1645"/>
      <c r="L189" s="1645"/>
      <c r="M189" s="1645"/>
      <c r="O189" s="1164"/>
      <c r="P189" s="1640"/>
      <c r="Q189" s="1640"/>
      <c r="R189" s="1164"/>
      <c r="S189" s="1164"/>
      <c r="T189" s="1164"/>
      <c r="U189" s="1164"/>
      <c r="V189" s="1640"/>
      <c r="W189" s="1164"/>
      <c r="X189" s="1164"/>
      <c r="Y189" s="548"/>
      <c r="Z189" s="1164"/>
      <c r="AA189" s="1164"/>
      <c r="AB189" s="1164"/>
      <c r="AC189" s="1164"/>
      <c r="AD189" s="1164"/>
      <c r="AE189" s="1636"/>
      <c r="AF189" s="570"/>
      <c r="AG189" s="570"/>
      <c r="AH189" s="570"/>
      <c r="AI189" s="570"/>
      <c r="AJ189" s="1645">
        <v>11</v>
      </c>
    </row>
    <row s="1645" customFormat="1" customHeight="1" ht="11.549999999999999">
      <c r="A190" s="991"/>
      <c r="B190" s="1640"/>
      <c r="C190" s="1640"/>
      <c r="D190" s="355"/>
      <c r="J190" s="1645"/>
      <c r="K190" s="1645"/>
      <c r="L190" s="1645"/>
      <c r="M190" s="1645"/>
      <c r="O190" s="1164"/>
      <c r="P190" s="1640"/>
      <c r="Q190" s="1640"/>
      <c r="R190" s="1164"/>
      <c r="S190" s="1164"/>
      <c r="T190" s="1164"/>
      <c r="U190" s="1164"/>
      <c r="V190" s="1640"/>
      <c r="W190" s="1164"/>
      <c r="X190" s="1164"/>
      <c r="Y190" s="548"/>
      <c r="Z190" s="1164"/>
      <c r="AA190" s="1164"/>
      <c r="AB190" s="1164"/>
      <c r="AC190" s="1164"/>
      <c r="AD190" s="1164"/>
      <c r="AE190" s="1636"/>
      <c r="AF190" s="570"/>
      <c r="AG190" s="570"/>
      <c r="AH190" s="570"/>
      <c r="AI190" s="570"/>
      <c r="AJ190" s="1645">
        <v>11</v>
      </c>
    </row>
    <row s="1645" customFormat="1" customHeight="1" ht="11.549999999999999">
      <c r="A191" s="991"/>
      <c r="B191" s="1640"/>
      <c r="C191" s="1640"/>
      <c r="D191" s="355"/>
      <c r="J191" s="1645"/>
      <c r="K191" s="1645"/>
      <c r="L191" s="1645"/>
      <c r="M191" s="1645"/>
      <c r="O191" s="1164"/>
      <c r="P191" s="1640"/>
      <c r="Q191" s="1640"/>
      <c r="R191" s="1164"/>
      <c r="S191" s="1164"/>
      <c r="T191" s="1164"/>
      <c r="U191" s="1164"/>
      <c r="V191" s="1640"/>
      <c r="W191" s="1164"/>
      <c r="X191" s="1164"/>
      <c r="Y191" s="548"/>
      <c r="Z191" s="1164"/>
      <c r="AA191" s="1164"/>
      <c r="AB191" s="1164"/>
      <c r="AC191" s="1164"/>
      <c r="AD191" s="1164"/>
      <c r="AE191" s="1636"/>
      <c r="AF191" s="570"/>
      <c r="AG191" s="570"/>
      <c r="AH191" s="570"/>
      <c r="AI191" s="570"/>
      <c r="AJ191" s="1645">
        <v>11</v>
      </c>
    </row>
    <row s="1645" customFormat="1" customHeight="1" ht="11.549999999999999">
      <c r="A192" s="991"/>
      <c r="B192" s="1640"/>
      <c r="C192" s="1640"/>
      <c r="D192" s="355"/>
      <c r="J192" s="1645"/>
      <c r="K192" s="1645"/>
      <c r="L192" s="1645"/>
      <c r="M192" s="1645"/>
      <c r="O192" s="1164"/>
      <c r="P192" s="1640"/>
      <c r="Q192" s="1640"/>
      <c r="R192" s="1164"/>
      <c r="S192" s="1164"/>
      <c r="T192" s="1164"/>
      <c r="U192" s="1164"/>
      <c r="V192" s="1640"/>
      <c r="W192" s="1164"/>
      <c r="X192" s="1164"/>
      <c r="Y192" s="548"/>
      <c r="Z192" s="1164"/>
      <c r="AA192" s="1164"/>
      <c r="AB192" s="1164"/>
      <c r="AC192" s="1164"/>
      <c r="AD192" s="1164"/>
      <c r="AE192" s="1636"/>
      <c r="AF192" s="570"/>
      <c r="AG192" s="570"/>
      <c r="AH192" s="570"/>
      <c r="AI192" s="570"/>
      <c r="AJ192" s="1645">
        <v>11</v>
      </c>
    </row>
    <row s="1645" customFormat="1" customHeight="1" ht="11.549999999999999">
      <c r="A193" s="991"/>
      <c r="B193" s="1640"/>
      <c r="C193" s="1640"/>
      <c r="D193" s="355"/>
      <c r="J193" s="1645"/>
      <c r="K193" s="1645"/>
      <c r="L193" s="1645"/>
      <c r="M193" s="1645"/>
      <c r="O193" s="1164"/>
      <c r="P193" s="1640"/>
      <c r="Q193" s="1640"/>
      <c r="R193" s="1164"/>
      <c r="S193" s="1164"/>
      <c r="T193" s="1164"/>
      <c r="U193" s="1164"/>
      <c r="V193" s="1640"/>
      <c r="W193" s="1164"/>
      <c r="X193" s="1164"/>
      <c r="Y193" s="548"/>
      <c r="Z193" s="1164"/>
      <c r="AA193" s="1164"/>
      <c r="AB193" s="1164"/>
      <c r="AC193" s="1164"/>
      <c r="AD193" s="1164"/>
      <c r="AE193" s="1636"/>
      <c r="AF193" s="570"/>
      <c r="AG193" s="570"/>
      <c r="AH193" s="570"/>
      <c r="AI193" s="570"/>
      <c r="AJ193" s="1645">
        <v>11</v>
      </c>
    </row>
    <row s="1645" customFormat="1" customHeight="1" ht="11.549999999999999">
      <c r="A194" s="991"/>
      <c r="B194" s="1640"/>
      <c r="C194" s="1640"/>
      <c r="D194" s="355"/>
      <c r="J194" s="1645"/>
      <c r="K194" s="1645"/>
      <c r="L194" s="1645"/>
      <c r="M194" s="1645"/>
      <c r="O194" s="1164"/>
      <c r="P194" s="1640"/>
      <c r="Q194" s="1640"/>
      <c r="R194" s="1164"/>
      <c r="S194" s="1164"/>
      <c r="T194" s="1164"/>
      <c r="U194" s="1164"/>
      <c r="V194" s="1640"/>
      <c r="W194" s="1164"/>
      <c r="X194" s="1164"/>
      <c r="Y194" s="548"/>
      <c r="Z194" s="1164"/>
      <c r="AA194" s="1164"/>
      <c r="AB194" s="1164"/>
      <c r="AC194" s="1164"/>
      <c r="AD194" s="1164"/>
      <c r="AE194" s="1636"/>
      <c r="AF194" s="570"/>
      <c r="AG194" s="570"/>
      <c r="AH194" s="570"/>
      <c r="AI194" s="570"/>
      <c r="AJ194" s="1645">
        <v>11</v>
      </c>
    </row>
    <row s="1645" customFormat="1" customHeight="1" ht="11.549999999999999">
      <c r="A195" s="991"/>
      <c r="B195" s="1640"/>
      <c r="C195" s="1640"/>
      <c r="D195" s="355"/>
      <c r="J195" s="1645"/>
      <c r="K195" s="1645"/>
      <c r="L195" s="1645"/>
      <c r="M195" s="1645"/>
      <c r="O195" s="1164"/>
      <c r="P195" s="1640"/>
      <c r="Q195" s="1640"/>
      <c r="R195" s="1164"/>
      <c r="S195" s="1164"/>
      <c r="T195" s="1164"/>
      <c r="U195" s="1164"/>
      <c r="V195" s="1640"/>
      <c r="W195" s="1164"/>
      <c r="X195" s="1164"/>
      <c r="Y195" s="548"/>
      <c r="Z195" s="1164"/>
      <c r="AA195" s="1164"/>
      <c r="AB195" s="1164"/>
      <c r="AC195" s="1164"/>
      <c r="AD195" s="1164"/>
      <c r="AE195" s="1636"/>
      <c r="AF195" s="570"/>
      <c r="AG195" s="570"/>
      <c r="AH195" s="570"/>
      <c r="AI195" s="570"/>
      <c r="AJ195" s="1645">
        <v>11</v>
      </c>
    </row>
    <row s="1645" customFormat="1" customHeight="1" ht="11.549999999999999">
      <c r="A196" s="991"/>
      <c r="B196" s="1640"/>
      <c r="C196" s="1640"/>
      <c r="D196" s="355"/>
      <c r="J196" s="1645"/>
      <c r="K196" s="1645"/>
      <c r="L196" s="1645"/>
      <c r="M196" s="1645"/>
      <c r="O196" s="1164"/>
      <c r="P196" s="1640"/>
      <c r="Q196" s="1640"/>
      <c r="R196" s="1164"/>
      <c r="S196" s="1164"/>
      <c r="T196" s="1164"/>
      <c r="U196" s="1164"/>
      <c r="V196" s="1640"/>
      <c r="W196" s="1164"/>
      <c r="X196" s="1164"/>
      <c r="Y196" s="548"/>
      <c r="Z196" s="1164"/>
      <c r="AA196" s="1164"/>
      <c r="AB196" s="1164"/>
      <c r="AC196" s="1164"/>
      <c r="AD196" s="1164"/>
      <c r="AE196" s="1636"/>
      <c r="AF196" s="570"/>
      <c r="AG196" s="570"/>
      <c r="AH196" s="570"/>
      <c r="AI196" s="570"/>
      <c r="AJ196" s="1645">
        <v>11</v>
      </c>
    </row>
    <row s="1645" customFormat="1" customHeight="1" ht="11.549999999999999">
      <c r="A197" s="991"/>
      <c r="B197" s="1640"/>
      <c r="C197" s="1640"/>
      <c r="D197" s="355"/>
      <c r="J197" s="1645"/>
      <c r="K197" s="1645"/>
      <c r="L197" s="1645"/>
      <c r="M197" s="1645"/>
      <c r="O197" s="1164"/>
      <c r="P197" s="1640"/>
      <c r="Q197" s="1640"/>
      <c r="R197" s="1164"/>
      <c r="S197" s="1164"/>
      <c r="T197" s="1164"/>
      <c r="U197" s="1164"/>
      <c r="V197" s="1640"/>
      <c r="W197" s="1164"/>
      <c r="X197" s="1164"/>
      <c r="Y197" s="548"/>
      <c r="Z197" s="1164"/>
      <c r="AA197" s="1164"/>
      <c r="AB197" s="1164"/>
      <c r="AC197" s="1164"/>
      <c r="AD197" s="1164"/>
      <c r="AE197" s="1636"/>
      <c r="AF197" s="570"/>
      <c r="AG197" s="570"/>
      <c r="AH197" s="570"/>
      <c r="AI197" s="570"/>
      <c r="AJ197" s="1645">
        <v>11</v>
      </c>
    </row>
    <row s="1645" customFormat="1" customHeight="1" ht="11.549999999999999">
      <c r="A198" s="991"/>
      <c r="B198" s="1640"/>
      <c r="C198" s="1640"/>
      <c r="D198" s="355"/>
      <c r="J198" s="1645"/>
      <c r="K198" s="1645"/>
      <c r="L198" s="1645"/>
      <c r="M198" s="1645"/>
      <c r="O198" s="1164"/>
      <c r="P198" s="1640"/>
      <c r="Q198" s="1640"/>
      <c r="R198" s="1164"/>
      <c r="S198" s="1164"/>
      <c r="T198" s="1164"/>
      <c r="U198" s="1164"/>
      <c r="V198" s="1640"/>
      <c r="W198" s="1164"/>
      <c r="X198" s="1164"/>
      <c r="Y198" s="548"/>
      <c r="Z198" s="1164"/>
      <c r="AA198" s="1164"/>
      <c r="AB198" s="1164"/>
      <c r="AC198" s="1164"/>
      <c r="AD198" s="1164"/>
      <c r="AE198" s="1636"/>
      <c r="AF198" s="570"/>
      <c r="AG198" s="570"/>
      <c r="AH198" s="570"/>
      <c r="AI198" s="570"/>
      <c r="AJ198" s="1645">
        <v>11</v>
      </c>
    </row>
    <row s="1645" customFormat="1" customHeight="1" ht="11.549999999999999">
      <c r="A199" s="991"/>
      <c r="B199" s="1640"/>
      <c r="C199" s="1640"/>
      <c r="D199" s="355"/>
      <c r="J199" s="1645"/>
      <c r="K199" s="1645"/>
      <c r="L199" s="1645"/>
      <c r="M199" s="1645"/>
      <c r="O199" s="1164"/>
      <c r="P199" s="1640"/>
      <c r="Q199" s="1640"/>
      <c r="R199" s="1164"/>
      <c r="S199" s="1164"/>
      <c r="T199" s="1164"/>
      <c r="U199" s="1164"/>
      <c r="V199" s="1640"/>
      <c r="W199" s="1164"/>
      <c r="X199" s="1164"/>
      <c r="Y199" s="548"/>
      <c r="Z199" s="1164"/>
      <c r="AA199" s="1164"/>
      <c r="AB199" s="1164"/>
      <c r="AC199" s="1164"/>
      <c r="AD199" s="1164"/>
      <c r="AE199" s="1636"/>
      <c r="AF199" s="570"/>
      <c r="AG199" s="570"/>
      <c r="AH199" s="570"/>
      <c r="AI199" s="570"/>
      <c r="AJ199" s="1645">
        <v>11</v>
      </c>
    </row>
    <row s="1645" customFormat="1" customHeight="1" ht="11.549999999999999">
      <c r="A200" s="991"/>
      <c r="B200" s="1640"/>
      <c r="C200" s="1640"/>
      <c r="D200" s="355"/>
      <c r="J200" s="1645"/>
      <c r="K200" s="1645"/>
      <c r="L200" s="1645"/>
      <c r="M200" s="1645"/>
      <c r="O200" s="1164"/>
      <c r="P200" s="1640"/>
      <c r="Q200" s="1640"/>
      <c r="R200" s="1164"/>
      <c r="S200" s="1164"/>
      <c r="T200" s="1164"/>
      <c r="U200" s="1164"/>
      <c r="V200" s="1640"/>
      <c r="W200" s="1164"/>
      <c r="X200" s="1164"/>
      <c r="Y200" s="548"/>
      <c r="Z200" s="1164"/>
      <c r="AA200" s="1164"/>
      <c r="AB200" s="1164"/>
      <c r="AC200" s="1164"/>
      <c r="AD200" s="1164"/>
      <c r="AE200" s="1636"/>
      <c r="AF200" s="570"/>
      <c r="AG200" s="570"/>
      <c r="AH200" s="570"/>
      <c r="AI200" s="570"/>
      <c r="AJ200" s="1645">
        <v>11</v>
      </c>
    </row>
    <row s="1645" customFormat="1" customHeight="1" ht="11.549999999999999">
      <c r="A201" s="991"/>
      <c r="B201" s="1640"/>
      <c r="C201" s="1640"/>
      <c r="D201" s="355"/>
      <c r="J201" s="1645"/>
      <c r="K201" s="1645"/>
      <c r="L201" s="1645"/>
      <c r="M201" s="1645"/>
      <c r="O201" s="1164"/>
      <c r="P201" s="1640"/>
      <c r="Q201" s="1640"/>
      <c r="R201" s="1164"/>
      <c r="S201" s="1164"/>
      <c r="T201" s="1164"/>
      <c r="U201" s="1164"/>
      <c r="V201" s="1640"/>
      <c r="W201" s="1164"/>
      <c r="X201" s="1164"/>
      <c r="Y201" s="548"/>
      <c r="Z201" s="1164"/>
      <c r="AA201" s="1164"/>
      <c r="AB201" s="1164"/>
      <c r="AC201" s="1164"/>
      <c r="AD201" s="1164"/>
      <c r="AE201" s="1636"/>
      <c r="AF201" s="570"/>
      <c r="AG201" s="570"/>
      <c r="AH201" s="570"/>
      <c r="AI201" s="570"/>
      <c r="AJ201" s="1645">
        <v>11</v>
      </c>
    </row>
    <row s="1645" customFormat="1" customHeight="1" ht="11.549999999999999">
      <c r="A202" s="991"/>
      <c r="B202" s="1640"/>
      <c r="C202" s="1640"/>
      <c r="D202" s="355"/>
      <c r="J202" s="1645"/>
      <c r="K202" s="1645"/>
      <c r="L202" s="1645"/>
      <c r="M202" s="1645"/>
      <c r="O202" s="1164"/>
      <c r="P202" s="1640"/>
      <c r="Q202" s="1640"/>
      <c r="R202" s="1164"/>
      <c r="S202" s="1164"/>
      <c r="T202" s="1164"/>
      <c r="U202" s="1164"/>
      <c r="V202" s="1640"/>
      <c r="W202" s="1164"/>
      <c r="X202" s="1164"/>
      <c r="Y202" s="548"/>
      <c r="Z202" s="1164"/>
      <c r="AA202" s="1164"/>
      <c r="AB202" s="1164"/>
      <c r="AC202" s="1164"/>
      <c r="AD202" s="1164"/>
      <c r="AE202" s="1636"/>
      <c r="AF202" s="570"/>
      <c r="AG202" s="570"/>
      <c r="AH202" s="570"/>
      <c r="AI202" s="570"/>
      <c r="AJ202" s="1645">
        <v>11</v>
      </c>
    </row>
    <row customHeight="1" ht="11.549999999999999">
      <c r="J203" s="1639"/>
      <c r="K203" s="1639"/>
      <c r="L203" s="1639"/>
      <c r="M203" s="1639"/>
      <c r="AJ203" s="1635">
        <v>11</v>
      </c>
    </row>
    <row customHeight="1" ht="11.549999999999999">
      <c r="J204" s="1639"/>
      <c r="K204" s="1639"/>
      <c r="L204" s="1639"/>
      <c r="M204" s="1639"/>
      <c r="AJ204" s="1635">
        <v>11</v>
      </c>
    </row>
    <row customHeight="1" ht="11.549999999999999">
      <c r="J205" s="1639"/>
      <c r="K205" s="1639"/>
      <c r="L205" s="1639"/>
      <c r="M205" s="1639"/>
      <c r="AJ205" s="1635">
        <v>11</v>
      </c>
    </row>
    <row customHeight="1" ht="11.549999999999999">
      <c r="A206" s="994"/>
      <c r="B206" s="1635"/>
      <c r="D206" s="1635"/>
      <c r="J206" s="1639"/>
      <c r="K206" s="1639"/>
      <c r="L206" s="1639"/>
      <c r="M206" s="1639"/>
      <c r="O206" s="1635"/>
      <c r="R206" s="1635"/>
      <c r="S206" s="1635"/>
      <c r="T206" s="1635"/>
      <c r="U206" s="1635"/>
      <c r="W206" s="1635"/>
      <c r="X206" s="1635"/>
      <c r="Y206" s="1635"/>
      <c r="Z206" s="1635"/>
      <c r="AA206" s="1635"/>
      <c r="AB206" s="1635"/>
      <c r="AC206" s="1635"/>
      <c r="AD206" s="1635"/>
      <c r="AE206" s="1635"/>
      <c r="AF206" s="1635"/>
      <c r="AG206" s="1635"/>
      <c r="AH206" s="1635"/>
      <c r="AI206" s="1635"/>
      <c r="AJ206" s="1635">
        <v>11</v>
      </c>
    </row>
    <row customHeight="1" ht="11.549999999999999">
      <c r="A207" s="994"/>
      <c r="B207" s="1635"/>
      <c r="D207" s="1635"/>
      <c r="J207" s="1639"/>
      <c r="K207" s="1639"/>
      <c r="L207" s="1639"/>
      <c r="M207" s="1639"/>
      <c r="O207" s="1635"/>
      <c r="R207" s="1635"/>
      <c r="S207" s="1635"/>
      <c r="T207" s="1635"/>
      <c r="U207" s="1635"/>
      <c r="W207" s="1635"/>
      <c r="X207" s="1635"/>
      <c r="Y207" s="1635"/>
      <c r="Z207" s="1635"/>
      <c r="AA207" s="1635"/>
      <c r="AB207" s="1635"/>
      <c r="AC207" s="1635"/>
      <c r="AD207" s="1635"/>
      <c r="AE207" s="1635"/>
      <c r="AF207" s="1635"/>
      <c r="AG207" s="1635"/>
      <c r="AH207" s="1635"/>
      <c r="AI207" s="1635"/>
      <c r="AJ207" s="1635">
        <v>11</v>
      </c>
    </row>
    <row customHeight="1" ht="11.549999999999999">
      <c r="A208" s="994"/>
      <c r="B208" s="1635"/>
      <c r="D208" s="1635"/>
      <c r="J208" s="1639"/>
      <c r="K208" s="1639"/>
      <c r="L208" s="1639"/>
      <c r="M208" s="1639"/>
      <c r="O208" s="1635"/>
      <c r="R208" s="1635"/>
      <c r="S208" s="1635"/>
      <c r="T208" s="1635"/>
      <c r="U208" s="1635"/>
      <c r="W208" s="1635"/>
      <c r="X208" s="1635"/>
      <c r="Y208" s="1635"/>
      <c r="Z208" s="1635"/>
      <c r="AA208" s="1635"/>
      <c r="AB208" s="1635"/>
      <c r="AC208" s="1635"/>
      <c r="AD208" s="1635"/>
      <c r="AE208" s="1635"/>
      <c r="AF208" s="1635"/>
      <c r="AG208" s="1635"/>
      <c r="AH208" s="1635"/>
      <c r="AI208" s="1635"/>
      <c r="AJ208" s="1635">
        <v>11</v>
      </c>
    </row>
    <row customHeight="1" ht="11.549999999999999">
      <c r="A209" s="994"/>
      <c r="B209" s="1635"/>
      <c r="D209" s="1635"/>
      <c r="J209" s="1639"/>
      <c r="K209" s="1639"/>
      <c r="L209" s="1639"/>
      <c r="M209" s="1639"/>
      <c r="O209" s="1635"/>
      <c r="R209" s="1635"/>
      <c r="S209" s="1635"/>
      <c r="T209" s="1635"/>
      <c r="U209" s="1635"/>
      <c r="W209" s="1635"/>
      <c r="X209" s="1635"/>
      <c r="Y209" s="1635"/>
      <c r="Z209" s="1635"/>
      <c r="AA209" s="1635"/>
      <c r="AB209" s="1635"/>
      <c r="AC209" s="1635"/>
      <c r="AD209" s="1635"/>
      <c r="AE209" s="1635"/>
      <c r="AF209" s="1635"/>
      <c r="AG209" s="1635"/>
      <c r="AH209" s="1635"/>
      <c r="AI209" s="1635"/>
      <c r="AJ209" s="1635">
        <v>11</v>
      </c>
    </row>
    <row customHeight="1" ht="11.549999999999999">
      <c r="A210" s="994"/>
      <c r="B210" s="1635"/>
      <c r="D210" s="1635"/>
      <c r="J210" s="1639"/>
      <c r="K210" s="1639"/>
      <c r="L210" s="1639"/>
      <c r="M210" s="1639"/>
      <c r="O210" s="1635"/>
      <c r="R210" s="1635"/>
      <c r="S210" s="1635"/>
      <c r="T210" s="1635"/>
      <c r="U210" s="1635"/>
      <c r="W210" s="1635"/>
      <c r="X210" s="1635"/>
      <c r="Y210" s="1635"/>
      <c r="Z210" s="1635"/>
      <c r="AA210" s="1635"/>
      <c r="AB210" s="1635"/>
      <c r="AC210" s="1635"/>
      <c r="AD210" s="1635"/>
      <c r="AE210" s="1635"/>
      <c r="AF210" s="1635"/>
      <c r="AG210" s="1635"/>
      <c r="AH210" s="1635"/>
      <c r="AI210" s="1635"/>
      <c r="AJ210" s="1635">
        <v>11</v>
      </c>
    </row>
    <row customHeight="1" ht="11.549999999999999">
      <c r="A211" s="994"/>
      <c r="B211" s="1635"/>
      <c r="D211" s="1635"/>
      <c r="J211" s="1639"/>
      <c r="K211" s="1639"/>
      <c r="L211" s="1639"/>
      <c r="M211" s="1639"/>
      <c r="O211" s="1635"/>
      <c r="R211" s="1635"/>
      <c r="S211" s="1635"/>
      <c r="T211" s="1635"/>
      <c r="U211" s="1635"/>
      <c r="W211" s="1635"/>
      <c r="X211" s="1635"/>
      <c r="Y211" s="1635"/>
      <c r="Z211" s="1635"/>
      <c r="AA211" s="1635"/>
      <c r="AB211" s="1635"/>
      <c r="AC211" s="1635"/>
      <c r="AD211" s="1635"/>
      <c r="AE211" s="1635"/>
      <c r="AF211" s="1635"/>
      <c r="AG211" s="1635"/>
      <c r="AH211" s="1635"/>
      <c r="AI211" s="1635"/>
      <c r="AJ211" s="1635">
        <v>11</v>
      </c>
    </row>
    <row customHeight="1" ht="11.549999999999999">
      <c r="A212" s="994"/>
      <c r="B212" s="1635"/>
      <c r="D212" s="1635"/>
      <c r="J212" s="1639"/>
      <c r="K212" s="1639"/>
      <c r="L212" s="1639"/>
      <c r="M212" s="1639"/>
      <c r="O212" s="1635"/>
      <c r="R212" s="1635"/>
      <c r="S212" s="1635"/>
      <c r="T212" s="1635"/>
      <c r="U212" s="1635"/>
      <c r="W212" s="1635"/>
      <c r="X212" s="1635"/>
      <c r="Y212" s="1635"/>
      <c r="Z212" s="1635"/>
      <c r="AA212" s="1635"/>
      <c r="AB212" s="1635"/>
      <c r="AC212" s="1635"/>
      <c r="AD212" s="1635"/>
      <c r="AE212" s="1635"/>
      <c r="AF212" s="1635"/>
      <c r="AG212" s="1635"/>
      <c r="AH212" s="1635"/>
      <c r="AI212" s="1635"/>
      <c r="AJ212" s="1635">
        <v>11</v>
      </c>
    </row>
    <row customHeight="1" ht="11.549999999999999">
      <c r="A213" s="994"/>
      <c r="B213" s="1635"/>
      <c r="D213" s="1635"/>
      <c r="J213" s="1639"/>
      <c r="K213" s="1639"/>
      <c r="L213" s="1639"/>
      <c r="M213" s="1639"/>
      <c r="O213" s="1635"/>
      <c r="R213" s="1635"/>
      <c r="S213" s="1635"/>
      <c r="T213" s="1635"/>
      <c r="U213" s="1635"/>
      <c r="W213" s="1635"/>
      <c r="X213" s="1635"/>
      <c r="Y213" s="1635"/>
      <c r="Z213" s="1635"/>
      <c r="AA213" s="1635"/>
      <c r="AB213" s="1635"/>
      <c r="AC213" s="1635"/>
      <c r="AD213" s="1635"/>
      <c r="AE213" s="1635"/>
      <c r="AF213" s="1635"/>
      <c r="AG213" s="1635"/>
      <c r="AH213" s="1635"/>
      <c r="AI213" s="1635"/>
      <c r="AJ213" s="1635">
        <v>11</v>
      </c>
    </row>
    <row customHeight="1" ht="11.549999999999999">
      <c r="A214" s="994"/>
      <c r="B214" s="1635"/>
      <c r="D214" s="1635"/>
      <c r="J214" s="1639"/>
      <c r="K214" s="1639"/>
      <c r="L214" s="1639"/>
      <c r="M214" s="1639"/>
      <c r="O214" s="1635"/>
      <c r="R214" s="1635"/>
      <c r="S214" s="1635"/>
      <c r="T214" s="1635"/>
      <c r="U214" s="1635"/>
      <c r="W214" s="1635"/>
      <c r="X214" s="1635"/>
      <c r="Y214" s="1635"/>
      <c r="Z214" s="1635"/>
      <c r="AA214" s="1635"/>
      <c r="AB214" s="1635"/>
      <c r="AC214" s="1635"/>
      <c r="AD214" s="1635"/>
      <c r="AE214" s="1635"/>
      <c r="AF214" s="1635"/>
      <c r="AG214" s="1635"/>
      <c r="AH214" s="1635"/>
      <c r="AI214" s="1635"/>
      <c r="AJ214" s="1635">
        <v>11</v>
      </c>
    </row>
    <row customHeight="1" ht="11.549999999999999">
      <c r="A215" s="994"/>
      <c r="B215" s="1635"/>
      <c r="D215" s="1635"/>
      <c r="J215" s="1639"/>
      <c r="K215" s="1639"/>
      <c r="L215" s="1639"/>
      <c r="M215" s="1639"/>
      <c r="O215" s="1635"/>
      <c r="R215" s="1635"/>
      <c r="S215" s="1635"/>
      <c r="T215" s="1635"/>
      <c r="U215" s="1635"/>
      <c r="W215" s="1635"/>
      <c r="X215" s="1635"/>
      <c r="Y215" s="1635"/>
      <c r="Z215" s="1635"/>
      <c r="AA215" s="1635"/>
      <c r="AB215" s="1635"/>
      <c r="AC215" s="1635"/>
      <c r="AD215" s="1635"/>
      <c r="AE215" s="1635"/>
      <c r="AF215" s="1635"/>
      <c r="AG215" s="1635"/>
      <c r="AH215" s="1635"/>
      <c r="AI215" s="1635"/>
      <c r="AJ215" s="1635">
        <v>11</v>
      </c>
    </row>
    <row customHeight="1" ht="11.549999999999999">
      <c r="A216" s="994"/>
      <c r="B216" s="1635"/>
      <c r="D216" s="1635"/>
      <c r="J216" s="1639"/>
      <c r="K216" s="1639"/>
      <c r="L216" s="1639"/>
      <c r="M216" s="1639"/>
      <c r="O216" s="1635"/>
      <c r="R216" s="1635"/>
      <c r="S216" s="1635"/>
      <c r="T216" s="1635"/>
      <c r="U216" s="1635"/>
      <c r="W216" s="1635"/>
      <c r="X216" s="1635"/>
      <c r="Y216" s="1635"/>
      <c r="Z216" s="1635"/>
      <c r="AA216" s="1635"/>
      <c r="AB216" s="1635"/>
      <c r="AC216" s="1635"/>
      <c r="AD216" s="1635"/>
      <c r="AE216" s="1635"/>
      <c r="AF216" s="1635"/>
      <c r="AG216" s="1635"/>
      <c r="AH216" s="1635"/>
      <c r="AI216" s="1635"/>
      <c r="AJ216" s="1635">
        <v>11</v>
      </c>
    </row>
    <row customHeight="1" ht="11.25" hidden="1">
      <c r="A217" s="991" t="s">
        <v>82</v>
      </c>
      <c r="B217" s="1164">
        <v>0</v>
      </c>
      <c r="C217" s="1640">
        <v>0</v>
      </c>
      <c r="D217" s="1639">
        <v>3</v>
      </c>
      <c r="E217" s="1635">
        <v>7</v>
      </c>
      <c r="F217" s="1635">
        <v>56</v>
      </c>
      <c r="G217" s="1635">
        <v>10</v>
      </c>
      <c r="H217" s="1635">
        <v>0</v>
      </c>
      <c r="I217" s="1635">
        <v>40</v>
      </c>
      <c r="J217" s="1639">
        <v>0</v>
      </c>
      <c r="K217" s="1639">
        <v>0</v>
      </c>
      <c r="L217" s="1639">
        <v>0</v>
      </c>
      <c r="M217" s="1639">
        <v>0</v>
      </c>
      <c r="N217" s="1635">
        <v>102</v>
      </c>
      <c r="O217" s="1164">
        <v>9</v>
      </c>
      <c r="P217" s="1640">
        <v>5</v>
      </c>
      <c r="Q217" s="1640">
        <v>3</v>
      </c>
      <c r="R217" s="1164">
        <v>3</v>
      </c>
      <c r="S217" s="1164">
        <v>3</v>
      </c>
      <c r="T217" s="1164">
        <v>3</v>
      </c>
      <c r="U217" s="1164">
        <v>3</v>
      </c>
      <c r="V217" s="1640">
        <v>10</v>
      </c>
      <c r="W217" s="1164">
        <v>34</v>
      </c>
      <c r="X217" s="1164">
        <v>9</v>
      </c>
      <c r="Y217" s="548">
        <v>8</v>
      </c>
      <c r="Z217" s="1164">
        <v>8</v>
      </c>
      <c r="AA217" s="1164">
        <v>8</v>
      </c>
      <c r="AB217" s="1164">
        <v>8</v>
      </c>
      <c r="AC217" s="1164">
        <v>8</v>
      </c>
      <c r="AD217" s="1164">
        <v>8</v>
      </c>
      <c r="AE217" s="1636">
        <v>8</v>
      </c>
      <c r="AF217" s="1636">
        <v>8</v>
      </c>
      <c r="AG217" s="1636">
        <v>8</v>
      </c>
      <c r="AH217" s="1636">
        <v>8</v>
      </c>
      <c r="AI217" s="1636">
        <v>8</v>
      </c>
      <c r="AJ217" s="1635">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0:M42">
      <formula1>-9.99999999999999E+37</formula1>
      <formula2>9.99999999999999E+37</formula2>
    </dataValidation>
    <dataValidation type="decimal" allowBlank="1" showErrorMessage="1" errorTitle="Ошибка" error="Допускается ввод только действительных чисел!" sqref="H36:M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M43">
      <formula1>900</formula1>
    </dataValidation>
    <dataValidation type="decimal" allowBlank="1" showErrorMessage="1" errorTitle="Ошибка" error="Допускается ввод только неотрицательных чисел!" sqref="H38:M39 H2:M2 H15:M15 H17:M32 H35:M35 H44: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6E23B-FFD4-695B-35BD-0.41694B21}" mc:Ignorable="x14ac xr xr2 xr3">
  <sheetPr>
    <tabColor theme="9" tint="-0.25"/>
  </sheetPr>
  <dimension ref="A1:AJ210"/>
  <sheetViews>
    <sheetView topLeftCell="A1" showGridLines="0" zoomScale="90" workbookViewId="0">
      <selection activeCell="M9" sqref="M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3" style="1639" width="40.7109375" customWidth="1"/>
    <col min="14" max="14" style="1639" width="102.00390625" customWidth="1"/>
    <col min="15" max="15" style="1370" width="9.00390625" customWidth="1"/>
    <col min="16" max="16" style="1646" width="5.00390625" customWidth="1"/>
    <col min="17" max="17" style="1646" width="3.00390625" customWidth="1"/>
    <col min="18" max="21" style="1370" width="3.00390625" customWidth="1"/>
    <col min="22" max="22" style="1646" width="10.00390625" customWidth="1"/>
    <col min="23" max="23" style="1370" width="34.00390625" customWidth="1"/>
    <col min="24" max="24" style="1370" width="9.00390625" customWidth="1"/>
    <col min="25" max="25" style="740" width="8.00390625" customWidth="1"/>
    <col min="26" max="30" style="1370" width="8.00390625" customWidth="1"/>
    <col min="31" max="35" style="1636" width="8.00390625" customWidth="1"/>
    <col min="36" max="36" style="1639" width="9.140625" hidden="1"/>
  </cols>
  <sheetData>
    <row s="1370" customFormat="1" customHeight="1" ht="22.5" hidden="1">
      <c r="A1" s="991"/>
      <c r="C1" s="1640"/>
      <c r="D1" s="541"/>
      <c r="H1" s="1164">
        <v>4</v>
      </c>
      <c r="I1" s="1164">
        <v>4</v>
      </c>
      <c r="J1" s="1370">
        <v>4</v>
      </c>
      <c r="K1" s="1370">
        <v>4</v>
      </c>
      <c r="L1" s="1370">
        <v>4</v>
      </c>
      <c r="M1" s="1370">
        <v>4</v>
      </c>
      <c r="P1" s="1640"/>
      <c r="Q1" s="1640"/>
      <c r="V1" s="1640"/>
      <c r="AJ1" s="1164" t="s">
        <v>14</v>
      </c>
    </row>
    <row s="1370" customFormat="1" customHeight="1" ht="22.5" hidden="1">
      <c r="A2" s="991"/>
      <c r="C2" s="1640"/>
      <c r="D2" s="542"/>
      <c r="E2" s="1662"/>
      <c r="F2" s="544"/>
      <c r="G2" s="1661" t="s">
        <v>564</v>
      </c>
      <c r="H2" s="545"/>
      <c r="I2" s="545"/>
      <c r="J2" s="755"/>
      <c r="K2" s="755"/>
      <c r="L2" s="755"/>
      <c r="M2" s="755"/>
      <c r="N2" s="546" t="s">
        <v>567</v>
      </c>
      <c r="O2" s="547"/>
      <c r="P2" s="1640"/>
      <c r="Q2" s="1640"/>
      <c r="V2" s="1640"/>
      <c r="Y2" s="548"/>
      <c r="AE2" s="1636"/>
      <c r="AF2" s="1636"/>
      <c r="AG2" s="1636"/>
      <c r="AH2" s="1636"/>
      <c r="AI2" s="1636"/>
      <c r="AJ2" s="1164">
        <v>0</v>
      </c>
    </row>
    <row customHeight="1" ht="11.25" hidden="1">
      <c r="J3" s="1639"/>
      <c r="K3" s="1639"/>
      <c r="L3" s="1639"/>
      <c r="M3" s="1639"/>
      <c r="AJ3" s="1635">
        <v>0</v>
      </c>
    </row>
    <row s="1636" customFormat="1" customHeight="1" ht="11.25" hidden="1">
      <c r="A4" s="991"/>
      <c r="B4" s="1164"/>
      <c r="C4" s="1640"/>
      <c r="D4" s="366"/>
      <c r="J4" s="1636"/>
      <c r="K4" s="1636"/>
      <c r="L4" s="1636"/>
      <c r="M4" s="1636"/>
      <c r="N4" s="1636">
        <v>4</v>
      </c>
      <c r="O4" s="1164"/>
      <c r="P4" s="1640"/>
      <c r="Q4" s="1640"/>
      <c r="R4" s="1164"/>
      <c r="S4" s="1164"/>
      <c r="T4" s="1164"/>
      <c r="U4" s="1164"/>
      <c r="V4" s="1640"/>
      <c r="W4" s="1164"/>
      <c r="X4" s="1164"/>
      <c r="Y4" s="548"/>
      <c r="Z4" s="1164"/>
      <c r="AA4" s="1164"/>
      <c r="AB4" s="1164"/>
      <c r="AC4" s="1164"/>
      <c r="AD4" s="1164"/>
      <c r="AJ4" s="1636">
        <v>0</v>
      </c>
    </row>
    <row customHeight="1" ht="11.549999999999999">
      <c r="J5" s="1639"/>
      <c r="K5" s="1639"/>
      <c r="L5" s="1639"/>
      <c r="M5" s="1639"/>
      <c r="AJ5" s="1635">
        <v>11</v>
      </c>
    </row>
    <row customHeight="1" ht="33.75">
      <c r="E6" s="2252" t="s">
        <v>790</v>
      </c>
      <c r="F6" s="2252"/>
      <c r="G6" s="2252"/>
      <c r="H6" s="2252"/>
      <c r="I6" s="2252"/>
      <c r="J6" s="2252"/>
      <c r="K6" s="2252"/>
      <c r="L6" s="2252"/>
      <c r="M6" s="2252"/>
      <c r="N6" s="560"/>
      <c r="AJ6" s="1635">
        <v>32</v>
      </c>
    </row>
    <row customHeight="1" ht="25.2">
      <c r="E7" s="2253" t="str">
        <f>IF(org=0,"Не определено",org)</f>
        <v>ПАО "ТГК-2"</v>
      </c>
      <c r="F7" s="2253"/>
      <c r="G7" s="2253"/>
      <c r="H7" s="2253"/>
      <c r="I7" s="2253"/>
      <c r="J7" s="2253"/>
      <c r="K7" s="2253"/>
      <c r="L7" s="2253"/>
      <c r="M7" s="2253"/>
      <c r="AJ7" s="1635">
        <v>24</v>
      </c>
    </row>
    <row customHeight="1" ht="11.549999999999999">
      <c r="E8" s="1139"/>
      <c r="F8" s="1139"/>
      <c r="G8" s="1139"/>
      <c r="H8" s="1139"/>
      <c r="I8" s="1139"/>
      <c r="J8" s="1140" t="s">
        <v>22</v>
      </c>
      <c r="K8" s="1140" t="s">
        <v>22</v>
      </c>
      <c r="L8" s="1140" t="s">
        <v>22</v>
      </c>
      <c r="M8" s="1140" t="s">
        <v>22</v>
      </c>
      <c r="AJ8" s="1635">
        <v>11</v>
      </c>
    </row>
    <row s="1646" customFormat="1" customHeight="1" ht="1.05">
      <c r="A9" s="1171"/>
      <c r="D9" s="1646"/>
      <c r="H9" s="893"/>
      <c r="I9" s="893" t="s">
        <v>122</v>
      </c>
      <c r="J9" s="893" t="s">
        <v>133</v>
      </c>
      <c r="K9" s="893" t="s">
        <v>126</v>
      </c>
      <c r="L9" s="893" t="s">
        <v>128</v>
      </c>
      <c r="M9" s="893" t="s">
        <v>130</v>
      </c>
      <c r="AJ9" s="1640">
        <v>1</v>
      </c>
    </row>
    <row customHeight="1" ht="11.549999999999999">
      <c r="E10" s="715"/>
      <c r="F10" s="2371" t="s">
        <v>111</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397" t="str">
        <f>IF(M9="","",INDEX(DIFFERENTIATION_UNMERGE_VD,MATCH(M9,DIFFERENTIATION_ID_DIFF,0)))</f>
        <v>Подключение (технологическое присоединение) к системе теплоснабжения</v>
      </c>
      <c r="N10" s="2131"/>
      <c r="AJ10" s="1635">
        <v>11</v>
      </c>
    </row>
    <row customHeight="1" ht="11.549999999999999">
      <c r="E11" s="715"/>
      <c r="F11" s="2371" t="s">
        <v>576</v>
      </c>
      <c r="G11" s="2372"/>
      <c r="H11" s="1663" t="str">
        <f>IF(H9="","",INDEX(DIFFERENTIATION_UNMERGE_AREA,MATCH(H9,DIFFERENTIATION_ID_DIFF,0)))</f>
        <v/>
      </c>
      <c r="I11" s="1663"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397" t="str">
        <f>IF(M9="","",INDEX(DIFFERENTIATION_UNMERGE_AREA,MATCH(M9,DIFFERENTIATION_ID_DIFF,0)))</f>
        <v>Территория 1</v>
      </c>
      <c r="N11" s="2131"/>
      <c r="AJ11" s="1635">
        <v>11</v>
      </c>
    </row>
    <row customHeight="1" ht="11.25" hidden="1">
      <c r="E12" s="1666"/>
      <c r="F12" s="2394" t="s">
        <v>577</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и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1667" t="str">
        <f>IF(M9="","",INDEX(DIFFERENTIATION_UNMERGE_SYSTEM,MATCH(M9,DIFFERENTIATION_ID_DIFF,0)))</f>
        <v>Котельная п. Талажский авиагородок, ул. Авиационная</v>
      </c>
      <c r="N12" s="2131"/>
      <c r="AJ12" s="1635">
        <v>0</v>
      </c>
    </row>
    <row customHeight="1" ht="11.549999999999999">
      <c r="E13" s="2373" t="s">
        <v>312</v>
      </c>
      <c r="F13" s="2374"/>
      <c r="G13" s="2374"/>
      <c r="H13" s="1660"/>
      <c r="I13" s="1660"/>
      <c r="J13" s="2371"/>
      <c r="K13" s="2371"/>
      <c r="L13" s="2371"/>
      <c r="M13" s="2371"/>
      <c r="N13" s="2131"/>
      <c r="AJ13" s="1635">
        <v>11</v>
      </c>
    </row>
    <row customHeight="1" ht="24">
      <c r="E14" s="1661" t="s">
        <v>88</v>
      </c>
      <c r="F14" s="1664" t="s">
        <v>314</v>
      </c>
      <c r="G14" s="1664" t="s">
        <v>578</v>
      </c>
      <c r="H14" s="1664" t="s">
        <v>315</v>
      </c>
      <c r="I14" s="1664" t="s">
        <v>315</v>
      </c>
      <c r="J14" s="2316" t="s">
        <v>315</v>
      </c>
      <c r="K14" s="2316" t="s">
        <v>315</v>
      </c>
      <c r="L14" s="2316" t="s">
        <v>315</v>
      </c>
      <c r="M14" s="2316" t="s">
        <v>315</v>
      </c>
      <c r="N14" s="2131"/>
      <c r="AJ14" s="1635">
        <v>23</v>
      </c>
    </row>
    <row customHeight="1" ht="19.95">
      <c r="D15" s="1642"/>
      <c r="E15" s="1634" t="s">
        <v>99</v>
      </c>
      <c r="F15" s="711" t="s">
        <v>791</v>
      </c>
      <c r="G15" s="1661" t="s">
        <v>564</v>
      </c>
      <c r="H15" s="561"/>
      <c r="I15" s="561"/>
      <c r="J15" s="561"/>
      <c r="K15" s="561"/>
      <c r="L15" s="561"/>
      <c r="M15" s="561"/>
      <c r="N15" s="293" t="s">
        <v>792</v>
      </c>
      <c r="O15" s="547" t="s">
        <v>646</v>
      </c>
      <c r="AJ15" s="1635">
        <v>19</v>
      </c>
    </row>
    <row customHeight="1" ht="24">
      <c r="D16" s="1642"/>
      <c r="E16" s="1634" t="s">
        <v>103</v>
      </c>
      <c r="F16" s="1669" t="s">
        <v>793</v>
      </c>
      <c r="G16" s="1661" t="s">
        <v>564</v>
      </c>
      <c r="H16" s="562">
        <f>SUM(H17,H20:H27)</f>
        <v>0</v>
      </c>
      <c r="I16" s="562">
        <f>SUM(I17,I20:I27)</f>
        <v>0</v>
      </c>
      <c r="J16" s="562">
        <f>SUM(J17,J20:J27)</f>
        <v>0</v>
      </c>
      <c r="K16" s="562">
        <f>SUM(K17,K20:K27)</f>
        <v>0</v>
      </c>
      <c r="L16" s="562">
        <f>SUM(L17,L20:L27)</f>
        <v>0</v>
      </c>
      <c r="M16" s="562">
        <f>SUM(M17,M20:M27)</f>
        <v>0</v>
      </c>
      <c r="N16" s="293" t="s">
        <v>794</v>
      </c>
      <c r="O16" s="547" t="s">
        <v>646</v>
      </c>
      <c r="AJ16" s="1635">
        <v>23</v>
      </c>
    </row>
    <row customHeight="1" ht="35.699999999999996">
      <c r="D17" s="1642"/>
      <c r="E17" s="1668" t="s">
        <v>724</v>
      </c>
      <c r="F17" s="1671" t="s">
        <v>795</v>
      </c>
      <c r="G17" s="1658" t="s">
        <v>564</v>
      </c>
      <c r="H17" s="561"/>
      <c r="I17" s="561"/>
      <c r="J17" s="561"/>
      <c r="K17" s="561"/>
      <c r="L17" s="561"/>
      <c r="M17" s="561"/>
      <c r="N17" s="293" t="s">
        <v>796</v>
      </c>
      <c r="O17" s="547"/>
      <c r="AJ17" s="1635">
        <v>34</v>
      </c>
    </row>
    <row customHeight="1" ht="19.95">
      <c r="D18" s="1642"/>
      <c r="E18" s="1668" t="s">
        <v>727</v>
      </c>
      <c r="F18" s="1672" t="s">
        <v>797</v>
      </c>
      <c r="G18" s="1658" t="s">
        <v>564</v>
      </c>
      <c r="H18" s="561"/>
      <c r="I18" s="561"/>
      <c r="J18" s="561"/>
      <c r="K18" s="561"/>
      <c r="L18" s="561"/>
      <c r="M18" s="561"/>
      <c r="N18" s="293"/>
      <c r="O18" s="547"/>
      <c r="AJ18" s="1635">
        <v>19</v>
      </c>
    </row>
    <row customHeight="1" ht="24">
      <c r="D19" s="1642"/>
      <c r="E19" s="1668" t="s">
        <v>730</v>
      </c>
      <c r="F19" s="1672" t="s">
        <v>798</v>
      </c>
      <c r="G19" s="1658" t="s">
        <v>564</v>
      </c>
      <c r="H19" s="561"/>
      <c r="I19" s="561"/>
      <c r="J19" s="561"/>
      <c r="K19" s="561"/>
      <c r="L19" s="561"/>
      <c r="M19" s="561"/>
      <c r="N19" s="293"/>
      <c r="O19" s="547"/>
      <c r="AJ19" s="1635">
        <v>23</v>
      </c>
    </row>
    <row customHeight="1" ht="35.699999999999996">
      <c r="D20" s="1642"/>
      <c r="E20" s="1668" t="s">
        <v>319</v>
      </c>
      <c r="F20" s="1671" t="s">
        <v>799</v>
      </c>
      <c r="G20" s="1658" t="s">
        <v>564</v>
      </c>
      <c r="H20" s="561"/>
      <c r="I20" s="561"/>
      <c r="J20" s="561"/>
      <c r="K20" s="561"/>
      <c r="L20" s="561"/>
      <c r="M20" s="561"/>
      <c r="N20" s="293"/>
      <c r="O20" s="547"/>
      <c r="AJ20" s="1635">
        <v>34</v>
      </c>
    </row>
    <row customHeight="1" ht="48.29999999999999">
      <c r="D21" s="1642"/>
      <c r="E21" s="1668" t="s">
        <v>322</v>
      </c>
      <c r="F21" s="1671" t="s">
        <v>800</v>
      </c>
      <c r="G21" s="1658" t="s">
        <v>564</v>
      </c>
      <c r="H21" s="561"/>
      <c r="I21" s="561"/>
      <c r="J21" s="561"/>
      <c r="K21" s="561"/>
      <c r="L21" s="561"/>
      <c r="M21" s="561"/>
      <c r="N21" s="293"/>
      <c r="O21" s="547"/>
      <c r="AJ21" s="1635">
        <v>46</v>
      </c>
    </row>
    <row customHeight="1" ht="60">
      <c r="D22" s="1642"/>
      <c r="E22" s="1668" t="s">
        <v>744</v>
      </c>
      <c r="F22" s="1671" t="s">
        <v>801</v>
      </c>
      <c r="G22" s="1658" t="s">
        <v>564</v>
      </c>
      <c r="H22" s="561"/>
      <c r="I22" s="561"/>
      <c r="J22" s="561"/>
      <c r="K22" s="561"/>
      <c r="L22" s="561"/>
      <c r="M22" s="561"/>
      <c r="N22" s="293"/>
      <c r="O22" s="547"/>
      <c r="AJ22" s="1635">
        <v>57</v>
      </c>
    </row>
    <row customHeight="1" ht="35.699999999999996">
      <c r="D23" s="1642"/>
      <c r="E23" s="1668" t="s">
        <v>751</v>
      </c>
      <c r="F23" s="1671" t="s">
        <v>802</v>
      </c>
      <c r="G23" s="1658" t="s">
        <v>564</v>
      </c>
      <c r="H23" s="561"/>
      <c r="I23" s="561"/>
      <c r="J23" s="561"/>
      <c r="K23" s="561"/>
      <c r="L23" s="561"/>
      <c r="M23" s="561"/>
      <c r="N23" s="293"/>
      <c r="O23" s="547"/>
      <c r="AJ23" s="1635">
        <v>34</v>
      </c>
    </row>
    <row customHeight="1" ht="35.699999999999996">
      <c r="D24" s="1642"/>
      <c r="E24" s="1668" t="s">
        <v>753</v>
      </c>
      <c r="F24" s="1671" t="s">
        <v>803</v>
      </c>
      <c r="G24" s="1658" t="s">
        <v>564</v>
      </c>
      <c r="H24" s="561"/>
      <c r="I24" s="561"/>
      <c r="J24" s="561"/>
      <c r="K24" s="561"/>
      <c r="L24" s="561"/>
      <c r="M24" s="561"/>
      <c r="N24" s="293"/>
      <c r="O24" s="547"/>
      <c r="AJ24" s="1635">
        <v>34</v>
      </c>
    </row>
    <row customHeight="1" ht="24">
      <c r="D25" s="1642"/>
      <c r="E25" s="1668" t="s">
        <v>755</v>
      </c>
      <c r="F25" s="1671" t="s">
        <v>804</v>
      </c>
      <c r="G25" s="1658" t="s">
        <v>564</v>
      </c>
      <c r="H25" s="561"/>
      <c r="I25" s="561"/>
      <c r="J25" s="561"/>
      <c r="K25" s="561"/>
      <c r="L25" s="561"/>
      <c r="M25" s="561"/>
      <c r="N25" s="293"/>
      <c r="O25" s="547"/>
      <c r="AJ25" s="1635">
        <v>23</v>
      </c>
    </row>
    <row customHeight="1" ht="76.5">
      <c r="D26" s="1642"/>
      <c r="E26" s="1668" t="s">
        <v>757</v>
      </c>
      <c r="F26" s="1671" t="s">
        <v>805</v>
      </c>
      <c r="G26" s="1658" t="s">
        <v>564</v>
      </c>
      <c r="H26" s="561"/>
      <c r="I26" s="561"/>
      <c r="J26" s="561"/>
      <c r="K26" s="561"/>
      <c r="L26" s="561"/>
      <c r="M26" s="561"/>
      <c r="N26" s="293"/>
      <c r="O26" s="547"/>
      <c r="AJ26" s="1635">
        <v>73</v>
      </c>
    </row>
    <row s="1370" customFormat="1" customHeight="1" ht="35.699999999999996">
      <c r="A27" s="991"/>
      <c r="C27" s="1640"/>
      <c r="D27" s="1642"/>
      <c r="E27" s="1633" t="s">
        <v>761</v>
      </c>
      <c r="F27" s="1632" t="s">
        <v>806</v>
      </c>
      <c r="G27" s="1659" t="s">
        <v>564</v>
      </c>
      <c r="H27" s="583">
        <f>SUM(H28:H29)</f>
        <v>0</v>
      </c>
      <c r="I27" s="583">
        <f>SUM(I28:I29)</f>
        <v>0</v>
      </c>
      <c r="J27" s="583">
        <f>SUM(J28:J29)</f>
        <v>0</v>
      </c>
      <c r="K27" s="583">
        <f>SUM(K28:K29)</f>
        <v>0</v>
      </c>
      <c r="L27" s="583">
        <f>SUM(L28:L29)</f>
        <v>0</v>
      </c>
      <c r="M27" s="583">
        <f>SUM(M28:M29)</f>
        <v>0</v>
      </c>
      <c r="N27" s="293" t="s">
        <v>759</v>
      </c>
      <c r="O27" s="547"/>
      <c r="P27" s="1640"/>
      <c r="Q27" s="1640"/>
      <c r="V27" s="1640"/>
      <c r="Y27" s="548"/>
      <c r="AE27" s="1636"/>
      <c r="AF27" s="1636"/>
      <c r="AG27" s="1636"/>
      <c r="AH27" s="1636"/>
      <c r="AI27" s="1636"/>
      <c r="AJ27" s="1164">
        <v>34</v>
      </c>
    </row>
    <row s="1646" customFormat="1" customHeight="1" ht="1.05">
      <c r="A28" s="1171"/>
      <c r="D28" s="552"/>
      <c r="E28" s="806" t="str">
        <f>E27&amp;".0"</f>
        <v>2.9.0</v>
      </c>
      <c r="F28" s="995"/>
      <c r="G28" s="555"/>
      <c r="H28" s="996"/>
      <c r="I28" s="996"/>
      <c r="J28" s="996"/>
      <c r="K28" s="996"/>
      <c r="L28" s="996"/>
      <c r="M28" s="996"/>
      <c r="N28" s="997"/>
      <c r="AJ28" s="1640">
        <v>1</v>
      </c>
    </row>
    <row s="1370" customFormat="1" customHeight="1" ht="19.95">
      <c r="A29" s="991"/>
      <c r="C29" s="1640"/>
      <c r="D29" s="1637"/>
      <c r="E29" s="574"/>
      <c r="F29" s="1670" t="s">
        <v>589</v>
      </c>
      <c r="G29" s="576"/>
      <c r="H29" s="577"/>
      <c r="I29" s="577"/>
      <c r="J29" s="2642"/>
      <c r="K29" s="2642"/>
      <c r="L29" s="2642"/>
      <c r="M29" s="2642"/>
      <c r="N29" s="305" t="s">
        <v>760</v>
      </c>
      <c r="O29" s="547"/>
      <c r="P29" s="1640"/>
      <c r="Q29" s="1640"/>
      <c r="V29" s="1640"/>
      <c r="Y29" s="548"/>
      <c r="AE29" s="1636"/>
      <c r="AF29" s="1636"/>
      <c r="AG29" s="1636"/>
      <c r="AH29" s="1636"/>
      <c r="AI29" s="1636"/>
      <c r="AJ29" s="1164">
        <v>19</v>
      </c>
    </row>
    <row s="1370" customFormat="1" customHeight="1" ht="24">
      <c r="A30" s="991"/>
      <c r="C30" s="1640"/>
      <c r="D30" s="1642"/>
      <c r="E30" s="1668" t="s">
        <v>90</v>
      </c>
      <c r="F30" s="1665" t="s">
        <v>807</v>
      </c>
      <c r="G30" s="1658" t="s">
        <v>564</v>
      </c>
      <c r="H30" s="561"/>
      <c r="I30" s="561"/>
      <c r="J30" s="561"/>
      <c r="K30" s="561"/>
      <c r="L30" s="561"/>
      <c r="M30" s="561"/>
      <c r="N30" s="293"/>
      <c r="O30" s="547"/>
      <c r="P30" s="1640"/>
      <c r="Q30" s="1640"/>
      <c r="V30" s="1640"/>
      <c r="Y30" s="548"/>
      <c r="AE30" s="1636"/>
      <c r="AF30" s="1636"/>
      <c r="AG30" s="1636"/>
      <c r="AH30" s="1636"/>
      <c r="AI30" s="1636"/>
      <c r="AJ30" s="1164">
        <v>23</v>
      </c>
    </row>
    <row s="1370" customFormat="1" customHeight="1" ht="35.699999999999996">
      <c r="A31" s="991"/>
      <c r="C31" s="1640"/>
      <c r="D31" s="579"/>
      <c r="E31" s="1668" t="s">
        <v>91</v>
      </c>
      <c r="F31" s="1665" t="s">
        <v>808</v>
      </c>
      <c r="G31" s="1658" t="s">
        <v>564</v>
      </c>
      <c r="H31" s="561"/>
      <c r="I31" s="561"/>
      <c r="J31" s="561"/>
      <c r="K31" s="561"/>
      <c r="L31" s="561"/>
      <c r="M31" s="561"/>
      <c r="N31" s="293" t="s">
        <v>809</v>
      </c>
      <c r="O31" s="547"/>
      <c r="P31" s="1640"/>
      <c r="Q31" s="1640"/>
      <c r="V31" s="1640"/>
      <c r="Y31" s="548"/>
      <c r="AE31" s="1636"/>
      <c r="AF31" s="1636"/>
      <c r="AG31" s="1636"/>
      <c r="AH31" s="1636"/>
      <c r="AI31" s="1636"/>
      <c r="AJ31" s="1164">
        <v>34</v>
      </c>
    </row>
    <row s="1370" customFormat="1" customHeight="1" ht="24">
      <c r="A32" s="991"/>
      <c r="C32" s="1640"/>
      <c r="D32" s="1642"/>
      <c r="E32" s="1668" t="s">
        <v>769</v>
      </c>
      <c r="F32" s="694" t="s">
        <v>773</v>
      </c>
      <c r="G32" s="1658" t="s">
        <v>564</v>
      </c>
      <c r="H32" s="561"/>
      <c r="I32" s="561"/>
      <c r="J32" s="561"/>
      <c r="K32" s="561"/>
      <c r="L32" s="561"/>
      <c r="M32" s="561"/>
      <c r="N32" s="293" t="s">
        <v>810</v>
      </c>
      <c r="O32" s="547"/>
      <c r="P32" s="1640"/>
      <c r="Q32" s="1640"/>
      <c r="V32" s="1640"/>
      <c r="Y32" s="548"/>
      <c r="AE32" s="1636"/>
      <c r="AF32" s="1636"/>
      <c r="AG32" s="1636"/>
      <c r="AH32" s="1636"/>
      <c r="AI32" s="1636"/>
      <c r="AJ32" s="1164">
        <v>23</v>
      </c>
    </row>
    <row s="1370" customFormat="1" customHeight="1" ht="24">
      <c r="A33" s="991"/>
      <c r="C33" s="1640"/>
      <c r="D33" s="1642"/>
      <c r="E33" s="1668" t="s">
        <v>811</v>
      </c>
      <c r="F33" s="694" t="s">
        <v>812</v>
      </c>
      <c r="G33" s="1658" t="s">
        <v>564</v>
      </c>
      <c r="H33" s="561"/>
      <c r="I33" s="561"/>
      <c r="J33" s="561"/>
      <c r="K33" s="561"/>
      <c r="L33" s="561"/>
      <c r="M33" s="561"/>
      <c r="N33" s="293" t="s">
        <v>813</v>
      </c>
      <c r="O33" s="547"/>
      <c r="P33" s="1640"/>
      <c r="Q33" s="1640"/>
      <c r="V33" s="1640"/>
      <c r="Y33" s="548"/>
      <c r="AE33" s="1636"/>
      <c r="AF33" s="1636"/>
      <c r="AG33" s="1636"/>
      <c r="AH33" s="1636"/>
      <c r="AI33" s="1636"/>
      <c r="AJ33" s="1164">
        <v>23</v>
      </c>
    </row>
    <row s="1370" customFormat="1" customHeight="1" ht="24">
      <c r="A34" s="991"/>
      <c r="C34" s="1640"/>
      <c r="D34" s="1642"/>
      <c r="E34" s="1668" t="s">
        <v>814</v>
      </c>
      <c r="F34" s="694" t="s">
        <v>779</v>
      </c>
      <c r="G34" s="1658" t="s">
        <v>564</v>
      </c>
      <c r="H34" s="561"/>
      <c r="I34" s="561"/>
      <c r="J34" s="561"/>
      <c r="K34" s="561"/>
      <c r="L34" s="561"/>
      <c r="M34" s="561"/>
      <c r="N34" s="293" t="s">
        <v>815</v>
      </c>
      <c r="O34" s="547"/>
      <c r="P34" s="1640"/>
      <c r="Q34" s="1640"/>
      <c r="V34" s="1640"/>
      <c r="Y34" s="548"/>
      <c r="AE34" s="1636"/>
      <c r="AF34" s="1636"/>
      <c r="AG34" s="1636"/>
      <c r="AH34" s="1636"/>
      <c r="AI34" s="1636"/>
      <c r="AJ34" s="1164">
        <v>23</v>
      </c>
    </row>
    <row s="1370" customFormat="1" customHeight="1" ht="35.699999999999996">
      <c r="A35" s="991"/>
      <c r="C35" s="1640" t="s">
        <v>600</v>
      </c>
      <c r="D35" s="1642"/>
      <c r="E35" s="1668" t="s">
        <v>115</v>
      </c>
      <c r="F35" s="1665" t="s">
        <v>645</v>
      </c>
      <c r="G35" s="1661" t="s">
        <v>318</v>
      </c>
      <c r="H35" s="405"/>
      <c r="I35" s="405"/>
      <c r="J35" s="822"/>
      <c r="K35" s="822"/>
      <c r="L35" s="822"/>
      <c r="M35" s="822"/>
      <c r="N35" s="293" t="s">
        <v>816</v>
      </c>
      <c r="O35" s="547"/>
      <c r="P35" s="1640"/>
      <c r="Q35" s="1640"/>
      <c r="V35" s="1640"/>
      <c r="Y35" s="548"/>
      <c r="AE35" s="1636"/>
      <c r="AF35" s="1636"/>
      <c r="AG35" s="1636"/>
      <c r="AH35" s="1636"/>
      <c r="AI35" s="1636"/>
      <c r="AJ35" s="1164">
        <v>34</v>
      </c>
    </row>
    <row s="1370" customFormat="1" customHeight="1" ht="35.699999999999996">
      <c r="A36" s="991"/>
      <c r="C36" s="1640"/>
      <c r="D36" s="1642"/>
      <c r="E36" s="1668" t="s">
        <v>92</v>
      </c>
      <c r="F36" s="1665" t="s">
        <v>817</v>
      </c>
      <c r="G36" s="1658" t="s">
        <v>784</v>
      </c>
      <c r="H36" s="549"/>
      <c r="I36" s="549"/>
      <c r="J36" s="549"/>
      <c r="K36" s="549"/>
      <c r="L36" s="549"/>
      <c r="M36" s="549"/>
      <c r="N36" s="293" t="s">
        <v>785</v>
      </c>
      <c r="O36" s="547"/>
      <c r="P36" s="1640"/>
      <c r="Q36" s="1640"/>
      <c r="V36" s="1640"/>
      <c r="Y36" s="548"/>
      <c r="AE36" s="1636"/>
      <c r="AF36" s="1636"/>
      <c r="AG36" s="1636"/>
      <c r="AH36" s="1636"/>
      <c r="AI36" s="1636"/>
      <c r="AJ36" s="1164">
        <v>34</v>
      </c>
    </row>
    <row s="1370" customFormat="1" customHeight="1" ht="24">
      <c r="A37" s="991"/>
      <c r="C37" s="1640"/>
      <c r="D37" s="1642"/>
      <c r="E37" s="1668" t="s">
        <v>93</v>
      </c>
      <c r="F37" s="1665" t="s">
        <v>818</v>
      </c>
      <c r="G37" s="1658" t="s">
        <v>787</v>
      </c>
      <c r="H37" s="549"/>
      <c r="I37" s="549"/>
      <c r="J37" s="549"/>
      <c r="K37" s="549"/>
      <c r="L37" s="549"/>
      <c r="M37" s="549"/>
      <c r="N37" s="293" t="s">
        <v>788</v>
      </c>
      <c r="O37" s="547"/>
      <c r="P37" s="1640"/>
      <c r="Q37" s="1640"/>
      <c r="V37" s="1640"/>
      <c r="Y37" s="548"/>
      <c r="AE37" s="1636"/>
      <c r="AF37" s="1636"/>
      <c r="AG37" s="1636"/>
      <c r="AH37" s="1636"/>
      <c r="AI37" s="1636"/>
      <c r="AJ37" s="1164">
        <v>23</v>
      </c>
    </row>
    <row customHeight="1" ht="11.549999999999999">
      <c r="D38" s="1642"/>
      <c r="J38" s="1639"/>
      <c r="K38" s="1639"/>
      <c r="L38" s="1639"/>
      <c r="M38" s="1639"/>
      <c r="AJ38" s="1635">
        <v>11</v>
      </c>
    </row>
    <row customHeight="1" ht="27.299999999999997">
      <c r="D39" s="1642"/>
      <c r="E39" s="1257" t="s">
        <v>819</v>
      </c>
      <c r="F39" s="2289" t="s">
        <v>820</v>
      </c>
      <c r="G39" s="2289"/>
      <c r="H39" s="373"/>
      <c r="I39" s="373"/>
      <c r="J39" s="1691"/>
      <c r="K39" s="1691"/>
      <c r="L39" s="1691"/>
      <c r="M39" s="1691"/>
      <c r="N39" s="373"/>
      <c r="AJ39" s="1635">
        <v>26</v>
      </c>
    </row>
    <row s="1645" customFormat="1" customHeight="1" ht="39.75">
      <c r="A40" s="991"/>
      <c r="B40" s="1640"/>
      <c r="C40" s="1640"/>
      <c r="D40" s="355"/>
      <c r="F40" s="2289" t="s">
        <v>821</v>
      </c>
      <c r="G40" s="2289"/>
      <c r="H40" s="373"/>
      <c r="I40" s="373"/>
      <c r="J40" s="1691"/>
      <c r="K40" s="1691"/>
      <c r="L40" s="1691"/>
      <c r="M40" s="1691"/>
      <c r="N40" s="373"/>
      <c r="O40" s="1164"/>
      <c r="P40" s="1640"/>
      <c r="Q40" s="1640"/>
      <c r="R40" s="1164"/>
      <c r="S40" s="1164"/>
      <c r="T40" s="1164"/>
      <c r="U40" s="1164"/>
      <c r="V40" s="1640"/>
      <c r="W40" s="1164"/>
      <c r="X40" s="1164"/>
      <c r="Y40" s="548"/>
      <c r="Z40" s="1164"/>
      <c r="AA40" s="1164"/>
      <c r="AB40" s="1164"/>
      <c r="AC40" s="1164"/>
      <c r="AD40" s="1164"/>
      <c r="AE40" s="1636"/>
      <c r="AF40" s="570"/>
      <c r="AG40" s="570"/>
      <c r="AH40" s="570"/>
      <c r="AI40" s="570"/>
      <c r="AJ40" s="1645">
        <v>38</v>
      </c>
    </row>
    <row s="1645" customFormat="1" customHeight="1" ht="11.549999999999999">
      <c r="A41" s="991"/>
      <c r="B41" s="1640"/>
      <c r="C41" s="1640"/>
      <c r="D41" s="355"/>
      <c r="J41" s="1645"/>
      <c r="K41" s="1645"/>
      <c r="L41" s="1645"/>
      <c r="M41" s="1645"/>
      <c r="O41" s="1164"/>
      <c r="P41" s="1640"/>
      <c r="Q41" s="1640"/>
      <c r="R41" s="1164"/>
      <c r="S41" s="1164"/>
      <c r="T41" s="1164"/>
      <c r="U41" s="1164"/>
      <c r="V41" s="1640"/>
      <c r="W41" s="1164"/>
      <c r="X41" s="1164"/>
      <c r="Y41" s="548"/>
      <c r="Z41" s="1164"/>
      <c r="AA41" s="1164"/>
      <c r="AB41" s="1164"/>
      <c r="AC41" s="1164"/>
      <c r="AD41" s="1164"/>
      <c r="AE41" s="1636"/>
      <c r="AF41" s="570"/>
      <c r="AG41" s="570"/>
      <c r="AH41" s="570"/>
      <c r="AI41" s="570"/>
      <c r="AJ41" s="1645">
        <v>11</v>
      </c>
    </row>
    <row s="1645" customFormat="1" customHeight="1" ht="11.549999999999999">
      <c r="A42" s="991"/>
      <c r="B42" s="1640"/>
      <c r="C42" s="1640"/>
      <c r="D42" s="355"/>
      <c r="J42" s="1645"/>
      <c r="K42" s="1645"/>
      <c r="L42" s="1645"/>
      <c r="M42" s="1645"/>
      <c r="O42" s="1164"/>
      <c r="P42" s="1640"/>
      <c r="Q42" s="1640"/>
      <c r="R42" s="1164"/>
      <c r="S42" s="1164"/>
      <c r="T42" s="1164"/>
      <c r="U42" s="1164"/>
      <c r="V42" s="1640"/>
      <c r="W42" s="1164"/>
      <c r="X42" s="1164"/>
      <c r="Y42" s="548"/>
      <c r="Z42" s="1164"/>
      <c r="AA42" s="1164"/>
      <c r="AB42" s="1164"/>
      <c r="AC42" s="1164"/>
      <c r="AD42" s="1164"/>
      <c r="AE42" s="1636"/>
      <c r="AF42" s="570"/>
      <c r="AG42" s="570"/>
      <c r="AH42" s="570"/>
      <c r="AI42" s="570"/>
      <c r="AJ42" s="1645">
        <v>11</v>
      </c>
    </row>
    <row s="1645" customFormat="1" customHeight="1" ht="11.549999999999999">
      <c r="A43" s="991"/>
      <c r="B43" s="1640"/>
      <c r="C43" s="1640"/>
      <c r="D43" s="355"/>
      <c r="H43" s="570"/>
      <c r="I43" s="570"/>
      <c r="J43" s="626"/>
      <c r="K43" s="626"/>
      <c r="L43" s="626"/>
      <c r="M43" s="626"/>
      <c r="O43" s="1164"/>
      <c r="P43" s="1640"/>
      <c r="Q43" s="1640"/>
      <c r="R43" s="1164"/>
      <c r="S43" s="1164"/>
      <c r="T43" s="1164"/>
      <c r="U43" s="1164"/>
      <c r="V43" s="1640"/>
      <c r="W43" s="1164"/>
      <c r="X43" s="1164"/>
      <c r="Y43" s="548"/>
      <c r="Z43" s="1164"/>
      <c r="AA43" s="1164"/>
      <c r="AB43" s="1164"/>
      <c r="AC43" s="1164"/>
      <c r="AD43" s="1164"/>
      <c r="AE43" s="1636"/>
      <c r="AF43" s="570"/>
      <c r="AG43" s="570"/>
      <c r="AH43" s="570"/>
      <c r="AI43" s="570"/>
      <c r="AJ43" s="1645">
        <v>11</v>
      </c>
    </row>
    <row s="1645" customFormat="1" customHeight="1" ht="11.549999999999999">
      <c r="A44" s="991"/>
      <c r="B44" s="1640"/>
      <c r="C44" s="1640"/>
      <c r="D44" s="355"/>
      <c r="J44" s="1645"/>
      <c r="K44" s="1645"/>
      <c r="L44" s="1645"/>
      <c r="M44" s="1645"/>
      <c r="O44" s="1164"/>
      <c r="P44" s="1640"/>
      <c r="Q44" s="1640"/>
      <c r="R44" s="1164"/>
      <c r="S44" s="1164"/>
      <c r="T44" s="1164"/>
      <c r="U44" s="1164"/>
      <c r="V44" s="1640"/>
      <c r="W44" s="1164"/>
      <c r="X44" s="1164"/>
      <c r="Y44" s="548"/>
      <c r="Z44" s="1164"/>
      <c r="AA44" s="1164"/>
      <c r="AB44" s="1164"/>
      <c r="AC44" s="1164"/>
      <c r="AD44" s="1164"/>
      <c r="AE44" s="1636"/>
      <c r="AF44" s="570"/>
      <c r="AG44" s="570"/>
      <c r="AH44" s="570"/>
      <c r="AI44" s="570"/>
      <c r="AJ44" s="1645">
        <v>11</v>
      </c>
    </row>
    <row s="1645" customFormat="1" customHeight="1" ht="11.549999999999999">
      <c r="A45" s="991"/>
      <c r="B45" s="1640"/>
      <c r="C45" s="1640"/>
      <c r="D45" s="355"/>
      <c r="J45" s="1645"/>
      <c r="K45" s="1645"/>
      <c r="L45" s="1645"/>
      <c r="M45" s="1645"/>
      <c r="O45" s="1164"/>
      <c r="P45" s="1640"/>
      <c r="Q45" s="1640"/>
      <c r="R45" s="1164"/>
      <c r="S45" s="1164"/>
      <c r="T45" s="1164"/>
      <c r="U45" s="1164"/>
      <c r="V45" s="1640"/>
      <c r="W45" s="1164"/>
      <c r="X45" s="1164"/>
      <c r="Y45" s="548"/>
      <c r="Z45" s="1164"/>
      <c r="AA45" s="1164"/>
      <c r="AB45" s="1164"/>
      <c r="AC45" s="1164"/>
      <c r="AD45" s="1164"/>
      <c r="AE45" s="1636"/>
      <c r="AF45" s="570"/>
      <c r="AG45" s="570"/>
      <c r="AH45" s="570"/>
      <c r="AI45" s="570"/>
      <c r="AJ45" s="1645">
        <v>11</v>
      </c>
    </row>
    <row s="1645" customFormat="1" customHeight="1" ht="11.549999999999999">
      <c r="A46" s="991"/>
      <c r="B46" s="1640"/>
      <c r="C46" s="1640"/>
      <c r="D46" s="355"/>
      <c r="J46" s="1645"/>
      <c r="K46" s="1645"/>
      <c r="L46" s="1645"/>
      <c r="M46" s="1645"/>
      <c r="O46" s="1164"/>
      <c r="P46" s="1640"/>
      <c r="Q46" s="1640"/>
      <c r="R46" s="1164"/>
      <c r="S46" s="1164"/>
      <c r="T46" s="1164"/>
      <c r="U46" s="1164"/>
      <c r="V46" s="1640"/>
      <c r="W46" s="1164"/>
      <c r="X46" s="1164"/>
      <c r="Y46" s="548"/>
      <c r="Z46" s="1164"/>
      <c r="AA46" s="1164"/>
      <c r="AB46" s="1164"/>
      <c r="AC46" s="1164"/>
      <c r="AD46" s="1164"/>
      <c r="AE46" s="1636"/>
      <c r="AF46" s="570"/>
      <c r="AG46" s="570"/>
      <c r="AH46" s="570"/>
      <c r="AI46" s="570"/>
      <c r="AJ46" s="1645">
        <v>11</v>
      </c>
    </row>
    <row s="1645" customFormat="1" customHeight="1" ht="11.549999999999999">
      <c r="A47" s="991"/>
      <c r="B47" s="1640"/>
      <c r="C47" s="1640"/>
      <c r="D47" s="355"/>
      <c r="J47" s="1645"/>
      <c r="K47" s="1645"/>
      <c r="L47" s="1645"/>
      <c r="M47" s="1645"/>
      <c r="O47" s="1164"/>
      <c r="P47" s="1640"/>
      <c r="Q47" s="1640"/>
      <c r="R47" s="1164"/>
      <c r="S47" s="1164"/>
      <c r="T47" s="1164"/>
      <c r="U47" s="1164"/>
      <c r="V47" s="1640"/>
      <c r="W47" s="1164"/>
      <c r="X47" s="1164"/>
      <c r="Y47" s="548"/>
      <c r="Z47" s="1164"/>
      <c r="AA47" s="1164"/>
      <c r="AB47" s="1164"/>
      <c r="AC47" s="1164"/>
      <c r="AD47" s="1164"/>
      <c r="AE47" s="1636"/>
      <c r="AF47" s="570"/>
      <c r="AG47" s="570"/>
      <c r="AH47" s="570"/>
      <c r="AI47" s="570"/>
      <c r="AJ47" s="1645">
        <v>11</v>
      </c>
    </row>
    <row s="1645" customFormat="1" customHeight="1" ht="11.549999999999999">
      <c r="A48" s="991"/>
      <c r="B48" s="1640"/>
      <c r="C48" s="1640"/>
      <c r="D48" s="355"/>
      <c r="J48" s="1645"/>
      <c r="K48" s="1645"/>
      <c r="L48" s="1645"/>
      <c r="M48" s="1645"/>
      <c r="O48" s="1164"/>
      <c r="P48" s="1640"/>
      <c r="Q48" s="1640"/>
      <c r="R48" s="1164"/>
      <c r="S48" s="1164"/>
      <c r="T48" s="1164"/>
      <c r="U48" s="1164"/>
      <c r="V48" s="1640"/>
      <c r="W48" s="1164"/>
      <c r="X48" s="1164"/>
      <c r="Y48" s="548"/>
      <c r="Z48" s="1164"/>
      <c r="AA48" s="1164"/>
      <c r="AB48" s="1164"/>
      <c r="AC48" s="1164"/>
      <c r="AD48" s="1164"/>
      <c r="AE48" s="1636"/>
      <c r="AF48" s="570"/>
      <c r="AG48" s="570"/>
      <c r="AH48" s="570"/>
      <c r="AI48" s="570"/>
      <c r="AJ48" s="1645">
        <v>11</v>
      </c>
    </row>
    <row s="1645" customFormat="1" customHeight="1" ht="11.549999999999999">
      <c r="A49" s="991"/>
      <c r="B49" s="1640"/>
      <c r="C49" s="1640"/>
      <c r="D49" s="355"/>
      <c r="J49" s="1645"/>
      <c r="K49" s="1645"/>
      <c r="L49" s="1645"/>
      <c r="M49" s="1645"/>
      <c r="O49" s="1164"/>
      <c r="P49" s="1640"/>
      <c r="Q49" s="1640"/>
      <c r="R49" s="1164"/>
      <c r="S49" s="1164"/>
      <c r="T49" s="1164"/>
      <c r="U49" s="1164"/>
      <c r="V49" s="1640"/>
      <c r="W49" s="1164"/>
      <c r="X49" s="1164"/>
      <c r="Y49" s="548"/>
      <c r="Z49" s="1164"/>
      <c r="AA49" s="1164"/>
      <c r="AB49" s="1164"/>
      <c r="AC49" s="1164"/>
      <c r="AD49" s="1164"/>
      <c r="AE49" s="1636"/>
      <c r="AF49" s="570"/>
      <c r="AG49" s="570"/>
      <c r="AH49" s="570"/>
      <c r="AI49" s="570"/>
      <c r="AJ49" s="1645">
        <v>11</v>
      </c>
    </row>
    <row s="1645" customFormat="1" customHeight="1" ht="11.549999999999999">
      <c r="A50" s="991"/>
      <c r="B50" s="1640"/>
      <c r="C50" s="1640"/>
      <c r="D50" s="355"/>
      <c r="J50" s="1645"/>
      <c r="K50" s="1645"/>
      <c r="L50" s="1645"/>
      <c r="M50" s="1645"/>
      <c r="O50" s="1164"/>
      <c r="P50" s="1640"/>
      <c r="Q50" s="1640"/>
      <c r="R50" s="1164"/>
      <c r="S50" s="1164"/>
      <c r="T50" s="1164"/>
      <c r="U50" s="1164"/>
      <c r="V50" s="1640"/>
      <c r="W50" s="1164"/>
      <c r="X50" s="1164"/>
      <c r="Y50" s="548"/>
      <c r="Z50" s="1164"/>
      <c r="AA50" s="1164"/>
      <c r="AB50" s="1164"/>
      <c r="AC50" s="1164"/>
      <c r="AD50" s="1164"/>
      <c r="AE50" s="1636"/>
      <c r="AF50" s="570"/>
      <c r="AG50" s="570"/>
      <c r="AH50" s="570"/>
      <c r="AI50" s="570"/>
      <c r="AJ50" s="1645">
        <v>11</v>
      </c>
    </row>
    <row s="1645" customFormat="1" customHeight="1" ht="11.549999999999999">
      <c r="A51" s="991"/>
      <c r="B51" s="1640"/>
      <c r="C51" s="1640"/>
      <c r="D51" s="355"/>
      <c r="J51" s="1645"/>
      <c r="K51" s="1645"/>
      <c r="L51" s="1645"/>
      <c r="M51" s="1645"/>
      <c r="O51" s="1164"/>
      <c r="P51" s="1640"/>
      <c r="Q51" s="1640"/>
      <c r="R51" s="1164"/>
      <c r="S51" s="1164"/>
      <c r="T51" s="1164"/>
      <c r="U51" s="1164"/>
      <c r="V51" s="1640"/>
      <c r="W51" s="1164"/>
      <c r="X51" s="1164"/>
      <c r="Y51" s="548"/>
      <c r="Z51" s="1164"/>
      <c r="AA51" s="1164"/>
      <c r="AB51" s="1164"/>
      <c r="AC51" s="1164"/>
      <c r="AD51" s="1164"/>
      <c r="AE51" s="1636"/>
      <c r="AF51" s="570"/>
      <c r="AG51" s="570"/>
      <c r="AH51" s="570"/>
      <c r="AI51" s="570"/>
      <c r="AJ51" s="1645">
        <v>11</v>
      </c>
    </row>
    <row s="1645" customFormat="1" customHeight="1" ht="11.549999999999999">
      <c r="A52" s="991"/>
      <c r="B52" s="1640"/>
      <c r="C52" s="1640"/>
      <c r="D52" s="355"/>
      <c r="J52" s="1645"/>
      <c r="K52" s="1645"/>
      <c r="L52" s="1645"/>
      <c r="M52" s="1645"/>
      <c r="O52" s="1164"/>
      <c r="P52" s="1640"/>
      <c r="Q52" s="1640"/>
      <c r="R52" s="1164"/>
      <c r="S52" s="1164"/>
      <c r="T52" s="1164"/>
      <c r="U52" s="1164"/>
      <c r="V52" s="1640"/>
      <c r="W52" s="1164"/>
      <c r="X52" s="1164"/>
      <c r="Y52" s="548"/>
      <c r="Z52" s="1164"/>
      <c r="AA52" s="1164"/>
      <c r="AB52" s="1164"/>
      <c r="AC52" s="1164"/>
      <c r="AD52" s="1164"/>
      <c r="AE52" s="1636"/>
      <c r="AF52" s="570"/>
      <c r="AG52" s="570"/>
      <c r="AH52" s="570"/>
      <c r="AI52" s="570"/>
      <c r="AJ52" s="1645">
        <v>11</v>
      </c>
    </row>
    <row s="1645" customFormat="1" customHeight="1" ht="11.549999999999999">
      <c r="A53" s="991"/>
      <c r="B53" s="1640"/>
      <c r="C53" s="1640"/>
      <c r="D53" s="355"/>
      <c r="J53" s="1645"/>
      <c r="K53" s="1645"/>
      <c r="L53" s="1645"/>
      <c r="M53" s="1645"/>
      <c r="O53" s="1164"/>
      <c r="P53" s="1640"/>
      <c r="Q53" s="1640"/>
      <c r="R53" s="1164"/>
      <c r="S53" s="1164"/>
      <c r="T53" s="1164"/>
      <c r="U53" s="1164"/>
      <c r="V53" s="1640"/>
      <c r="W53" s="1164"/>
      <c r="X53" s="1164"/>
      <c r="Y53" s="548"/>
      <c r="Z53" s="1164"/>
      <c r="AA53" s="1164"/>
      <c r="AB53" s="1164"/>
      <c r="AC53" s="1164"/>
      <c r="AD53" s="1164"/>
      <c r="AE53" s="1636"/>
      <c r="AF53" s="570"/>
      <c r="AG53" s="570"/>
      <c r="AH53" s="570"/>
      <c r="AI53" s="570"/>
      <c r="AJ53" s="1645">
        <v>11</v>
      </c>
    </row>
    <row s="1645" customFormat="1" customHeight="1" ht="11.549999999999999">
      <c r="A54" s="991"/>
      <c r="B54" s="1640"/>
      <c r="C54" s="1640"/>
      <c r="D54" s="355"/>
      <c r="J54" s="1645"/>
      <c r="K54" s="1645"/>
      <c r="L54" s="1645"/>
      <c r="M54" s="1645"/>
      <c r="O54" s="1164"/>
      <c r="P54" s="1640"/>
      <c r="Q54" s="1640"/>
      <c r="R54" s="1164"/>
      <c r="S54" s="1164"/>
      <c r="T54" s="1164"/>
      <c r="U54" s="1164"/>
      <c r="V54" s="1640"/>
      <c r="W54" s="1164"/>
      <c r="X54" s="1164"/>
      <c r="Y54" s="548"/>
      <c r="Z54" s="1164"/>
      <c r="AA54" s="1164"/>
      <c r="AB54" s="1164"/>
      <c r="AC54" s="1164"/>
      <c r="AD54" s="1164"/>
      <c r="AE54" s="1636"/>
      <c r="AF54" s="570"/>
      <c r="AG54" s="570"/>
      <c r="AH54" s="570"/>
      <c r="AI54" s="570"/>
      <c r="AJ54" s="1645">
        <v>11</v>
      </c>
    </row>
    <row s="1645" customFormat="1" customHeight="1" ht="11.549999999999999">
      <c r="A55" s="991"/>
      <c r="B55" s="1640"/>
      <c r="C55" s="1640"/>
      <c r="D55" s="355"/>
      <c r="J55" s="1645"/>
      <c r="K55" s="1645"/>
      <c r="L55" s="1645"/>
      <c r="M55" s="1645"/>
      <c r="O55" s="1164"/>
      <c r="P55" s="1640"/>
      <c r="Q55" s="1640"/>
      <c r="R55" s="1164"/>
      <c r="S55" s="1164"/>
      <c r="T55" s="1164"/>
      <c r="U55" s="1164"/>
      <c r="V55" s="1640"/>
      <c r="W55" s="1164"/>
      <c r="X55" s="1164"/>
      <c r="Y55" s="548"/>
      <c r="Z55" s="1164"/>
      <c r="AA55" s="1164"/>
      <c r="AB55" s="1164"/>
      <c r="AC55" s="1164"/>
      <c r="AD55" s="1164"/>
      <c r="AE55" s="1636"/>
      <c r="AF55" s="570"/>
      <c r="AG55" s="570"/>
      <c r="AH55" s="570"/>
      <c r="AI55" s="570"/>
      <c r="AJ55" s="1645">
        <v>11</v>
      </c>
    </row>
    <row s="1645" customFormat="1" customHeight="1" ht="11.549999999999999">
      <c r="A56" s="991"/>
      <c r="B56" s="1640"/>
      <c r="C56" s="1640"/>
      <c r="D56" s="355"/>
      <c r="J56" s="1645"/>
      <c r="K56" s="1645"/>
      <c r="L56" s="1645"/>
      <c r="M56" s="1645"/>
      <c r="O56" s="1164"/>
      <c r="P56" s="1640"/>
      <c r="Q56" s="1640"/>
      <c r="R56" s="1164"/>
      <c r="S56" s="1164"/>
      <c r="T56" s="1164"/>
      <c r="U56" s="1164"/>
      <c r="V56" s="1640"/>
      <c r="W56" s="1164"/>
      <c r="X56" s="1164"/>
      <c r="Y56" s="548"/>
      <c r="Z56" s="1164"/>
      <c r="AA56" s="1164"/>
      <c r="AB56" s="1164"/>
      <c r="AC56" s="1164"/>
      <c r="AD56" s="1164"/>
      <c r="AE56" s="1636"/>
      <c r="AF56" s="570"/>
      <c r="AG56" s="570"/>
      <c r="AH56" s="570"/>
      <c r="AI56" s="570"/>
      <c r="AJ56" s="1645">
        <v>11</v>
      </c>
    </row>
    <row s="1645" customFormat="1" customHeight="1" ht="11.549999999999999">
      <c r="A57" s="991"/>
      <c r="B57" s="1640"/>
      <c r="C57" s="1640"/>
      <c r="D57" s="355"/>
      <c r="J57" s="1645"/>
      <c r="K57" s="1645"/>
      <c r="L57" s="1645"/>
      <c r="M57" s="1645"/>
      <c r="O57" s="1164"/>
      <c r="P57" s="1640"/>
      <c r="Q57" s="1640"/>
      <c r="R57" s="1164"/>
      <c r="S57" s="1164"/>
      <c r="T57" s="1164"/>
      <c r="U57" s="1164"/>
      <c r="V57" s="1640"/>
      <c r="W57" s="1164"/>
      <c r="X57" s="1164"/>
      <c r="Y57" s="548"/>
      <c r="Z57" s="1164"/>
      <c r="AA57" s="1164"/>
      <c r="AB57" s="1164"/>
      <c r="AC57" s="1164"/>
      <c r="AD57" s="1164"/>
      <c r="AE57" s="1636"/>
      <c r="AF57" s="570"/>
      <c r="AG57" s="570"/>
      <c r="AH57" s="570"/>
      <c r="AI57" s="570"/>
      <c r="AJ57" s="1645">
        <v>11</v>
      </c>
    </row>
    <row s="1645" customFormat="1" customHeight="1" ht="11.549999999999999">
      <c r="A58" s="991"/>
      <c r="B58" s="1640"/>
      <c r="C58" s="1640"/>
      <c r="D58" s="355"/>
      <c r="J58" s="1645"/>
      <c r="K58" s="1645"/>
      <c r="L58" s="1645"/>
      <c r="M58" s="1645"/>
      <c r="O58" s="1164"/>
      <c r="P58" s="1640"/>
      <c r="Q58" s="1640"/>
      <c r="R58" s="1164"/>
      <c r="S58" s="1164"/>
      <c r="T58" s="1164"/>
      <c r="U58" s="1164"/>
      <c r="V58" s="1640"/>
      <c r="W58" s="1164"/>
      <c r="X58" s="1164"/>
      <c r="Y58" s="548"/>
      <c r="Z58" s="1164"/>
      <c r="AA58" s="1164"/>
      <c r="AB58" s="1164"/>
      <c r="AC58" s="1164"/>
      <c r="AD58" s="1164"/>
      <c r="AE58" s="1636"/>
      <c r="AF58" s="570"/>
      <c r="AG58" s="570"/>
      <c r="AH58" s="570"/>
      <c r="AI58" s="570"/>
      <c r="AJ58" s="1645">
        <v>11</v>
      </c>
    </row>
    <row s="1645" customFormat="1" customHeight="1" ht="11.549999999999999">
      <c r="A59" s="991"/>
      <c r="B59" s="1640"/>
      <c r="C59" s="1640"/>
      <c r="D59" s="355"/>
      <c r="J59" s="1645"/>
      <c r="K59" s="1645"/>
      <c r="L59" s="1645"/>
      <c r="M59" s="1645"/>
      <c r="O59" s="1164"/>
      <c r="P59" s="1640"/>
      <c r="Q59" s="1640"/>
      <c r="R59" s="1164"/>
      <c r="S59" s="1164"/>
      <c r="T59" s="1164"/>
      <c r="U59" s="1164"/>
      <c r="V59" s="1640"/>
      <c r="W59" s="1164"/>
      <c r="X59" s="1164"/>
      <c r="Y59" s="548"/>
      <c r="Z59" s="1164"/>
      <c r="AA59" s="1164"/>
      <c r="AB59" s="1164"/>
      <c r="AC59" s="1164"/>
      <c r="AD59" s="1164"/>
      <c r="AE59" s="1636"/>
      <c r="AF59" s="570"/>
      <c r="AG59" s="570"/>
      <c r="AH59" s="570"/>
      <c r="AI59" s="570"/>
      <c r="AJ59" s="1645">
        <v>11</v>
      </c>
    </row>
    <row s="1645" customFormat="1" customHeight="1" ht="11.549999999999999">
      <c r="A60" s="991"/>
      <c r="B60" s="1640"/>
      <c r="C60" s="1640"/>
      <c r="D60" s="355"/>
      <c r="J60" s="1645"/>
      <c r="K60" s="1645"/>
      <c r="L60" s="1645"/>
      <c r="M60" s="1645"/>
      <c r="O60" s="1164"/>
      <c r="P60" s="1640"/>
      <c r="Q60" s="1640"/>
      <c r="R60" s="1164"/>
      <c r="S60" s="1164"/>
      <c r="T60" s="1164"/>
      <c r="U60" s="1164"/>
      <c r="V60" s="1640"/>
      <c r="W60" s="1164"/>
      <c r="X60" s="1164"/>
      <c r="Y60" s="548"/>
      <c r="Z60" s="1164"/>
      <c r="AA60" s="1164"/>
      <c r="AB60" s="1164"/>
      <c r="AC60" s="1164"/>
      <c r="AD60" s="1164"/>
      <c r="AE60" s="1636"/>
      <c r="AF60" s="570"/>
      <c r="AG60" s="570"/>
      <c r="AH60" s="570"/>
      <c r="AI60" s="570"/>
      <c r="AJ60" s="1645">
        <v>11</v>
      </c>
    </row>
    <row s="1645" customFormat="1" customHeight="1" ht="11.549999999999999">
      <c r="A61" s="991"/>
      <c r="B61" s="1640"/>
      <c r="C61" s="1640"/>
      <c r="D61" s="355"/>
      <c r="J61" s="1645"/>
      <c r="K61" s="1645"/>
      <c r="L61" s="1645"/>
      <c r="M61" s="1645"/>
      <c r="O61" s="1164"/>
      <c r="P61" s="1640"/>
      <c r="Q61" s="1640"/>
      <c r="R61" s="1164"/>
      <c r="S61" s="1164"/>
      <c r="T61" s="1164"/>
      <c r="U61" s="1164"/>
      <c r="V61" s="1640"/>
      <c r="W61" s="1164"/>
      <c r="X61" s="1164"/>
      <c r="Y61" s="548"/>
      <c r="Z61" s="1164"/>
      <c r="AA61" s="1164"/>
      <c r="AB61" s="1164"/>
      <c r="AC61" s="1164"/>
      <c r="AD61" s="1164"/>
      <c r="AE61" s="1636"/>
      <c r="AF61" s="570"/>
      <c r="AG61" s="570"/>
      <c r="AH61" s="570"/>
      <c r="AI61" s="570"/>
      <c r="AJ61" s="1645">
        <v>11</v>
      </c>
    </row>
    <row s="1645" customFormat="1" customHeight="1" ht="11.549999999999999">
      <c r="A62" s="991"/>
      <c r="B62" s="1640"/>
      <c r="C62" s="1640"/>
      <c r="D62" s="355"/>
      <c r="J62" s="1645"/>
      <c r="K62" s="1645"/>
      <c r="L62" s="1645"/>
      <c r="M62" s="1645"/>
      <c r="O62" s="1164"/>
      <c r="P62" s="1640"/>
      <c r="Q62" s="1640"/>
      <c r="R62" s="1164"/>
      <c r="S62" s="1164"/>
      <c r="T62" s="1164"/>
      <c r="U62" s="1164"/>
      <c r="V62" s="1640"/>
      <c r="W62" s="1164"/>
      <c r="X62" s="1164"/>
      <c r="Y62" s="548"/>
      <c r="Z62" s="1164"/>
      <c r="AA62" s="1164"/>
      <c r="AB62" s="1164"/>
      <c r="AC62" s="1164"/>
      <c r="AD62" s="1164"/>
      <c r="AE62" s="1636"/>
      <c r="AF62" s="570"/>
      <c r="AG62" s="570"/>
      <c r="AH62" s="570"/>
      <c r="AI62" s="570"/>
      <c r="AJ62" s="1645">
        <v>11</v>
      </c>
    </row>
    <row s="1645" customFormat="1" customHeight="1" ht="11.549999999999999">
      <c r="A63" s="991"/>
      <c r="B63" s="1640"/>
      <c r="C63" s="1640"/>
      <c r="D63" s="355"/>
      <c r="J63" s="1645"/>
      <c r="K63" s="1645"/>
      <c r="L63" s="1645"/>
      <c r="M63" s="1645"/>
      <c r="O63" s="1164"/>
      <c r="P63" s="1640"/>
      <c r="Q63" s="1640"/>
      <c r="R63" s="1164"/>
      <c r="S63" s="1164"/>
      <c r="T63" s="1164"/>
      <c r="U63" s="1164"/>
      <c r="V63" s="1640"/>
      <c r="W63" s="1164"/>
      <c r="X63" s="1164"/>
      <c r="Y63" s="548"/>
      <c r="Z63" s="1164"/>
      <c r="AA63" s="1164"/>
      <c r="AB63" s="1164"/>
      <c r="AC63" s="1164"/>
      <c r="AD63" s="1164"/>
      <c r="AE63" s="1636"/>
      <c r="AF63" s="570"/>
      <c r="AG63" s="570"/>
      <c r="AH63" s="570"/>
      <c r="AI63" s="570"/>
      <c r="AJ63" s="1645">
        <v>11</v>
      </c>
    </row>
    <row s="1645" customFormat="1" customHeight="1" ht="11.549999999999999">
      <c r="A64" s="991"/>
      <c r="B64" s="1640"/>
      <c r="C64" s="1640"/>
      <c r="D64" s="355"/>
      <c r="J64" s="1645"/>
      <c r="K64" s="1645"/>
      <c r="L64" s="1645"/>
      <c r="M64" s="1645"/>
      <c r="O64" s="1164"/>
      <c r="P64" s="1640"/>
      <c r="Q64" s="1640"/>
      <c r="R64" s="1164"/>
      <c r="S64" s="1164"/>
      <c r="T64" s="1164"/>
      <c r="U64" s="1164"/>
      <c r="V64" s="1640"/>
      <c r="W64" s="1164"/>
      <c r="X64" s="1164"/>
      <c r="Y64" s="548"/>
      <c r="Z64" s="1164"/>
      <c r="AA64" s="1164"/>
      <c r="AB64" s="1164"/>
      <c r="AC64" s="1164"/>
      <c r="AD64" s="1164"/>
      <c r="AE64" s="1636"/>
      <c r="AF64" s="570"/>
      <c r="AG64" s="570"/>
      <c r="AH64" s="570"/>
      <c r="AI64" s="570"/>
      <c r="AJ64" s="1645">
        <v>11</v>
      </c>
    </row>
    <row s="1645" customFormat="1" customHeight="1" ht="11.549999999999999">
      <c r="A65" s="991"/>
      <c r="B65" s="1640"/>
      <c r="C65" s="1640"/>
      <c r="D65" s="355"/>
      <c r="J65" s="1645"/>
      <c r="K65" s="1645"/>
      <c r="L65" s="1645"/>
      <c r="M65" s="1645"/>
      <c r="O65" s="1164"/>
      <c r="P65" s="1640"/>
      <c r="Q65" s="1640"/>
      <c r="R65" s="1164"/>
      <c r="S65" s="1164"/>
      <c r="T65" s="1164"/>
      <c r="U65" s="1164"/>
      <c r="V65" s="1640"/>
      <c r="W65" s="1164"/>
      <c r="X65" s="1164"/>
      <c r="Y65" s="548"/>
      <c r="Z65" s="1164"/>
      <c r="AA65" s="1164"/>
      <c r="AB65" s="1164"/>
      <c r="AC65" s="1164"/>
      <c r="AD65" s="1164"/>
      <c r="AE65" s="1636"/>
      <c r="AF65" s="570"/>
      <c r="AG65" s="570"/>
      <c r="AH65" s="570"/>
      <c r="AI65" s="570"/>
      <c r="AJ65" s="1645">
        <v>11</v>
      </c>
    </row>
    <row s="1645" customFormat="1" customHeight="1" ht="11.549999999999999">
      <c r="A66" s="991"/>
      <c r="B66" s="1640"/>
      <c r="C66" s="1640"/>
      <c r="D66" s="355"/>
      <c r="J66" s="1645"/>
      <c r="K66" s="1645"/>
      <c r="L66" s="1645"/>
      <c r="M66" s="1645"/>
      <c r="O66" s="1164"/>
      <c r="P66" s="1640"/>
      <c r="Q66" s="1640"/>
      <c r="R66" s="1164"/>
      <c r="S66" s="1164"/>
      <c r="T66" s="1164"/>
      <c r="U66" s="1164"/>
      <c r="V66" s="1640"/>
      <c r="W66" s="1164"/>
      <c r="X66" s="1164"/>
      <c r="Y66" s="548"/>
      <c r="Z66" s="1164"/>
      <c r="AA66" s="1164"/>
      <c r="AB66" s="1164"/>
      <c r="AC66" s="1164"/>
      <c r="AD66" s="1164"/>
      <c r="AE66" s="1636"/>
      <c r="AF66" s="570"/>
      <c r="AG66" s="570"/>
      <c r="AH66" s="570"/>
      <c r="AI66" s="570"/>
      <c r="AJ66" s="1645">
        <v>11</v>
      </c>
    </row>
    <row s="1645" customFormat="1" customHeight="1" ht="11.549999999999999">
      <c r="A67" s="991"/>
      <c r="B67" s="1640"/>
      <c r="C67" s="1640"/>
      <c r="D67" s="355"/>
      <c r="J67" s="1645"/>
      <c r="K67" s="1645"/>
      <c r="L67" s="1645"/>
      <c r="M67" s="1645"/>
      <c r="O67" s="1164"/>
      <c r="P67" s="1640"/>
      <c r="Q67" s="1640"/>
      <c r="R67" s="1164"/>
      <c r="S67" s="1164"/>
      <c r="T67" s="1164"/>
      <c r="U67" s="1164"/>
      <c r="V67" s="1640"/>
      <c r="W67" s="1164"/>
      <c r="X67" s="1164"/>
      <c r="Y67" s="548"/>
      <c r="Z67" s="1164"/>
      <c r="AA67" s="1164"/>
      <c r="AB67" s="1164"/>
      <c r="AC67" s="1164"/>
      <c r="AD67" s="1164"/>
      <c r="AE67" s="1636"/>
      <c r="AF67" s="570"/>
      <c r="AG67" s="570"/>
      <c r="AH67" s="570"/>
      <c r="AI67" s="570"/>
      <c r="AJ67" s="1645">
        <v>11</v>
      </c>
    </row>
    <row s="1645" customFormat="1" customHeight="1" ht="11.549999999999999">
      <c r="A68" s="991"/>
      <c r="B68" s="1640"/>
      <c r="C68" s="1640"/>
      <c r="D68" s="355"/>
      <c r="J68" s="1645"/>
      <c r="K68" s="1645"/>
      <c r="L68" s="1645"/>
      <c r="M68" s="1645"/>
      <c r="O68" s="1164"/>
      <c r="P68" s="1640"/>
      <c r="Q68" s="1640"/>
      <c r="R68" s="1164"/>
      <c r="S68" s="1164"/>
      <c r="T68" s="1164"/>
      <c r="U68" s="1164"/>
      <c r="V68" s="1640"/>
      <c r="W68" s="1164"/>
      <c r="X68" s="1164"/>
      <c r="Y68" s="548"/>
      <c r="Z68" s="1164"/>
      <c r="AA68" s="1164"/>
      <c r="AB68" s="1164"/>
      <c r="AC68" s="1164"/>
      <c r="AD68" s="1164"/>
      <c r="AE68" s="1636"/>
      <c r="AF68" s="570"/>
      <c r="AG68" s="570"/>
      <c r="AH68" s="570"/>
      <c r="AI68" s="570"/>
      <c r="AJ68" s="1645">
        <v>11</v>
      </c>
    </row>
    <row s="1645" customFormat="1" customHeight="1" ht="11.549999999999999">
      <c r="A69" s="991"/>
      <c r="B69" s="1640"/>
      <c r="C69" s="1640"/>
      <c r="D69" s="355"/>
      <c r="J69" s="1645"/>
      <c r="K69" s="1645"/>
      <c r="L69" s="1645"/>
      <c r="M69" s="1645"/>
      <c r="O69" s="1164"/>
      <c r="P69" s="1640"/>
      <c r="Q69" s="1640"/>
      <c r="R69" s="1164"/>
      <c r="S69" s="1164"/>
      <c r="T69" s="1164"/>
      <c r="U69" s="1164"/>
      <c r="V69" s="1640"/>
      <c r="W69" s="1164"/>
      <c r="X69" s="1164"/>
      <c r="Y69" s="548"/>
      <c r="Z69" s="1164"/>
      <c r="AA69" s="1164"/>
      <c r="AB69" s="1164"/>
      <c r="AC69" s="1164"/>
      <c r="AD69" s="1164"/>
      <c r="AE69" s="1636"/>
      <c r="AF69" s="570"/>
      <c r="AG69" s="570"/>
      <c r="AH69" s="570"/>
      <c r="AI69" s="570"/>
      <c r="AJ69" s="1645">
        <v>11</v>
      </c>
    </row>
    <row s="1645" customFormat="1" customHeight="1" ht="11.549999999999999">
      <c r="A70" s="991"/>
      <c r="B70" s="1640"/>
      <c r="C70" s="1640"/>
      <c r="D70" s="355"/>
      <c r="J70" s="1645"/>
      <c r="K70" s="1645"/>
      <c r="L70" s="1645"/>
      <c r="M70" s="1645"/>
      <c r="O70" s="1164"/>
      <c r="P70" s="1640"/>
      <c r="Q70" s="1640"/>
      <c r="R70" s="1164"/>
      <c r="S70" s="1164"/>
      <c r="T70" s="1164"/>
      <c r="U70" s="1164"/>
      <c r="V70" s="1640"/>
      <c r="W70" s="1164"/>
      <c r="X70" s="1164"/>
      <c r="Y70" s="548"/>
      <c r="Z70" s="1164"/>
      <c r="AA70" s="1164"/>
      <c r="AB70" s="1164"/>
      <c r="AC70" s="1164"/>
      <c r="AD70" s="1164"/>
      <c r="AE70" s="1636"/>
      <c r="AF70" s="570"/>
      <c r="AG70" s="570"/>
      <c r="AH70" s="570"/>
      <c r="AI70" s="570"/>
      <c r="AJ70" s="1645">
        <v>11</v>
      </c>
    </row>
    <row s="1645" customFormat="1" customHeight="1" ht="11.549999999999999">
      <c r="A71" s="991"/>
      <c r="B71" s="1640"/>
      <c r="C71" s="1640"/>
      <c r="D71" s="355"/>
      <c r="J71" s="1645"/>
      <c r="K71" s="1645"/>
      <c r="L71" s="1645"/>
      <c r="M71" s="1645"/>
      <c r="O71" s="1164"/>
      <c r="P71" s="1640"/>
      <c r="Q71" s="1640"/>
      <c r="R71" s="1164"/>
      <c r="S71" s="1164"/>
      <c r="T71" s="1164"/>
      <c r="U71" s="1164"/>
      <c r="V71" s="1640"/>
      <c r="W71" s="1164"/>
      <c r="X71" s="1164"/>
      <c r="Y71" s="548"/>
      <c r="Z71" s="1164"/>
      <c r="AA71" s="1164"/>
      <c r="AB71" s="1164"/>
      <c r="AC71" s="1164"/>
      <c r="AD71" s="1164"/>
      <c r="AE71" s="1636"/>
      <c r="AF71" s="570"/>
      <c r="AG71" s="570"/>
      <c r="AH71" s="570"/>
      <c r="AI71" s="570"/>
      <c r="AJ71" s="1645">
        <v>11</v>
      </c>
    </row>
    <row s="1645" customFormat="1" customHeight="1" ht="11.549999999999999">
      <c r="A72" s="991"/>
      <c r="B72" s="1640"/>
      <c r="C72" s="1640"/>
      <c r="D72" s="355"/>
      <c r="J72" s="1645"/>
      <c r="K72" s="1645"/>
      <c r="L72" s="1645"/>
      <c r="M72" s="1645"/>
      <c r="O72" s="1164"/>
      <c r="P72" s="1640"/>
      <c r="Q72" s="1640"/>
      <c r="R72" s="1164"/>
      <c r="S72" s="1164"/>
      <c r="T72" s="1164"/>
      <c r="U72" s="1164"/>
      <c r="V72" s="1640"/>
      <c r="W72" s="1164"/>
      <c r="X72" s="1164"/>
      <c r="Y72" s="548"/>
      <c r="Z72" s="1164"/>
      <c r="AA72" s="1164"/>
      <c r="AB72" s="1164"/>
      <c r="AC72" s="1164"/>
      <c r="AD72" s="1164"/>
      <c r="AE72" s="1636"/>
      <c r="AF72" s="570"/>
      <c r="AG72" s="570"/>
      <c r="AH72" s="570"/>
      <c r="AI72" s="570"/>
      <c r="AJ72" s="1645">
        <v>11</v>
      </c>
    </row>
    <row s="1645" customFormat="1" customHeight="1" ht="11.549999999999999">
      <c r="A73" s="991"/>
      <c r="B73" s="1640"/>
      <c r="C73" s="1640"/>
      <c r="D73" s="355"/>
      <c r="J73" s="1645"/>
      <c r="K73" s="1645"/>
      <c r="L73" s="1645"/>
      <c r="M73" s="1645"/>
      <c r="O73" s="1164"/>
      <c r="P73" s="1640"/>
      <c r="Q73" s="1640"/>
      <c r="R73" s="1164"/>
      <c r="S73" s="1164"/>
      <c r="T73" s="1164"/>
      <c r="U73" s="1164"/>
      <c r="V73" s="1640"/>
      <c r="W73" s="1164"/>
      <c r="X73" s="1164"/>
      <c r="Y73" s="548"/>
      <c r="Z73" s="1164"/>
      <c r="AA73" s="1164"/>
      <c r="AB73" s="1164"/>
      <c r="AC73" s="1164"/>
      <c r="AD73" s="1164"/>
      <c r="AE73" s="1636"/>
      <c r="AF73" s="570"/>
      <c r="AG73" s="570"/>
      <c r="AH73" s="570"/>
      <c r="AI73" s="570"/>
      <c r="AJ73" s="1645">
        <v>11</v>
      </c>
    </row>
    <row s="1645" customFormat="1" customHeight="1" ht="11.549999999999999">
      <c r="A74" s="991"/>
      <c r="B74" s="1640"/>
      <c r="C74" s="1640"/>
      <c r="D74" s="355"/>
      <c r="J74" s="1645"/>
      <c r="K74" s="1645"/>
      <c r="L74" s="1645"/>
      <c r="M74" s="1645"/>
      <c r="O74" s="1164"/>
      <c r="P74" s="1640"/>
      <c r="Q74" s="1640"/>
      <c r="R74" s="1164"/>
      <c r="S74" s="1164"/>
      <c r="T74" s="1164"/>
      <c r="U74" s="1164"/>
      <c r="V74" s="1640"/>
      <c r="W74" s="1164"/>
      <c r="X74" s="1164"/>
      <c r="Y74" s="548"/>
      <c r="Z74" s="1164"/>
      <c r="AA74" s="1164"/>
      <c r="AB74" s="1164"/>
      <c r="AC74" s="1164"/>
      <c r="AD74" s="1164"/>
      <c r="AE74" s="1636"/>
      <c r="AF74" s="570"/>
      <c r="AG74" s="570"/>
      <c r="AH74" s="570"/>
      <c r="AI74" s="570"/>
      <c r="AJ74" s="1645">
        <v>11</v>
      </c>
    </row>
    <row s="1645" customFormat="1" customHeight="1" ht="11.549999999999999">
      <c r="A75" s="991"/>
      <c r="B75" s="1640"/>
      <c r="C75" s="1640"/>
      <c r="D75" s="355"/>
      <c r="J75" s="1645"/>
      <c r="K75" s="1645"/>
      <c r="L75" s="1645"/>
      <c r="M75" s="1645"/>
      <c r="O75" s="1164"/>
      <c r="P75" s="1640"/>
      <c r="Q75" s="1640"/>
      <c r="R75" s="1164"/>
      <c r="S75" s="1164"/>
      <c r="T75" s="1164"/>
      <c r="U75" s="1164"/>
      <c r="V75" s="1640"/>
      <c r="W75" s="1164"/>
      <c r="X75" s="1164"/>
      <c r="Y75" s="548"/>
      <c r="Z75" s="1164"/>
      <c r="AA75" s="1164"/>
      <c r="AB75" s="1164"/>
      <c r="AC75" s="1164"/>
      <c r="AD75" s="1164"/>
      <c r="AE75" s="1636"/>
      <c r="AF75" s="570"/>
      <c r="AG75" s="570"/>
      <c r="AH75" s="570"/>
      <c r="AI75" s="570"/>
      <c r="AJ75" s="1645">
        <v>11</v>
      </c>
    </row>
    <row s="1645" customFormat="1" customHeight="1" ht="11.549999999999999">
      <c r="A76" s="991"/>
      <c r="B76" s="1640"/>
      <c r="C76" s="1640"/>
      <c r="D76" s="355"/>
      <c r="J76" s="1645"/>
      <c r="K76" s="1645"/>
      <c r="L76" s="1645"/>
      <c r="M76" s="1645"/>
      <c r="O76" s="1164"/>
      <c r="P76" s="1640"/>
      <c r="Q76" s="1640"/>
      <c r="R76" s="1164"/>
      <c r="S76" s="1164"/>
      <c r="T76" s="1164"/>
      <c r="U76" s="1164"/>
      <c r="V76" s="1640"/>
      <c r="W76" s="1164"/>
      <c r="X76" s="1164"/>
      <c r="Y76" s="548"/>
      <c r="Z76" s="1164"/>
      <c r="AA76" s="1164"/>
      <c r="AB76" s="1164"/>
      <c r="AC76" s="1164"/>
      <c r="AD76" s="1164"/>
      <c r="AE76" s="1636"/>
      <c r="AF76" s="570"/>
      <c r="AG76" s="570"/>
      <c r="AH76" s="570"/>
      <c r="AI76" s="570"/>
      <c r="AJ76" s="1645">
        <v>11</v>
      </c>
    </row>
    <row s="1645" customFormat="1" customHeight="1" ht="11.549999999999999">
      <c r="A77" s="991"/>
      <c r="B77" s="1640"/>
      <c r="C77" s="1640"/>
      <c r="D77" s="355"/>
      <c r="J77" s="1645"/>
      <c r="K77" s="1645"/>
      <c r="L77" s="1645"/>
      <c r="M77" s="1645"/>
      <c r="O77" s="1164"/>
      <c r="P77" s="1640"/>
      <c r="Q77" s="1640"/>
      <c r="R77" s="1164"/>
      <c r="S77" s="1164"/>
      <c r="T77" s="1164"/>
      <c r="U77" s="1164"/>
      <c r="V77" s="1640"/>
      <c r="W77" s="1164"/>
      <c r="X77" s="1164"/>
      <c r="Y77" s="548"/>
      <c r="Z77" s="1164"/>
      <c r="AA77" s="1164"/>
      <c r="AB77" s="1164"/>
      <c r="AC77" s="1164"/>
      <c r="AD77" s="1164"/>
      <c r="AE77" s="1636"/>
      <c r="AF77" s="570"/>
      <c r="AG77" s="570"/>
      <c r="AH77" s="570"/>
      <c r="AI77" s="570"/>
      <c r="AJ77" s="1645">
        <v>11</v>
      </c>
    </row>
    <row s="1645" customFormat="1" customHeight="1" ht="11.549999999999999">
      <c r="A78" s="991"/>
      <c r="B78" s="1640"/>
      <c r="C78" s="1640"/>
      <c r="D78" s="355"/>
      <c r="J78" s="1645"/>
      <c r="K78" s="1645"/>
      <c r="L78" s="1645"/>
      <c r="M78" s="1645"/>
      <c r="O78" s="1164"/>
      <c r="P78" s="1640"/>
      <c r="Q78" s="1640"/>
      <c r="R78" s="1164"/>
      <c r="S78" s="1164"/>
      <c r="T78" s="1164"/>
      <c r="U78" s="1164"/>
      <c r="V78" s="1640"/>
      <c r="W78" s="1164"/>
      <c r="X78" s="1164"/>
      <c r="Y78" s="548"/>
      <c r="Z78" s="1164"/>
      <c r="AA78" s="1164"/>
      <c r="AB78" s="1164"/>
      <c r="AC78" s="1164"/>
      <c r="AD78" s="1164"/>
      <c r="AE78" s="1636"/>
      <c r="AF78" s="570"/>
      <c r="AG78" s="570"/>
      <c r="AH78" s="570"/>
      <c r="AI78" s="570"/>
      <c r="AJ78" s="1645">
        <v>11</v>
      </c>
    </row>
    <row s="1645" customFormat="1" customHeight="1" ht="11.549999999999999">
      <c r="A79" s="991"/>
      <c r="B79" s="1640"/>
      <c r="C79" s="1640"/>
      <c r="D79" s="355"/>
      <c r="J79" s="1645"/>
      <c r="K79" s="1645"/>
      <c r="L79" s="1645"/>
      <c r="M79" s="1645"/>
      <c r="O79" s="1164"/>
      <c r="P79" s="1640"/>
      <c r="Q79" s="1640"/>
      <c r="R79" s="1164"/>
      <c r="S79" s="1164"/>
      <c r="T79" s="1164"/>
      <c r="U79" s="1164"/>
      <c r="V79" s="1640"/>
      <c r="W79" s="1164"/>
      <c r="X79" s="1164"/>
      <c r="Y79" s="548"/>
      <c r="Z79" s="1164"/>
      <c r="AA79" s="1164"/>
      <c r="AB79" s="1164"/>
      <c r="AC79" s="1164"/>
      <c r="AD79" s="1164"/>
      <c r="AE79" s="1636"/>
      <c r="AF79" s="570"/>
      <c r="AG79" s="570"/>
      <c r="AH79" s="570"/>
      <c r="AI79" s="570"/>
      <c r="AJ79" s="1645">
        <v>11</v>
      </c>
    </row>
    <row s="1645" customFormat="1" customHeight="1" ht="11.549999999999999">
      <c r="A80" s="991"/>
      <c r="B80" s="1640"/>
      <c r="C80" s="1640"/>
      <c r="D80" s="355"/>
      <c r="J80" s="1645"/>
      <c r="K80" s="1645"/>
      <c r="L80" s="1645"/>
      <c r="M80" s="1645"/>
      <c r="O80" s="1164"/>
      <c r="P80" s="1640"/>
      <c r="Q80" s="1640"/>
      <c r="R80" s="1164"/>
      <c r="S80" s="1164"/>
      <c r="T80" s="1164"/>
      <c r="U80" s="1164"/>
      <c r="V80" s="1640"/>
      <c r="W80" s="1164"/>
      <c r="X80" s="1164"/>
      <c r="Y80" s="548"/>
      <c r="Z80" s="1164"/>
      <c r="AA80" s="1164"/>
      <c r="AB80" s="1164"/>
      <c r="AC80" s="1164"/>
      <c r="AD80" s="1164"/>
      <c r="AE80" s="1636"/>
      <c r="AF80" s="570"/>
      <c r="AG80" s="570"/>
      <c r="AH80" s="570"/>
      <c r="AI80" s="570"/>
      <c r="AJ80" s="1645">
        <v>11</v>
      </c>
    </row>
    <row s="1645" customFormat="1" customHeight="1" ht="11.549999999999999">
      <c r="A81" s="991"/>
      <c r="B81" s="1640"/>
      <c r="C81" s="1640"/>
      <c r="D81" s="355"/>
      <c r="J81" s="1645"/>
      <c r="K81" s="1645"/>
      <c r="L81" s="1645"/>
      <c r="M81" s="1645"/>
      <c r="O81" s="1164"/>
      <c r="P81" s="1640"/>
      <c r="Q81" s="1640"/>
      <c r="R81" s="1164"/>
      <c r="S81" s="1164"/>
      <c r="T81" s="1164"/>
      <c r="U81" s="1164"/>
      <c r="V81" s="1640"/>
      <c r="W81" s="1164"/>
      <c r="X81" s="1164"/>
      <c r="Y81" s="548"/>
      <c r="Z81" s="1164"/>
      <c r="AA81" s="1164"/>
      <c r="AB81" s="1164"/>
      <c r="AC81" s="1164"/>
      <c r="AD81" s="1164"/>
      <c r="AE81" s="1636"/>
      <c r="AF81" s="570"/>
      <c r="AG81" s="570"/>
      <c r="AH81" s="570"/>
      <c r="AI81" s="570"/>
      <c r="AJ81" s="1645">
        <v>11</v>
      </c>
    </row>
    <row s="1645" customFormat="1" customHeight="1" ht="11.549999999999999">
      <c r="A82" s="991"/>
      <c r="B82" s="1640"/>
      <c r="C82" s="1640"/>
      <c r="D82" s="355"/>
      <c r="J82" s="1645"/>
      <c r="K82" s="1645"/>
      <c r="L82" s="1645"/>
      <c r="M82" s="1645"/>
      <c r="O82" s="1164"/>
      <c r="P82" s="1640"/>
      <c r="Q82" s="1640"/>
      <c r="R82" s="1164"/>
      <c r="S82" s="1164"/>
      <c r="T82" s="1164"/>
      <c r="U82" s="1164"/>
      <c r="V82" s="1640"/>
      <c r="W82" s="1164"/>
      <c r="X82" s="1164"/>
      <c r="Y82" s="548"/>
      <c r="Z82" s="1164"/>
      <c r="AA82" s="1164"/>
      <c r="AB82" s="1164"/>
      <c r="AC82" s="1164"/>
      <c r="AD82" s="1164"/>
      <c r="AE82" s="1636"/>
      <c r="AF82" s="570"/>
      <c r="AG82" s="570"/>
      <c r="AH82" s="570"/>
      <c r="AI82" s="570"/>
      <c r="AJ82" s="1645">
        <v>11</v>
      </c>
    </row>
    <row s="1645" customFormat="1" customHeight="1" ht="11.549999999999999">
      <c r="A83" s="991"/>
      <c r="B83" s="1640"/>
      <c r="C83" s="1640"/>
      <c r="D83" s="355"/>
      <c r="J83" s="1645"/>
      <c r="K83" s="1645"/>
      <c r="L83" s="1645"/>
      <c r="M83" s="1645"/>
      <c r="O83" s="1164"/>
      <c r="P83" s="1640"/>
      <c r="Q83" s="1640"/>
      <c r="R83" s="1164"/>
      <c r="S83" s="1164"/>
      <c r="T83" s="1164"/>
      <c r="U83" s="1164"/>
      <c r="V83" s="1640"/>
      <c r="W83" s="1164"/>
      <c r="X83" s="1164"/>
      <c r="Y83" s="548"/>
      <c r="Z83" s="1164"/>
      <c r="AA83" s="1164"/>
      <c r="AB83" s="1164"/>
      <c r="AC83" s="1164"/>
      <c r="AD83" s="1164"/>
      <c r="AE83" s="1636"/>
      <c r="AF83" s="570"/>
      <c r="AG83" s="570"/>
      <c r="AH83" s="570"/>
      <c r="AI83" s="570"/>
      <c r="AJ83" s="1645">
        <v>11</v>
      </c>
    </row>
    <row s="1645" customFormat="1" customHeight="1" ht="11.549999999999999">
      <c r="A84" s="991"/>
      <c r="B84" s="1640"/>
      <c r="C84" s="1640"/>
      <c r="D84" s="355"/>
      <c r="J84" s="1645"/>
      <c r="K84" s="1645"/>
      <c r="L84" s="1645"/>
      <c r="M84" s="1645"/>
      <c r="O84" s="1164"/>
      <c r="P84" s="1640"/>
      <c r="Q84" s="1640"/>
      <c r="R84" s="1164"/>
      <c r="S84" s="1164"/>
      <c r="T84" s="1164"/>
      <c r="U84" s="1164"/>
      <c r="V84" s="1640"/>
      <c r="W84" s="1164"/>
      <c r="X84" s="1164"/>
      <c r="Y84" s="548"/>
      <c r="Z84" s="1164"/>
      <c r="AA84" s="1164"/>
      <c r="AB84" s="1164"/>
      <c r="AC84" s="1164"/>
      <c r="AD84" s="1164"/>
      <c r="AE84" s="1636"/>
      <c r="AF84" s="570"/>
      <c r="AG84" s="570"/>
      <c r="AH84" s="570"/>
      <c r="AI84" s="570"/>
      <c r="AJ84" s="1645">
        <v>11</v>
      </c>
    </row>
    <row s="1645" customFormat="1" customHeight="1" ht="11.549999999999999">
      <c r="A85" s="991"/>
      <c r="B85" s="1640"/>
      <c r="C85" s="1640"/>
      <c r="D85" s="355"/>
      <c r="J85" s="1645"/>
      <c r="K85" s="1645"/>
      <c r="L85" s="1645"/>
      <c r="M85" s="1645"/>
      <c r="O85" s="1164"/>
      <c r="P85" s="1640"/>
      <c r="Q85" s="1640"/>
      <c r="R85" s="1164"/>
      <c r="S85" s="1164"/>
      <c r="T85" s="1164"/>
      <c r="U85" s="1164"/>
      <c r="V85" s="1640"/>
      <c r="W85" s="1164"/>
      <c r="X85" s="1164"/>
      <c r="Y85" s="548"/>
      <c r="Z85" s="1164"/>
      <c r="AA85" s="1164"/>
      <c r="AB85" s="1164"/>
      <c r="AC85" s="1164"/>
      <c r="AD85" s="1164"/>
      <c r="AE85" s="1636"/>
      <c r="AF85" s="570"/>
      <c r="AG85" s="570"/>
      <c r="AH85" s="570"/>
      <c r="AI85" s="570"/>
      <c r="AJ85" s="1645">
        <v>11</v>
      </c>
    </row>
    <row s="1645" customFormat="1" customHeight="1" ht="11.549999999999999">
      <c r="A86" s="991"/>
      <c r="B86" s="1640"/>
      <c r="C86" s="1640"/>
      <c r="D86" s="355"/>
      <c r="J86" s="1645"/>
      <c r="K86" s="1645"/>
      <c r="L86" s="1645"/>
      <c r="M86" s="1645"/>
      <c r="O86" s="1164"/>
      <c r="P86" s="1640"/>
      <c r="Q86" s="1640"/>
      <c r="R86" s="1164"/>
      <c r="S86" s="1164"/>
      <c r="T86" s="1164"/>
      <c r="U86" s="1164"/>
      <c r="V86" s="1640"/>
      <c r="W86" s="1164"/>
      <c r="X86" s="1164"/>
      <c r="Y86" s="548"/>
      <c r="Z86" s="1164"/>
      <c r="AA86" s="1164"/>
      <c r="AB86" s="1164"/>
      <c r="AC86" s="1164"/>
      <c r="AD86" s="1164"/>
      <c r="AE86" s="1636"/>
      <c r="AF86" s="570"/>
      <c r="AG86" s="570"/>
      <c r="AH86" s="570"/>
      <c r="AI86" s="570"/>
      <c r="AJ86" s="1645">
        <v>11</v>
      </c>
    </row>
    <row s="1645" customFormat="1" customHeight="1" ht="11.549999999999999">
      <c r="A87" s="991"/>
      <c r="B87" s="1640"/>
      <c r="C87" s="1640"/>
      <c r="D87" s="355"/>
      <c r="J87" s="1645"/>
      <c r="K87" s="1645"/>
      <c r="L87" s="1645"/>
      <c r="M87" s="1645"/>
      <c r="O87" s="1164"/>
      <c r="P87" s="1640"/>
      <c r="Q87" s="1640"/>
      <c r="R87" s="1164"/>
      <c r="S87" s="1164"/>
      <c r="T87" s="1164"/>
      <c r="U87" s="1164"/>
      <c r="V87" s="1640"/>
      <c r="W87" s="1164"/>
      <c r="X87" s="1164"/>
      <c r="Y87" s="548"/>
      <c r="Z87" s="1164"/>
      <c r="AA87" s="1164"/>
      <c r="AB87" s="1164"/>
      <c r="AC87" s="1164"/>
      <c r="AD87" s="1164"/>
      <c r="AE87" s="1636"/>
      <c r="AF87" s="570"/>
      <c r="AG87" s="570"/>
      <c r="AH87" s="570"/>
      <c r="AI87" s="570"/>
      <c r="AJ87" s="1645">
        <v>11</v>
      </c>
    </row>
    <row s="1645" customFormat="1" customHeight="1" ht="11.549999999999999">
      <c r="A88" s="991"/>
      <c r="B88" s="1640"/>
      <c r="C88" s="1640"/>
      <c r="D88" s="355"/>
      <c r="J88" s="1645"/>
      <c r="K88" s="1645"/>
      <c r="L88" s="1645"/>
      <c r="M88" s="1645"/>
      <c r="O88" s="1164"/>
      <c r="P88" s="1640"/>
      <c r="Q88" s="1640"/>
      <c r="R88" s="1164"/>
      <c r="S88" s="1164"/>
      <c r="T88" s="1164"/>
      <c r="U88" s="1164"/>
      <c r="V88" s="1640"/>
      <c r="W88" s="1164"/>
      <c r="X88" s="1164"/>
      <c r="Y88" s="548"/>
      <c r="Z88" s="1164"/>
      <c r="AA88" s="1164"/>
      <c r="AB88" s="1164"/>
      <c r="AC88" s="1164"/>
      <c r="AD88" s="1164"/>
      <c r="AE88" s="1636"/>
      <c r="AF88" s="570"/>
      <c r="AG88" s="570"/>
      <c r="AH88" s="570"/>
      <c r="AI88" s="570"/>
      <c r="AJ88" s="1645">
        <v>11</v>
      </c>
    </row>
    <row s="1645" customFormat="1" customHeight="1" ht="11.549999999999999">
      <c r="A89" s="991"/>
      <c r="B89" s="1640"/>
      <c r="C89" s="1640"/>
      <c r="D89" s="355"/>
      <c r="J89" s="1645"/>
      <c r="K89" s="1645"/>
      <c r="L89" s="1645"/>
      <c r="M89" s="1645"/>
      <c r="O89" s="1164"/>
      <c r="P89" s="1640"/>
      <c r="Q89" s="1640"/>
      <c r="R89" s="1164"/>
      <c r="S89" s="1164"/>
      <c r="T89" s="1164"/>
      <c r="U89" s="1164"/>
      <c r="V89" s="1640"/>
      <c r="W89" s="1164"/>
      <c r="X89" s="1164"/>
      <c r="Y89" s="548"/>
      <c r="Z89" s="1164"/>
      <c r="AA89" s="1164"/>
      <c r="AB89" s="1164"/>
      <c r="AC89" s="1164"/>
      <c r="AD89" s="1164"/>
      <c r="AE89" s="1636"/>
      <c r="AF89" s="570"/>
      <c r="AG89" s="570"/>
      <c r="AH89" s="570"/>
      <c r="AI89" s="570"/>
      <c r="AJ89" s="1645">
        <v>11</v>
      </c>
    </row>
    <row s="1645" customFormat="1" customHeight="1" ht="11.549999999999999">
      <c r="A90" s="991"/>
      <c r="B90" s="1640"/>
      <c r="C90" s="1640"/>
      <c r="D90" s="355"/>
      <c r="J90" s="1645"/>
      <c r="K90" s="1645"/>
      <c r="L90" s="1645"/>
      <c r="M90" s="1645"/>
      <c r="O90" s="1164"/>
      <c r="P90" s="1640"/>
      <c r="Q90" s="1640"/>
      <c r="R90" s="1164"/>
      <c r="S90" s="1164"/>
      <c r="T90" s="1164"/>
      <c r="U90" s="1164"/>
      <c r="V90" s="1640"/>
      <c r="W90" s="1164"/>
      <c r="X90" s="1164"/>
      <c r="Y90" s="548"/>
      <c r="Z90" s="1164"/>
      <c r="AA90" s="1164"/>
      <c r="AB90" s="1164"/>
      <c r="AC90" s="1164"/>
      <c r="AD90" s="1164"/>
      <c r="AE90" s="1636"/>
      <c r="AF90" s="570"/>
      <c r="AG90" s="570"/>
      <c r="AH90" s="570"/>
      <c r="AI90" s="570"/>
      <c r="AJ90" s="1645">
        <v>11</v>
      </c>
    </row>
    <row s="1645" customFormat="1" customHeight="1" ht="11.549999999999999">
      <c r="A91" s="991"/>
      <c r="B91" s="1640"/>
      <c r="C91" s="1640"/>
      <c r="D91" s="355"/>
      <c r="J91" s="1645"/>
      <c r="K91" s="1645"/>
      <c r="L91" s="1645"/>
      <c r="M91" s="1645"/>
      <c r="O91" s="1164"/>
      <c r="P91" s="1640"/>
      <c r="Q91" s="1640"/>
      <c r="R91" s="1164"/>
      <c r="S91" s="1164"/>
      <c r="T91" s="1164"/>
      <c r="U91" s="1164"/>
      <c r="V91" s="1640"/>
      <c r="W91" s="1164"/>
      <c r="X91" s="1164"/>
      <c r="Y91" s="548"/>
      <c r="Z91" s="1164"/>
      <c r="AA91" s="1164"/>
      <c r="AB91" s="1164"/>
      <c r="AC91" s="1164"/>
      <c r="AD91" s="1164"/>
      <c r="AE91" s="1636"/>
      <c r="AF91" s="570"/>
      <c r="AG91" s="570"/>
      <c r="AH91" s="570"/>
      <c r="AI91" s="570"/>
      <c r="AJ91" s="1645">
        <v>11</v>
      </c>
    </row>
    <row s="1645" customFormat="1" customHeight="1" ht="11.549999999999999">
      <c r="A92" s="991"/>
      <c r="B92" s="1640"/>
      <c r="C92" s="1640"/>
      <c r="D92" s="355"/>
      <c r="J92" s="1645"/>
      <c r="K92" s="1645"/>
      <c r="L92" s="1645"/>
      <c r="M92" s="1645"/>
      <c r="O92" s="1164"/>
      <c r="P92" s="1640"/>
      <c r="Q92" s="1640"/>
      <c r="R92" s="1164"/>
      <c r="S92" s="1164"/>
      <c r="T92" s="1164"/>
      <c r="U92" s="1164"/>
      <c r="V92" s="1640"/>
      <c r="W92" s="1164"/>
      <c r="X92" s="1164"/>
      <c r="Y92" s="548"/>
      <c r="Z92" s="1164"/>
      <c r="AA92" s="1164"/>
      <c r="AB92" s="1164"/>
      <c r="AC92" s="1164"/>
      <c r="AD92" s="1164"/>
      <c r="AE92" s="1636"/>
      <c r="AF92" s="570"/>
      <c r="AG92" s="570"/>
      <c r="AH92" s="570"/>
      <c r="AI92" s="570"/>
      <c r="AJ92" s="1645">
        <v>11</v>
      </c>
    </row>
    <row s="1645" customFormat="1" customHeight="1" ht="11.549999999999999">
      <c r="A93" s="991"/>
      <c r="B93" s="1640"/>
      <c r="C93" s="1640"/>
      <c r="D93" s="355"/>
      <c r="J93" s="1645"/>
      <c r="K93" s="1645"/>
      <c r="L93" s="1645"/>
      <c r="M93" s="1645"/>
      <c r="O93" s="1164"/>
      <c r="P93" s="1640"/>
      <c r="Q93" s="1640"/>
      <c r="R93" s="1164"/>
      <c r="S93" s="1164"/>
      <c r="T93" s="1164"/>
      <c r="U93" s="1164"/>
      <c r="V93" s="1640"/>
      <c r="W93" s="1164"/>
      <c r="X93" s="1164"/>
      <c r="Y93" s="548"/>
      <c r="Z93" s="1164"/>
      <c r="AA93" s="1164"/>
      <c r="AB93" s="1164"/>
      <c r="AC93" s="1164"/>
      <c r="AD93" s="1164"/>
      <c r="AE93" s="1636"/>
      <c r="AF93" s="570"/>
      <c r="AG93" s="570"/>
      <c r="AH93" s="570"/>
      <c r="AI93" s="570"/>
      <c r="AJ93" s="1645">
        <v>11</v>
      </c>
    </row>
    <row s="1645" customFormat="1" customHeight="1" ht="11.549999999999999">
      <c r="A94" s="991"/>
      <c r="B94" s="1640"/>
      <c r="C94" s="1640"/>
      <c r="D94" s="355"/>
      <c r="J94" s="1645"/>
      <c r="K94" s="1645"/>
      <c r="L94" s="1645"/>
      <c r="M94" s="1645"/>
      <c r="O94" s="1164"/>
      <c r="P94" s="1640"/>
      <c r="Q94" s="1640"/>
      <c r="R94" s="1164"/>
      <c r="S94" s="1164"/>
      <c r="T94" s="1164"/>
      <c r="U94" s="1164"/>
      <c r="V94" s="1640"/>
      <c r="W94" s="1164"/>
      <c r="X94" s="1164"/>
      <c r="Y94" s="548"/>
      <c r="Z94" s="1164"/>
      <c r="AA94" s="1164"/>
      <c r="AB94" s="1164"/>
      <c r="AC94" s="1164"/>
      <c r="AD94" s="1164"/>
      <c r="AE94" s="1636"/>
      <c r="AF94" s="570"/>
      <c r="AG94" s="570"/>
      <c r="AH94" s="570"/>
      <c r="AI94" s="570"/>
      <c r="AJ94" s="1645">
        <v>11</v>
      </c>
    </row>
    <row s="1645" customFormat="1" customHeight="1" ht="11.549999999999999">
      <c r="A95" s="991"/>
      <c r="B95" s="1640"/>
      <c r="C95" s="1640"/>
      <c r="D95" s="355"/>
      <c r="J95" s="1645"/>
      <c r="K95" s="1645"/>
      <c r="L95" s="1645"/>
      <c r="M95" s="1645"/>
      <c r="O95" s="1164"/>
      <c r="P95" s="1640"/>
      <c r="Q95" s="1640"/>
      <c r="R95" s="1164"/>
      <c r="S95" s="1164"/>
      <c r="T95" s="1164"/>
      <c r="U95" s="1164"/>
      <c r="V95" s="1640"/>
      <c r="W95" s="1164"/>
      <c r="X95" s="1164"/>
      <c r="Y95" s="548"/>
      <c r="Z95" s="1164"/>
      <c r="AA95" s="1164"/>
      <c r="AB95" s="1164"/>
      <c r="AC95" s="1164"/>
      <c r="AD95" s="1164"/>
      <c r="AE95" s="1636"/>
      <c r="AF95" s="570"/>
      <c r="AG95" s="570"/>
      <c r="AH95" s="570"/>
      <c r="AI95" s="570"/>
      <c r="AJ95" s="1645">
        <v>11</v>
      </c>
    </row>
    <row s="1645" customFormat="1" customHeight="1" ht="11.549999999999999">
      <c r="A96" s="991"/>
      <c r="B96" s="1640"/>
      <c r="C96" s="1640"/>
      <c r="D96" s="355"/>
      <c r="J96" s="1645"/>
      <c r="K96" s="1645"/>
      <c r="L96" s="1645"/>
      <c r="M96" s="1645"/>
      <c r="O96" s="1164"/>
      <c r="P96" s="1640"/>
      <c r="Q96" s="1640"/>
      <c r="R96" s="1164"/>
      <c r="S96" s="1164"/>
      <c r="T96" s="1164"/>
      <c r="U96" s="1164"/>
      <c r="V96" s="1640"/>
      <c r="W96" s="1164"/>
      <c r="X96" s="1164"/>
      <c r="Y96" s="548"/>
      <c r="Z96" s="1164"/>
      <c r="AA96" s="1164"/>
      <c r="AB96" s="1164"/>
      <c r="AC96" s="1164"/>
      <c r="AD96" s="1164"/>
      <c r="AE96" s="1636"/>
      <c r="AF96" s="570"/>
      <c r="AG96" s="570"/>
      <c r="AH96" s="570"/>
      <c r="AI96" s="570"/>
      <c r="AJ96" s="1645">
        <v>11</v>
      </c>
    </row>
    <row s="1645" customFormat="1" customHeight="1" ht="11.549999999999999">
      <c r="A97" s="991"/>
      <c r="B97" s="1640"/>
      <c r="C97" s="1640"/>
      <c r="D97" s="355"/>
      <c r="J97" s="1645"/>
      <c r="K97" s="1645"/>
      <c r="L97" s="1645"/>
      <c r="M97" s="1645"/>
      <c r="O97" s="1164"/>
      <c r="P97" s="1640"/>
      <c r="Q97" s="1640"/>
      <c r="R97" s="1164"/>
      <c r="S97" s="1164"/>
      <c r="T97" s="1164"/>
      <c r="U97" s="1164"/>
      <c r="V97" s="1640"/>
      <c r="W97" s="1164"/>
      <c r="X97" s="1164"/>
      <c r="Y97" s="548"/>
      <c r="Z97" s="1164"/>
      <c r="AA97" s="1164"/>
      <c r="AB97" s="1164"/>
      <c r="AC97" s="1164"/>
      <c r="AD97" s="1164"/>
      <c r="AE97" s="1636"/>
      <c r="AF97" s="570"/>
      <c r="AG97" s="570"/>
      <c r="AH97" s="570"/>
      <c r="AI97" s="570"/>
      <c r="AJ97" s="1645">
        <v>11</v>
      </c>
    </row>
    <row s="1645" customFormat="1" customHeight="1" ht="11.549999999999999">
      <c r="A98" s="991"/>
      <c r="B98" s="1640"/>
      <c r="C98" s="1640"/>
      <c r="D98" s="355"/>
      <c r="J98" s="1645"/>
      <c r="K98" s="1645"/>
      <c r="L98" s="1645"/>
      <c r="M98" s="1645"/>
      <c r="O98" s="1164"/>
      <c r="P98" s="1640"/>
      <c r="Q98" s="1640"/>
      <c r="R98" s="1164"/>
      <c r="S98" s="1164"/>
      <c r="T98" s="1164"/>
      <c r="U98" s="1164"/>
      <c r="V98" s="1640"/>
      <c r="W98" s="1164"/>
      <c r="X98" s="1164"/>
      <c r="Y98" s="548"/>
      <c r="Z98" s="1164"/>
      <c r="AA98" s="1164"/>
      <c r="AB98" s="1164"/>
      <c r="AC98" s="1164"/>
      <c r="AD98" s="1164"/>
      <c r="AE98" s="1636"/>
      <c r="AF98" s="570"/>
      <c r="AG98" s="570"/>
      <c r="AH98" s="570"/>
      <c r="AI98" s="570"/>
      <c r="AJ98" s="1645">
        <v>11</v>
      </c>
    </row>
    <row s="1645" customFormat="1" customHeight="1" ht="11.549999999999999">
      <c r="A99" s="991"/>
      <c r="B99" s="1640"/>
      <c r="C99" s="1640"/>
      <c r="D99" s="355"/>
      <c r="J99" s="1645"/>
      <c r="K99" s="1645"/>
      <c r="L99" s="1645"/>
      <c r="M99" s="1645"/>
      <c r="O99" s="1164"/>
      <c r="P99" s="1640"/>
      <c r="Q99" s="1640"/>
      <c r="R99" s="1164"/>
      <c r="S99" s="1164"/>
      <c r="T99" s="1164"/>
      <c r="U99" s="1164"/>
      <c r="V99" s="1640"/>
      <c r="W99" s="1164"/>
      <c r="X99" s="1164"/>
      <c r="Y99" s="548"/>
      <c r="Z99" s="1164"/>
      <c r="AA99" s="1164"/>
      <c r="AB99" s="1164"/>
      <c r="AC99" s="1164"/>
      <c r="AD99" s="1164"/>
      <c r="AE99" s="1636"/>
      <c r="AF99" s="570"/>
      <c r="AG99" s="570"/>
      <c r="AH99" s="570"/>
      <c r="AI99" s="570"/>
      <c r="AJ99" s="1645">
        <v>11</v>
      </c>
    </row>
    <row s="1645" customFormat="1" customHeight="1" ht="11.549999999999999">
      <c r="A100" s="991"/>
      <c r="B100" s="1640"/>
      <c r="C100" s="1640"/>
      <c r="D100" s="355"/>
      <c r="J100" s="1645"/>
      <c r="K100" s="1645"/>
      <c r="L100" s="1645"/>
      <c r="M100" s="1645"/>
      <c r="O100" s="1164"/>
      <c r="P100" s="1640"/>
      <c r="Q100" s="1640"/>
      <c r="R100" s="1164"/>
      <c r="S100" s="1164"/>
      <c r="T100" s="1164"/>
      <c r="U100" s="1164"/>
      <c r="V100" s="1640"/>
      <c r="W100" s="1164"/>
      <c r="X100" s="1164"/>
      <c r="Y100" s="548"/>
      <c r="Z100" s="1164"/>
      <c r="AA100" s="1164"/>
      <c r="AB100" s="1164"/>
      <c r="AC100" s="1164"/>
      <c r="AD100" s="1164"/>
      <c r="AE100" s="1636"/>
      <c r="AF100" s="570"/>
      <c r="AG100" s="570"/>
      <c r="AH100" s="570"/>
      <c r="AI100" s="570"/>
      <c r="AJ100" s="1645">
        <v>11</v>
      </c>
    </row>
    <row s="1645" customFormat="1" customHeight="1" ht="11.549999999999999">
      <c r="A101" s="991"/>
      <c r="B101" s="1640"/>
      <c r="C101" s="1640"/>
      <c r="D101" s="355"/>
      <c r="J101" s="1645"/>
      <c r="K101" s="1645"/>
      <c r="L101" s="1645"/>
      <c r="M101" s="1645"/>
      <c r="O101" s="1164"/>
      <c r="P101" s="1640"/>
      <c r="Q101" s="1640"/>
      <c r="R101" s="1164"/>
      <c r="S101" s="1164"/>
      <c r="T101" s="1164"/>
      <c r="U101" s="1164"/>
      <c r="V101" s="1640"/>
      <c r="W101" s="1164"/>
      <c r="X101" s="1164"/>
      <c r="Y101" s="548"/>
      <c r="Z101" s="1164"/>
      <c r="AA101" s="1164"/>
      <c r="AB101" s="1164"/>
      <c r="AC101" s="1164"/>
      <c r="AD101" s="1164"/>
      <c r="AE101" s="1636"/>
      <c r="AF101" s="570"/>
      <c r="AG101" s="570"/>
      <c r="AH101" s="570"/>
      <c r="AI101" s="570"/>
      <c r="AJ101" s="1645">
        <v>11</v>
      </c>
    </row>
    <row s="1645" customFormat="1" customHeight="1" ht="11.549999999999999">
      <c r="A102" s="991"/>
      <c r="B102" s="1640"/>
      <c r="C102" s="1640"/>
      <c r="D102" s="355"/>
      <c r="J102" s="1645"/>
      <c r="K102" s="1645"/>
      <c r="L102" s="1645"/>
      <c r="M102" s="1645"/>
      <c r="O102" s="1164"/>
      <c r="P102" s="1640"/>
      <c r="Q102" s="1640"/>
      <c r="R102" s="1164"/>
      <c r="S102" s="1164"/>
      <c r="T102" s="1164"/>
      <c r="U102" s="1164"/>
      <c r="V102" s="1640"/>
      <c r="W102" s="1164"/>
      <c r="X102" s="1164"/>
      <c r="Y102" s="548"/>
      <c r="Z102" s="1164"/>
      <c r="AA102" s="1164"/>
      <c r="AB102" s="1164"/>
      <c r="AC102" s="1164"/>
      <c r="AD102" s="1164"/>
      <c r="AE102" s="1636"/>
      <c r="AF102" s="570"/>
      <c r="AG102" s="570"/>
      <c r="AH102" s="570"/>
      <c r="AI102" s="570"/>
      <c r="AJ102" s="1645">
        <v>11</v>
      </c>
    </row>
    <row s="1645" customFormat="1" customHeight="1" ht="11.549999999999999">
      <c r="A103" s="991"/>
      <c r="B103" s="1640"/>
      <c r="C103" s="1640"/>
      <c r="D103" s="355"/>
      <c r="J103" s="1645"/>
      <c r="K103" s="1645"/>
      <c r="L103" s="1645"/>
      <c r="M103" s="1645"/>
      <c r="O103" s="1164"/>
      <c r="P103" s="1640"/>
      <c r="Q103" s="1640"/>
      <c r="R103" s="1164"/>
      <c r="S103" s="1164"/>
      <c r="T103" s="1164"/>
      <c r="U103" s="1164"/>
      <c r="V103" s="1640"/>
      <c r="W103" s="1164"/>
      <c r="X103" s="1164"/>
      <c r="Y103" s="548"/>
      <c r="Z103" s="1164"/>
      <c r="AA103" s="1164"/>
      <c r="AB103" s="1164"/>
      <c r="AC103" s="1164"/>
      <c r="AD103" s="1164"/>
      <c r="AE103" s="1636"/>
      <c r="AF103" s="570"/>
      <c r="AG103" s="570"/>
      <c r="AH103" s="570"/>
      <c r="AI103" s="570"/>
      <c r="AJ103" s="1645">
        <v>11</v>
      </c>
    </row>
    <row s="1645" customFormat="1" customHeight="1" ht="11.549999999999999">
      <c r="A104" s="991"/>
      <c r="B104" s="1640"/>
      <c r="C104" s="1640"/>
      <c r="D104" s="355"/>
      <c r="J104" s="1645"/>
      <c r="K104" s="1645"/>
      <c r="L104" s="1645"/>
      <c r="M104" s="1645"/>
      <c r="O104" s="1164"/>
      <c r="P104" s="1640"/>
      <c r="Q104" s="1640"/>
      <c r="R104" s="1164"/>
      <c r="S104" s="1164"/>
      <c r="T104" s="1164"/>
      <c r="U104" s="1164"/>
      <c r="V104" s="1640"/>
      <c r="W104" s="1164"/>
      <c r="X104" s="1164"/>
      <c r="Y104" s="548"/>
      <c r="Z104" s="1164"/>
      <c r="AA104" s="1164"/>
      <c r="AB104" s="1164"/>
      <c r="AC104" s="1164"/>
      <c r="AD104" s="1164"/>
      <c r="AE104" s="1636"/>
      <c r="AF104" s="570"/>
      <c r="AG104" s="570"/>
      <c r="AH104" s="570"/>
      <c r="AI104" s="570"/>
      <c r="AJ104" s="1645">
        <v>11</v>
      </c>
    </row>
    <row s="1645" customFormat="1" customHeight="1" ht="11.549999999999999">
      <c r="A105" s="991"/>
      <c r="B105" s="1640"/>
      <c r="C105" s="1640"/>
      <c r="D105" s="355"/>
      <c r="J105" s="1645"/>
      <c r="K105" s="1645"/>
      <c r="L105" s="1645"/>
      <c r="M105" s="1645"/>
      <c r="O105" s="1164"/>
      <c r="P105" s="1640"/>
      <c r="Q105" s="1640"/>
      <c r="R105" s="1164"/>
      <c r="S105" s="1164"/>
      <c r="T105" s="1164"/>
      <c r="U105" s="1164"/>
      <c r="V105" s="1640"/>
      <c r="W105" s="1164"/>
      <c r="X105" s="1164"/>
      <c r="Y105" s="548"/>
      <c r="Z105" s="1164"/>
      <c r="AA105" s="1164"/>
      <c r="AB105" s="1164"/>
      <c r="AC105" s="1164"/>
      <c r="AD105" s="1164"/>
      <c r="AE105" s="1636"/>
      <c r="AF105" s="570"/>
      <c r="AG105" s="570"/>
      <c r="AH105" s="570"/>
      <c r="AI105" s="570"/>
      <c r="AJ105" s="1645">
        <v>11</v>
      </c>
    </row>
    <row s="1645" customFormat="1" customHeight="1" ht="11.549999999999999">
      <c r="A106" s="991"/>
      <c r="B106" s="1640"/>
      <c r="C106" s="1640"/>
      <c r="D106" s="355"/>
      <c r="J106" s="1645"/>
      <c r="K106" s="1645"/>
      <c r="L106" s="1645"/>
      <c r="M106" s="1645"/>
      <c r="O106" s="1164"/>
      <c r="P106" s="1640"/>
      <c r="Q106" s="1640"/>
      <c r="R106" s="1164"/>
      <c r="S106" s="1164"/>
      <c r="T106" s="1164"/>
      <c r="U106" s="1164"/>
      <c r="V106" s="1640"/>
      <c r="W106" s="1164"/>
      <c r="X106" s="1164"/>
      <c r="Y106" s="548"/>
      <c r="Z106" s="1164"/>
      <c r="AA106" s="1164"/>
      <c r="AB106" s="1164"/>
      <c r="AC106" s="1164"/>
      <c r="AD106" s="1164"/>
      <c r="AE106" s="1636"/>
      <c r="AF106" s="570"/>
      <c r="AG106" s="570"/>
      <c r="AH106" s="570"/>
      <c r="AI106" s="570"/>
      <c r="AJ106" s="1645">
        <v>11</v>
      </c>
    </row>
    <row s="1645" customFormat="1" customHeight="1" ht="11.549999999999999">
      <c r="A107" s="991"/>
      <c r="B107" s="1640"/>
      <c r="C107" s="1640"/>
      <c r="D107" s="355"/>
      <c r="J107" s="1645"/>
      <c r="K107" s="1645"/>
      <c r="L107" s="1645"/>
      <c r="M107" s="1645"/>
      <c r="O107" s="1164"/>
      <c r="P107" s="1640"/>
      <c r="Q107" s="1640"/>
      <c r="R107" s="1164"/>
      <c r="S107" s="1164"/>
      <c r="T107" s="1164"/>
      <c r="U107" s="1164"/>
      <c r="V107" s="1640"/>
      <c r="W107" s="1164"/>
      <c r="X107" s="1164"/>
      <c r="Y107" s="548"/>
      <c r="Z107" s="1164"/>
      <c r="AA107" s="1164"/>
      <c r="AB107" s="1164"/>
      <c r="AC107" s="1164"/>
      <c r="AD107" s="1164"/>
      <c r="AE107" s="1636"/>
      <c r="AF107" s="570"/>
      <c r="AG107" s="570"/>
      <c r="AH107" s="570"/>
      <c r="AI107" s="570"/>
      <c r="AJ107" s="1645">
        <v>11</v>
      </c>
    </row>
    <row s="1645" customFormat="1" customHeight="1" ht="11.549999999999999">
      <c r="A108" s="991"/>
      <c r="B108" s="1640"/>
      <c r="C108" s="1640"/>
      <c r="D108" s="355"/>
      <c r="J108" s="1645"/>
      <c r="K108" s="1645"/>
      <c r="L108" s="1645"/>
      <c r="M108" s="1645"/>
      <c r="O108" s="1164"/>
      <c r="P108" s="1640"/>
      <c r="Q108" s="1640"/>
      <c r="R108" s="1164"/>
      <c r="S108" s="1164"/>
      <c r="T108" s="1164"/>
      <c r="U108" s="1164"/>
      <c r="V108" s="1640"/>
      <c r="W108" s="1164"/>
      <c r="X108" s="1164"/>
      <c r="Y108" s="548"/>
      <c r="Z108" s="1164"/>
      <c r="AA108" s="1164"/>
      <c r="AB108" s="1164"/>
      <c r="AC108" s="1164"/>
      <c r="AD108" s="1164"/>
      <c r="AE108" s="1636"/>
      <c r="AF108" s="570"/>
      <c r="AG108" s="570"/>
      <c r="AH108" s="570"/>
      <c r="AI108" s="570"/>
      <c r="AJ108" s="1645">
        <v>11</v>
      </c>
    </row>
    <row s="1645" customFormat="1" customHeight="1" ht="11.549999999999999">
      <c r="A109" s="991"/>
      <c r="B109" s="1640"/>
      <c r="C109" s="1640"/>
      <c r="D109" s="355"/>
      <c r="J109" s="1645"/>
      <c r="K109" s="1645"/>
      <c r="L109" s="1645"/>
      <c r="M109" s="1645"/>
      <c r="O109" s="1164"/>
      <c r="P109" s="1640"/>
      <c r="Q109" s="1640"/>
      <c r="R109" s="1164"/>
      <c r="S109" s="1164"/>
      <c r="T109" s="1164"/>
      <c r="U109" s="1164"/>
      <c r="V109" s="1640"/>
      <c r="W109" s="1164"/>
      <c r="X109" s="1164"/>
      <c r="Y109" s="548"/>
      <c r="Z109" s="1164"/>
      <c r="AA109" s="1164"/>
      <c r="AB109" s="1164"/>
      <c r="AC109" s="1164"/>
      <c r="AD109" s="1164"/>
      <c r="AE109" s="1636"/>
      <c r="AF109" s="570"/>
      <c r="AG109" s="570"/>
      <c r="AH109" s="570"/>
      <c r="AI109" s="570"/>
      <c r="AJ109" s="1645">
        <v>11</v>
      </c>
    </row>
    <row s="1645" customFormat="1" customHeight="1" ht="11.549999999999999">
      <c r="A110" s="991"/>
      <c r="B110" s="1640"/>
      <c r="C110" s="1640"/>
      <c r="D110" s="355"/>
      <c r="J110" s="1645"/>
      <c r="K110" s="1645"/>
      <c r="L110" s="1645"/>
      <c r="M110" s="1645"/>
      <c r="O110" s="1164"/>
      <c r="P110" s="1640"/>
      <c r="Q110" s="1640"/>
      <c r="R110" s="1164"/>
      <c r="S110" s="1164"/>
      <c r="T110" s="1164"/>
      <c r="U110" s="1164"/>
      <c r="V110" s="1640"/>
      <c r="W110" s="1164"/>
      <c r="X110" s="1164"/>
      <c r="Y110" s="548"/>
      <c r="Z110" s="1164"/>
      <c r="AA110" s="1164"/>
      <c r="AB110" s="1164"/>
      <c r="AC110" s="1164"/>
      <c r="AD110" s="1164"/>
      <c r="AE110" s="1636"/>
      <c r="AF110" s="570"/>
      <c r="AG110" s="570"/>
      <c r="AH110" s="570"/>
      <c r="AI110" s="570"/>
      <c r="AJ110" s="1645">
        <v>11</v>
      </c>
    </row>
    <row s="1645" customFormat="1" customHeight="1" ht="11.549999999999999">
      <c r="A111" s="991"/>
      <c r="B111" s="1640"/>
      <c r="C111" s="1640"/>
      <c r="D111" s="355"/>
      <c r="J111" s="1645"/>
      <c r="K111" s="1645"/>
      <c r="L111" s="1645"/>
      <c r="M111" s="1645"/>
      <c r="O111" s="1164"/>
      <c r="P111" s="1640"/>
      <c r="Q111" s="1640"/>
      <c r="R111" s="1164"/>
      <c r="S111" s="1164"/>
      <c r="T111" s="1164"/>
      <c r="U111" s="1164"/>
      <c r="V111" s="1640"/>
      <c r="W111" s="1164"/>
      <c r="X111" s="1164"/>
      <c r="Y111" s="548"/>
      <c r="Z111" s="1164"/>
      <c r="AA111" s="1164"/>
      <c r="AB111" s="1164"/>
      <c r="AC111" s="1164"/>
      <c r="AD111" s="1164"/>
      <c r="AE111" s="1636"/>
      <c r="AF111" s="570"/>
      <c r="AG111" s="570"/>
      <c r="AH111" s="570"/>
      <c r="AI111" s="570"/>
      <c r="AJ111" s="1645">
        <v>11</v>
      </c>
    </row>
    <row s="1645" customFormat="1" customHeight="1" ht="11.549999999999999">
      <c r="A112" s="991"/>
      <c r="B112" s="1640"/>
      <c r="C112" s="1640"/>
      <c r="D112" s="355"/>
      <c r="J112" s="1645"/>
      <c r="K112" s="1645"/>
      <c r="L112" s="1645"/>
      <c r="M112" s="1645"/>
      <c r="O112" s="1164"/>
      <c r="P112" s="1640"/>
      <c r="Q112" s="1640"/>
      <c r="R112" s="1164"/>
      <c r="S112" s="1164"/>
      <c r="T112" s="1164"/>
      <c r="U112" s="1164"/>
      <c r="V112" s="1640"/>
      <c r="W112" s="1164"/>
      <c r="X112" s="1164"/>
      <c r="Y112" s="548"/>
      <c r="Z112" s="1164"/>
      <c r="AA112" s="1164"/>
      <c r="AB112" s="1164"/>
      <c r="AC112" s="1164"/>
      <c r="AD112" s="1164"/>
      <c r="AE112" s="1636"/>
      <c r="AF112" s="570"/>
      <c r="AG112" s="570"/>
      <c r="AH112" s="570"/>
      <c r="AI112" s="570"/>
      <c r="AJ112" s="1645">
        <v>11</v>
      </c>
    </row>
    <row s="1645" customFormat="1" customHeight="1" ht="11.549999999999999">
      <c r="A113" s="991"/>
      <c r="B113" s="1640"/>
      <c r="C113" s="1640"/>
      <c r="D113" s="355"/>
      <c r="J113" s="1645"/>
      <c r="K113" s="1645"/>
      <c r="L113" s="1645"/>
      <c r="M113" s="1645"/>
      <c r="O113" s="1164"/>
      <c r="P113" s="1640"/>
      <c r="Q113" s="1640"/>
      <c r="R113" s="1164"/>
      <c r="S113" s="1164"/>
      <c r="T113" s="1164"/>
      <c r="U113" s="1164"/>
      <c r="V113" s="1640"/>
      <c r="W113" s="1164"/>
      <c r="X113" s="1164"/>
      <c r="Y113" s="548"/>
      <c r="Z113" s="1164"/>
      <c r="AA113" s="1164"/>
      <c r="AB113" s="1164"/>
      <c r="AC113" s="1164"/>
      <c r="AD113" s="1164"/>
      <c r="AE113" s="1636"/>
      <c r="AF113" s="570"/>
      <c r="AG113" s="570"/>
      <c r="AH113" s="570"/>
      <c r="AI113" s="570"/>
      <c r="AJ113" s="1645">
        <v>11</v>
      </c>
    </row>
    <row s="1645" customFormat="1" customHeight="1" ht="11.549999999999999">
      <c r="A114" s="991"/>
      <c r="B114" s="1640"/>
      <c r="C114" s="1640"/>
      <c r="D114" s="355"/>
      <c r="J114" s="1645"/>
      <c r="K114" s="1645"/>
      <c r="L114" s="1645"/>
      <c r="M114" s="1645"/>
      <c r="O114" s="1164"/>
      <c r="P114" s="1640"/>
      <c r="Q114" s="1640"/>
      <c r="R114" s="1164"/>
      <c r="S114" s="1164"/>
      <c r="T114" s="1164"/>
      <c r="U114" s="1164"/>
      <c r="V114" s="1640"/>
      <c r="W114" s="1164"/>
      <c r="X114" s="1164"/>
      <c r="Y114" s="548"/>
      <c r="Z114" s="1164"/>
      <c r="AA114" s="1164"/>
      <c r="AB114" s="1164"/>
      <c r="AC114" s="1164"/>
      <c r="AD114" s="1164"/>
      <c r="AE114" s="1636"/>
      <c r="AF114" s="570"/>
      <c r="AG114" s="570"/>
      <c r="AH114" s="570"/>
      <c r="AI114" s="570"/>
      <c r="AJ114" s="1645">
        <v>11</v>
      </c>
    </row>
    <row s="1645" customFormat="1" customHeight="1" ht="11.549999999999999">
      <c r="A115" s="991"/>
      <c r="B115" s="1640"/>
      <c r="C115" s="1640"/>
      <c r="D115" s="355"/>
      <c r="J115" s="1645"/>
      <c r="K115" s="1645"/>
      <c r="L115" s="1645"/>
      <c r="M115" s="1645"/>
      <c r="O115" s="1164"/>
      <c r="P115" s="1640"/>
      <c r="Q115" s="1640"/>
      <c r="R115" s="1164"/>
      <c r="S115" s="1164"/>
      <c r="T115" s="1164"/>
      <c r="U115" s="1164"/>
      <c r="V115" s="1640"/>
      <c r="W115" s="1164"/>
      <c r="X115" s="1164"/>
      <c r="Y115" s="548"/>
      <c r="Z115" s="1164"/>
      <c r="AA115" s="1164"/>
      <c r="AB115" s="1164"/>
      <c r="AC115" s="1164"/>
      <c r="AD115" s="1164"/>
      <c r="AE115" s="1636"/>
      <c r="AF115" s="570"/>
      <c r="AG115" s="570"/>
      <c r="AH115" s="570"/>
      <c r="AI115" s="570"/>
      <c r="AJ115" s="1645">
        <v>11</v>
      </c>
    </row>
    <row s="1645" customFormat="1" customHeight="1" ht="11.549999999999999">
      <c r="A116" s="991"/>
      <c r="B116" s="1640"/>
      <c r="C116" s="1640"/>
      <c r="D116" s="355"/>
      <c r="J116" s="1645"/>
      <c r="K116" s="1645"/>
      <c r="L116" s="1645"/>
      <c r="M116" s="1645"/>
      <c r="O116" s="1164"/>
      <c r="P116" s="1640"/>
      <c r="Q116" s="1640"/>
      <c r="R116" s="1164"/>
      <c r="S116" s="1164"/>
      <c r="T116" s="1164"/>
      <c r="U116" s="1164"/>
      <c r="V116" s="1640"/>
      <c r="W116" s="1164"/>
      <c r="X116" s="1164"/>
      <c r="Y116" s="548"/>
      <c r="Z116" s="1164"/>
      <c r="AA116" s="1164"/>
      <c r="AB116" s="1164"/>
      <c r="AC116" s="1164"/>
      <c r="AD116" s="1164"/>
      <c r="AE116" s="1636"/>
      <c r="AF116" s="570"/>
      <c r="AG116" s="570"/>
      <c r="AH116" s="570"/>
      <c r="AI116" s="570"/>
      <c r="AJ116" s="1645">
        <v>11</v>
      </c>
    </row>
    <row s="1645" customFormat="1" customHeight="1" ht="11.549999999999999">
      <c r="A117" s="991"/>
      <c r="B117" s="1640"/>
      <c r="C117" s="1640"/>
      <c r="D117" s="355"/>
      <c r="J117" s="1645"/>
      <c r="K117" s="1645"/>
      <c r="L117" s="1645"/>
      <c r="M117" s="1645"/>
      <c r="O117" s="1164"/>
      <c r="P117" s="1640"/>
      <c r="Q117" s="1640"/>
      <c r="R117" s="1164"/>
      <c r="S117" s="1164"/>
      <c r="T117" s="1164"/>
      <c r="U117" s="1164"/>
      <c r="V117" s="1640"/>
      <c r="W117" s="1164"/>
      <c r="X117" s="1164"/>
      <c r="Y117" s="548"/>
      <c r="Z117" s="1164"/>
      <c r="AA117" s="1164"/>
      <c r="AB117" s="1164"/>
      <c r="AC117" s="1164"/>
      <c r="AD117" s="1164"/>
      <c r="AE117" s="1636"/>
      <c r="AF117" s="570"/>
      <c r="AG117" s="570"/>
      <c r="AH117" s="570"/>
      <c r="AI117" s="570"/>
      <c r="AJ117" s="1645">
        <v>11</v>
      </c>
    </row>
    <row s="1645" customFormat="1" customHeight="1" ht="11.549999999999999">
      <c r="A118" s="991"/>
      <c r="B118" s="1640"/>
      <c r="C118" s="1640"/>
      <c r="D118" s="355"/>
      <c r="J118" s="1645"/>
      <c r="K118" s="1645"/>
      <c r="L118" s="1645"/>
      <c r="M118" s="1645"/>
      <c r="O118" s="1164"/>
      <c r="P118" s="1640"/>
      <c r="Q118" s="1640"/>
      <c r="R118" s="1164"/>
      <c r="S118" s="1164"/>
      <c r="T118" s="1164"/>
      <c r="U118" s="1164"/>
      <c r="V118" s="1640"/>
      <c r="W118" s="1164"/>
      <c r="X118" s="1164"/>
      <c r="Y118" s="548"/>
      <c r="Z118" s="1164"/>
      <c r="AA118" s="1164"/>
      <c r="AB118" s="1164"/>
      <c r="AC118" s="1164"/>
      <c r="AD118" s="1164"/>
      <c r="AE118" s="1636"/>
      <c r="AF118" s="570"/>
      <c r="AG118" s="570"/>
      <c r="AH118" s="570"/>
      <c r="AI118" s="570"/>
      <c r="AJ118" s="1645">
        <v>11</v>
      </c>
    </row>
    <row s="1645" customFormat="1" customHeight="1" ht="11.549999999999999">
      <c r="A119" s="991"/>
      <c r="B119" s="1640"/>
      <c r="C119" s="1640"/>
      <c r="D119" s="355"/>
      <c r="J119" s="1645"/>
      <c r="K119" s="1645"/>
      <c r="L119" s="1645"/>
      <c r="M119" s="1645"/>
      <c r="O119" s="1164"/>
      <c r="P119" s="1640"/>
      <c r="Q119" s="1640"/>
      <c r="R119" s="1164"/>
      <c r="S119" s="1164"/>
      <c r="T119" s="1164"/>
      <c r="U119" s="1164"/>
      <c r="V119" s="1640"/>
      <c r="W119" s="1164"/>
      <c r="X119" s="1164"/>
      <c r="Y119" s="548"/>
      <c r="Z119" s="1164"/>
      <c r="AA119" s="1164"/>
      <c r="AB119" s="1164"/>
      <c r="AC119" s="1164"/>
      <c r="AD119" s="1164"/>
      <c r="AE119" s="1636"/>
      <c r="AF119" s="570"/>
      <c r="AG119" s="570"/>
      <c r="AH119" s="570"/>
      <c r="AI119" s="570"/>
      <c r="AJ119" s="1645">
        <v>11</v>
      </c>
    </row>
    <row s="1645" customFormat="1" customHeight="1" ht="11.549999999999999">
      <c r="A120" s="991"/>
      <c r="B120" s="1640"/>
      <c r="C120" s="1640"/>
      <c r="D120" s="355"/>
      <c r="J120" s="1645"/>
      <c r="K120" s="1645"/>
      <c r="L120" s="1645"/>
      <c r="M120" s="1645"/>
      <c r="O120" s="1164"/>
      <c r="P120" s="1640"/>
      <c r="Q120" s="1640"/>
      <c r="R120" s="1164"/>
      <c r="S120" s="1164"/>
      <c r="T120" s="1164"/>
      <c r="U120" s="1164"/>
      <c r="V120" s="1640"/>
      <c r="W120" s="1164"/>
      <c r="X120" s="1164"/>
      <c r="Y120" s="548"/>
      <c r="Z120" s="1164"/>
      <c r="AA120" s="1164"/>
      <c r="AB120" s="1164"/>
      <c r="AC120" s="1164"/>
      <c r="AD120" s="1164"/>
      <c r="AE120" s="1636"/>
      <c r="AF120" s="570"/>
      <c r="AG120" s="570"/>
      <c r="AH120" s="570"/>
      <c r="AI120" s="570"/>
      <c r="AJ120" s="1645">
        <v>11</v>
      </c>
    </row>
    <row s="1645" customFormat="1" customHeight="1" ht="11.549999999999999">
      <c r="A121" s="991"/>
      <c r="B121" s="1640"/>
      <c r="C121" s="1640"/>
      <c r="D121" s="355"/>
      <c r="J121" s="1645"/>
      <c r="K121" s="1645"/>
      <c r="L121" s="1645"/>
      <c r="M121" s="1645"/>
      <c r="O121" s="1164"/>
      <c r="P121" s="1640"/>
      <c r="Q121" s="1640"/>
      <c r="R121" s="1164"/>
      <c r="S121" s="1164"/>
      <c r="T121" s="1164"/>
      <c r="U121" s="1164"/>
      <c r="V121" s="1640"/>
      <c r="W121" s="1164"/>
      <c r="X121" s="1164"/>
      <c r="Y121" s="548"/>
      <c r="Z121" s="1164"/>
      <c r="AA121" s="1164"/>
      <c r="AB121" s="1164"/>
      <c r="AC121" s="1164"/>
      <c r="AD121" s="1164"/>
      <c r="AE121" s="1636"/>
      <c r="AF121" s="570"/>
      <c r="AG121" s="570"/>
      <c r="AH121" s="570"/>
      <c r="AI121" s="570"/>
      <c r="AJ121" s="1645">
        <v>11</v>
      </c>
    </row>
    <row s="1645" customFormat="1" customHeight="1" ht="11.549999999999999">
      <c r="A122" s="991"/>
      <c r="B122" s="1640"/>
      <c r="C122" s="1640"/>
      <c r="D122" s="355"/>
      <c r="J122" s="1645"/>
      <c r="K122" s="1645"/>
      <c r="L122" s="1645"/>
      <c r="M122" s="1645"/>
      <c r="O122" s="1164"/>
      <c r="P122" s="1640"/>
      <c r="Q122" s="1640"/>
      <c r="R122" s="1164"/>
      <c r="S122" s="1164"/>
      <c r="T122" s="1164"/>
      <c r="U122" s="1164"/>
      <c r="V122" s="1640"/>
      <c r="W122" s="1164"/>
      <c r="X122" s="1164"/>
      <c r="Y122" s="548"/>
      <c r="Z122" s="1164"/>
      <c r="AA122" s="1164"/>
      <c r="AB122" s="1164"/>
      <c r="AC122" s="1164"/>
      <c r="AD122" s="1164"/>
      <c r="AE122" s="1636"/>
      <c r="AF122" s="570"/>
      <c r="AG122" s="570"/>
      <c r="AH122" s="570"/>
      <c r="AI122" s="570"/>
      <c r="AJ122" s="1645">
        <v>11</v>
      </c>
    </row>
    <row s="1645" customFormat="1" customHeight="1" ht="11.549999999999999">
      <c r="A123" s="991"/>
      <c r="B123" s="1640"/>
      <c r="C123" s="1640"/>
      <c r="D123" s="355"/>
      <c r="J123" s="1645"/>
      <c r="K123" s="1645"/>
      <c r="L123" s="1645"/>
      <c r="M123" s="1645"/>
      <c r="O123" s="1164"/>
      <c r="P123" s="1640"/>
      <c r="Q123" s="1640"/>
      <c r="R123" s="1164"/>
      <c r="S123" s="1164"/>
      <c r="T123" s="1164"/>
      <c r="U123" s="1164"/>
      <c r="V123" s="1640"/>
      <c r="W123" s="1164"/>
      <c r="X123" s="1164"/>
      <c r="Y123" s="548"/>
      <c r="Z123" s="1164"/>
      <c r="AA123" s="1164"/>
      <c r="AB123" s="1164"/>
      <c r="AC123" s="1164"/>
      <c r="AD123" s="1164"/>
      <c r="AE123" s="1636"/>
      <c r="AF123" s="570"/>
      <c r="AG123" s="570"/>
      <c r="AH123" s="570"/>
      <c r="AI123" s="570"/>
      <c r="AJ123" s="1645">
        <v>11</v>
      </c>
    </row>
    <row s="1645" customFormat="1" customHeight="1" ht="11.549999999999999">
      <c r="A124" s="991"/>
      <c r="B124" s="1640"/>
      <c r="C124" s="1640"/>
      <c r="D124" s="355"/>
      <c r="J124" s="1645"/>
      <c r="K124" s="1645"/>
      <c r="L124" s="1645"/>
      <c r="M124" s="1645"/>
      <c r="O124" s="1164"/>
      <c r="P124" s="1640"/>
      <c r="Q124" s="1640"/>
      <c r="R124" s="1164"/>
      <c r="S124" s="1164"/>
      <c r="T124" s="1164"/>
      <c r="U124" s="1164"/>
      <c r="V124" s="1640"/>
      <c r="W124" s="1164"/>
      <c r="X124" s="1164"/>
      <c r="Y124" s="548"/>
      <c r="Z124" s="1164"/>
      <c r="AA124" s="1164"/>
      <c r="AB124" s="1164"/>
      <c r="AC124" s="1164"/>
      <c r="AD124" s="1164"/>
      <c r="AE124" s="1636"/>
      <c r="AF124" s="570"/>
      <c r="AG124" s="570"/>
      <c r="AH124" s="570"/>
      <c r="AI124" s="570"/>
      <c r="AJ124" s="1645">
        <v>11</v>
      </c>
    </row>
    <row s="1645" customFormat="1" customHeight="1" ht="11.549999999999999">
      <c r="A125" s="991"/>
      <c r="B125" s="1640"/>
      <c r="C125" s="1640"/>
      <c r="D125" s="355"/>
      <c r="J125" s="1645"/>
      <c r="K125" s="1645"/>
      <c r="L125" s="1645"/>
      <c r="M125" s="1645"/>
      <c r="O125" s="1164"/>
      <c r="P125" s="1640"/>
      <c r="Q125" s="1640"/>
      <c r="R125" s="1164"/>
      <c r="S125" s="1164"/>
      <c r="T125" s="1164"/>
      <c r="U125" s="1164"/>
      <c r="V125" s="1640"/>
      <c r="W125" s="1164"/>
      <c r="X125" s="1164"/>
      <c r="Y125" s="548"/>
      <c r="Z125" s="1164"/>
      <c r="AA125" s="1164"/>
      <c r="AB125" s="1164"/>
      <c r="AC125" s="1164"/>
      <c r="AD125" s="1164"/>
      <c r="AE125" s="1636"/>
      <c r="AF125" s="570"/>
      <c r="AG125" s="570"/>
      <c r="AH125" s="570"/>
      <c r="AI125" s="570"/>
      <c r="AJ125" s="1645">
        <v>11</v>
      </c>
    </row>
    <row s="1645" customFormat="1" customHeight="1" ht="11.549999999999999">
      <c r="A126" s="991"/>
      <c r="B126" s="1640"/>
      <c r="C126" s="1640"/>
      <c r="D126" s="355"/>
      <c r="J126" s="1645"/>
      <c r="K126" s="1645"/>
      <c r="L126" s="1645"/>
      <c r="M126" s="1645"/>
      <c r="O126" s="1164"/>
      <c r="P126" s="1640"/>
      <c r="Q126" s="1640"/>
      <c r="R126" s="1164"/>
      <c r="S126" s="1164"/>
      <c r="T126" s="1164"/>
      <c r="U126" s="1164"/>
      <c r="V126" s="1640"/>
      <c r="W126" s="1164"/>
      <c r="X126" s="1164"/>
      <c r="Y126" s="548"/>
      <c r="Z126" s="1164"/>
      <c r="AA126" s="1164"/>
      <c r="AB126" s="1164"/>
      <c r="AC126" s="1164"/>
      <c r="AD126" s="1164"/>
      <c r="AE126" s="1636"/>
      <c r="AF126" s="570"/>
      <c r="AG126" s="570"/>
      <c r="AH126" s="570"/>
      <c r="AI126" s="570"/>
      <c r="AJ126" s="1645">
        <v>11</v>
      </c>
    </row>
    <row s="1645" customFormat="1" customHeight="1" ht="11.549999999999999">
      <c r="A127" s="991"/>
      <c r="B127" s="1640"/>
      <c r="C127" s="1640"/>
      <c r="D127" s="355"/>
      <c r="J127" s="1645"/>
      <c r="K127" s="1645"/>
      <c r="L127" s="1645"/>
      <c r="M127" s="1645"/>
      <c r="O127" s="1164"/>
      <c r="P127" s="1640"/>
      <c r="Q127" s="1640"/>
      <c r="R127" s="1164"/>
      <c r="S127" s="1164"/>
      <c r="T127" s="1164"/>
      <c r="U127" s="1164"/>
      <c r="V127" s="1640"/>
      <c r="W127" s="1164"/>
      <c r="X127" s="1164"/>
      <c r="Y127" s="548"/>
      <c r="Z127" s="1164"/>
      <c r="AA127" s="1164"/>
      <c r="AB127" s="1164"/>
      <c r="AC127" s="1164"/>
      <c r="AD127" s="1164"/>
      <c r="AE127" s="1636"/>
      <c r="AF127" s="570"/>
      <c r="AG127" s="570"/>
      <c r="AH127" s="570"/>
      <c r="AI127" s="570"/>
      <c r="AJ127" s="1645">
        <v>11</v>
      </c>
    </row>
    <row s="1645" customFormat="1" customHeight="1" ht="11.549999999999999">
      <c r="A128" s="991"/>
      <c r="B128" s="1640"/>
      <c r="C128" s="1640"/>
      <c r="D128" s="355"/>
      <c r="J128" s="1645"/>
      <c r="K128" s="1645"/>
      <c r="L128" s="1645"/>
      <c r="M128" s="1645"/>
      <c r="O128" s="1164"/>
      <c r="P128" s="1640"/>
      <c r="Q128" s="1640"/>
      <c r="R128" s="1164"/>
      <c r="S128" s="1164"/>
      <c r="T128" s="1164"/>
      <c r="U128" s="1164"/>
      <c r="V128" s="1640"/>
      <c r="W128" s="1164"/>
      <c r="X128" s="1164"/>
      <c r="Y128" s="548"/>
      <c r="Z128" s="1164"/>
      <c r="AA128" s="1164"/>
      <c r="AB128" s="1164"/>
      <c r="AC128" s="1164"/>
      <c r="AD128" s="1164"/>
      <c r="AE128" s="1636"/>
      <c r="AF128" s="570"/>
      <c r="AG128" s="570"/>
      <c r="AH128" s="570"/>
      <c r="AI128" s="570"/>
      <c r="AJ128" s="1645">
        <v>11</v>
      </c>
    </row>
    <row s="1645" customFormat="1" customHeight="1" ht="11.549999999999999">
      <c r="A129" s="991"/>
      <c r="B129" s="1640"/>
      <c r="C129" s="1640"/>
      <c r="D129" s="355"/>
      <c r="J129" s="1645"/>
      <c r="K129" s="1645"/>
      <c r="L129" s="1645"/>
      <c r="M129" s="1645"/>
      <c r="O129" s="1164"/>
      <c r="P129" s="1640"/>
      <c r="Q129" s="1640"/>
      <c r="R129" s="1164"/>
      <c r="S129" s="1164"/>
      <c r="T129" s="1164"/>
      <c r="U129" s="1164"/>
      <c r="V129" s="1640"/>
      <c r="W129" s="1164"/>
      <c r="X129" s="1164"/>
      <c r="Y129" s="548"/>
      <c r="Z129" s="1164"/>
      <c r="AA129" s="1164"/>
      <c r="AB129" s="1164"/>
      <c r="AC129" s="1164"/>
      <c r="AD129" s="1164"/>
      <c r="AE129" s="1636"/>
      <c r="AF129" s="570"/>
      <c r="AG129" s="570"/>
      <c r="AH129" s="570"/>
      <c r="AI129" s="570"/>
      <c r="AJ129" s="1645">
        <v>11</v>
      </c>
    </row>
    <row s="1645" customFormat="1" customHeight="1" ht="11.549999999999999">
      <c r="A130" s="991"/>
      <c r="B130" s="1640"/>
      <c r="C130" s="1640"/>
      <c r="D130" s="355"/>
      <c r="J130" s="1645"/>
      <c r="K130" s="1645"/>
      <c r="L130" s="1645"/>
      <c r="M130" s="1645"/>
      <c r="O130" s="1164"/>
      <c r="P130" s="1640"/>
      <c r="Q130" s="1640"/>
      <c r="R130" s="1164"/>
      <c r="S130" s="1164"/>
      <c r="T130" s="1164"/>
      <c r="U130" s="1164"/>
      <c r="V130" s="1640"/>
      <c r="W130" s="1164"/>
      <c r="X130" s="1164"/>
      <c r="Y130" s="548"/>
      <c r="Z130" s="1164"/>
      <c r="AA130" s="1164"/>
      <c r="AB130" s="1164"/>
      <c r="AC130" s="1164"/>
      <c r="AD130" s="1164"/>
      <c r="AE130" s="1636"/>
      <c r="AF130" s="570"/>
      <c r="AG130" s="570"/>
      <c r="AH130" s="570"/>
      <c r="AI130" s="570"/>
      <c r="AJ130" s="1645">
        <v>11</v>
      </c>
    </row>
    <row s="1645" customFormat="1" customHeight="1" ht="11.549999999999999">
      <c r="A131" s="991"/>
      <c r="B131" s="1640"/>
      <c r="C131" s="1640"/>
      <c r="D131" s="355"/>
      <c r="J131" s="1645"/>
      <c r="K131" s="1645"/>
      <c r="L131" s="1645"/>
      <c r="M131" s="1645"/>
      <c r="O131" s="1164"/>
      <c r="P131" s="1640"/>
      <c r="Q131" s="1640"/>
      <c r="R131" s="1164"/>
      <c r="S131" s="1164"/>
      <c r="T131" s="1164"/>
      <c r="U131" s="1164"/>
      <c r="V131" s="1640"/>
      <c r="W131" s="1164"/>
      <c r="X131" s="1164"/>
      <c r="Y131" s="548"/>
      <c r="Z131" s="1164"/>
      <c r="AA131" s="1164"/>
      <c r="AB131" s="1164"/>
      <c r="AC131" s="1164"/>
      <c r="AD131" s="1164"/>
      <c r="AE131" s="1636"/>
      <c r="AF131" s="570"/>
      <c r="AG131" s="570"/>
      <c r="AH131" s="570"/>
      <c r="AI131" s="570"/>
      <c r="AJ131" s="1645">
        <v>11</v>
      </c>
    </row>
    <row s="1645" customFormat="1" customHeight="1" ht="11.549999999999999">
      <c r="A132" s="991"/>
      <c r="B132" s="1640"/>
      <c r="C132" s="1640"/>
      <c r="D132" s="355"/>
      <c r="J132" s="1645"/>
      <c r="K132" s="1645"/>
      <c r="L132" s="1645"/>
      <c r="M132" s="1645"/>
      <c r="O132" s="1164"/>
      <c r="P132" s="1640"/>
      <c r="Q132" s="1640"/>
      <c r="R132" s="1164"/>
      <c r="S132" s="1164"/>
      <c r="T132" s="1164"/>
      <c r="U132" s="1164"/>
      <c r="V132" s="1640"/>
      <c r="W132" s="1164"/>
      <c r="X132" s="1164"/>
      <c r="Y132" s="548"/>
      <c r="Z132" s="1164"/>
      <c r="AA132" s="1164"/>
      <c r="AB132" s="1164"/>
      <c r="AC132" s="1164"/>
      <c r="AD132" s="1164"/>
      <c r="AE132" s="1636"/>
      <c r="AF132" s="570"/>
      <c r="AG132" s="570"/>
      <c r="AH132" s="570"/>
      <c r="AI132" s="570"/>
      <c r="AJ132" s="1645">
        <v>11</v>
      </c>
    </row>
    <row s="1645" customFormat="1" customHeight="1" ht="11.549999999999999">
      <c r="A133" s="991"/>
      <c r="B133" s="1640"/>
      <c r="C133" s="1640"/>
      <c r="D133" s="355"/>
      <c r="J133" s="1645"/>
      <c r="K133" s="1645"/>
      <c r="L133" s="1645"/>
      <c r="M133" s="1645"/>
      <c r="O133" s="1164"/>
      <c r="P133" s="1640"/>
      <c r="Q133" s="1640"/>
      <c r="R133" s="1164"/>
      <c r="S133" s="1164"/>
      <c r="T133" s="1164"/>
      <c r="U133" s="1164"/>
      <c r="V133" s="1640"/>
      <c r="W133" s="1164"/>
      <c r="X133" s="1164"/>
      <c r="Y133" s="548"/>
      <c r="Z133" s="1164"/>
      <c r="AA133" s="1164"/>
      <c r="AB133" s="1164"/>
      <c r="AC133" s="1164"/>
      <c r="AD133" s="1164"/>
      <c r="AE133" s="1636"/>
      <c r="AF133" s="570"/>
      <c r="AG133" s="570"/>
      <c r="AH133" s="570"/>
      <c r="AI133" s="570"/>
      <c r="AJ133" s="1645">
        <v>11</v>
      </c>
    </row>
    <row s="1645" customFormat="1" customHeight="1" ht="11.549999999999999">
      <c r="A134" s="991"/>
      <c r="B134" s="1640"/>
      <c r="C134" s="1640"/>
      <c r="D134" s="355"/>
      <c r="J134" s="1645"/>
      <c r="K134" s="1645"/>
      <c r="L134" s="1645"/>
      <c r="M134" s="1645"/>
      <c r="O134" s="1164"/>
      <c r="P134" s="1640"/>
      <c r="Q134" s="1640"/>
      <c r="R134" s="1164"/>
      <c r="S134" s="1164"/>
      <c r="T134" s="1164"/>
      <c r="U134" s="1164"/>
      <c r="V134" s="1640"/>
      <c r="W134" s="1164"/>
      <c r="X134" s="1164"/>
      <c r="Y134" s="548"/>
      <c r="Z134" s="1164"/>
      <c r="AA134" s="1164"/>
      <c r="AB134" s="1164"/>
      <c r="AC134" s="1164"/>
      <c r="AD134" s="1164"/>
      <c r="AE134" s="1636"/>
      <c r="AF134" s="570"/>
      <c r="AG134" s="570"/>
      <c r="AH134" s="570"/>
      <c r="AI134" s="570"/>
      <c r="AJ134" s="1645">
        <v>11</v>
      </c>
    </row>
    <row s="1645" customFormat="1" customHeight="1" ht="11.549999999999999">
      <c r="A135" s="991"/>
      <c r="B135" s="1640"/>
      <c r="C135" s="1640"/>
      <c r="D135" s="355"/>
      <c r="J135" s="1645"/>
      <c r="K135" s="1645"/>
      <c r="L135" s="1645"/>
      <c r="M135" s="1645"/>
      <c r="O135" s="1164"/>
      <c r="P135" s="1640"/>
      <c r="Q135" s="1640"/>
      <c r="R135" s="1164"/>
      <c r="S135" s="1164"/>
      <c r="T135" s="1164"/>
      <c r="U135" s="1164"/>
      <c r="V135" s="1640"/>
      <c r="W135" s="1164"/>
      <c r="X135" s="1164"/>
      <c r="Y135" s="548"/>
      <c r="Z135" s="1164"/>
      <c r="AA135" s="1164"/>
      <c r="AB135" s="1164"/>
      <c r="AC135" s="1164"/>
      <c r="AD135" s="1164"/>
      <c r="AE135" s="1636"/>
      <c r="AF135" s="570"/>
      <c r="AG135" s="570"/>
      <c r="AH135" s="570"/>
      <c r="AI135" s="570"/>
      <c r="AJ135" s="1645">
        <v>11</v>
      </c>
    </row>
    <row s="1645" customFormat="1" customHeight="1" ht="11.549999999999999">
      <c r="A136" s="991"/>
      <c r="B136" s="1640"/>
      <c r="C136" s="1640"/>
      <c r="D136" s="355"/>
      <c r="J136" s="1645"/>
      <c r="K136" s="1645"/>
      <c r="L136" s="1645"/>
      <c r="M136" s="1645"/>
      <c r="O136" s="1164"/>
      <c r="P136" s="1640"/>
      <c r="Q136" s="1640"/>
      <c r="R136" s="1164"/>
      <c r="S136" s="1164"/>
      <c r="T136" s="1164"/>
      <c r="U136" s="1164"/>
      <c r="V136" s="1640"/>
      <c r="W136" s="1164"/>
      <c r="X136" s="1164"/>
      <c r="Y136" s="548"/>
      <c r="Z136" s="1164"/>
      <c r="AA136" s="1164"/>
      <c r="AB136" s="1164"/>
      <c r="AC136" s="1164"/>
      <c r="AD136" s="1164"/>
      <c r="AE136" s="1636"/>
      <c r="AF136" s="570"/>
      <c r="AG136" s="570"/>
      <c r="AH136" s="570"/>
      <c r="AI136" s="570"/>
      <c r="AJ136" s="1645">
        <v>11</v>
      </c>
    </row>
    <row s="1645" customFormat="1" customHeight="1" ht="11.549999999999999">
      <c r="A137" s="991"/>
      <c r="B137" s="1640"/>
      <c r="C137" s="1640"/>
      <c r="D137" s="355"/>
      <c r="J137" s="1645"/>
      <c r="K137" s="1645"/>
      <c r="L137" s="1645"/>
      <c r="M137" s="1645"/>
      <c r="O137" s="1164"/>
      <c r="P137" s="1640"/>
      <c r="Q137" s="1640"/>
      <c r="R137" s="1164"/>
      <c r="S137" s="1164"/>
      <c r="T137" s="1164"/>
      <c r="U137" s="1164"/>
      <c r="V137" s="1640"/>
      <c r="W137" s="1164"/>
      <c r="X137" s="1164"/>
      <c r="Y137" s="548"/>
      <c r="Z137" s="1164"/>
      <c r="AA137" s="1164"/>
      <c r="AB137" s="1164"/>
      <c r="AC137" s="1164"/>
      <c r="AD137" s="1164"/>
      <c r="AE137" s="1636"/>
      <c r="AF137" s="570"/>
      <c r="AG137" s="570"/>
      <c r="AH137" s="570"/>
      <c r="AI137" s="570"/>
      <c r="AJ137" s="1645">
        <v>11</v>
      </c>
    </row>
    <row s="1645" customFormat="1" customHeight="1" ht="11.549999999999999">
      <c r="A138" s="991"/>
      <c r="B138" s="1640"/>
      <c r="C138" s="1640"/>
      <c r="D138" s="355"/>
      <c r="J138" s="1645"/>
      <c r="K138" s="1645"/>
      <c r="L138" s="1645"/>
      <c r="M138" s="1645"/>
      <c r="O138" s="1164"/>
      <c r="P138" s="1640"/>
      <c r="Q138" s="1640"/>
      <c r="R138" s="1164"/>
      <c r="S138" s="1164"/>
      <c r="T138" s="1164"/>
      <c r="U138" s="1164"/>
      <c r="V138" s="1640"/>
      <c r="W138" s="1164"/>
      <c r="X138" s="1164"/>
      <c r="Y138" s="548"/>
      <c r="Z138" s="1164"/>
      <c r="AA138" s="1164"/>
      <c r="AB138" s="1164"/>
      <c r="AC138" s="1164"/>
      <c r="AD138" s="1164"/>
      <c r="AE138" s="1636"/>
      <c r="AF138" s="570"/>
      <c r="AG138" s="570"/>
      <c r="AH138" s="570"/>
      <c r="AI138" s="570"/>
      <c r="AJ138" s="1645">
        <v>11</v>
      </c>
    </row>
    <row s="1645" customFormat="1" customHeight="1" ht="11.549999999999999">
      <c r="A139" s="991"/>
      <c r="B139" s="1640"/>
      <c r="C139" s="1640"/>
      <c r="D139" s="355"/>
      <c r="J139" s="1645"/>
      <c r="K139" s="1645"/>
      <c r="L139" s="1645"/>
      <c r="M139" s="1645"/>
      <c r="O139" s="1164"/>
      <c r="P139" s="1640"/>
      <c r="Q139" s="1640"/>
      <c r="R139" s="1164"/>
      <c r="S139" s="1164"/>
      <c r="T139" s="1164"/>
      <c r="U139" s="1164"/>
      <c r="V139" s="1640"/>
      <c r="W139" s="1164"/>
      <c r="X139" s="1164"/>
      <c r="Y139" s="548"/>
      <c r="Z139" s="1164"/>
      <c r="AA139" s="1164"/>
      <c r="AB139" s="1164"/>
      <c r="AC139" s="1164"/>
      <c r="AD139" s="1164"/>
      <c r="AE139" s="1636"/>
      <c r="AF139" s="570"/>
      <c r="AG139" s="570"/>
      <c r="AH139" s="570"/>
      <c r="AI139" s="570"/>
      <c r="AJ139" s="1645">
        <v>11</v>
      </c>
    </row>
    <row s="1645" customFormat="1" customHeight="1" ht="11.549999999999999">
      <c r="A140" s="991"/>
      <c r="B140" s="1640"/>
      <c r="C140" s="1640"/>
      <c r="D140" s="355"/>
      <c r="J140" s="1645"/>
      <c r="K140" s="1645"/>
      <c r="L140" s="1645"/>
      <c r="M140" s="1645"/>
      <c r="O140" s="1164"/>
      <c r="P140" s="1640"/>
      <c r="Q140" s="1640"/>
      <c r="R140" s="1164"/>
      <c r="S140" s="1164"/>
      <c r="T140" s="1164"/>
      <c r="U140" s="1164"/>
      <c r="V140" s="1640"/>
      <c r="W140" s="1164"/>
      <c r="X140" s="1164"/>
      <c r="Y140" s="548"/>
      <c r="Z140" s="1164"/>
      <c r="AA140" s="1164"/>
      <c r="AB140" s="1164"/>
      <c r="AC140" s="1164"/>
      <c r="AD140" s="1164"/>
      <c r="AE140" s="1636"/>
      <c r="AF140" s="570"/>
      <c r="AG140" s="570"/>
      <c r="AH140" s="570"/>
      <c r="AI140" s="570"/>
      <c r="AJ140" s="1645">
        <v>11</v>
      </c>
    </row>
    <row s="1645" customFormat="1" customHeight="1" ht="11.549999999999999">
      <c r="A141" s="991"/>
      <c r="B141" s="1640"/>
      <c r="C141" s="1640"/>
      <c r="D141" s="355"/>
      <c r="J141" s="1645"/>
      <c r="K141" s="1645"/>
      <c r="L141" s="1645"/>
      <c r="M141" s="1645"/>
      <c r="O141" s="1164"/>
      <c r="P141" s="1640"/>
      <c r="Q141" s="1640"/>
      <c r="R141" s="1164"/>
      <c r="S141" s="1164"/>
      <c r="T141" s="1164"/>
      <c r="U141" s="1164"/>
      <c r="V141" s="1640"/>
      <c r="W141" s="1164"/>
      <c r="X141" s="1164"/>
      <c r="Y141" s="548"/>
      <c r="Z141" s="1164"/>
      <c r="AA141" s="1164"/>
      <c r="AB141" s="1164"/>
      <c r="AC141" s="1164"/>
      <c r="AD141" s="1164"/>
      <c r="AE141" s="1636"/>
      <c r="AF141" s="570"/>
      <c r="AG141" s="570"/>
      <c r="AH141" s="570"/>
      <c r="AI141" s="570"/>
      <c r="AJ141" s="1645">
        <v>11</v>
      </c>
    </row>
    <row s="1645" customFormat="1" customHeight="1" ht="11.549999999999999">
      <c r="A142" s="991"/>
      <c r="B142" s="1640"/>
      <c r="C142" s="1640"/>
      <c r="D142" s="355"/>
      <c r="J142" s="1645"/>
      <c r="K142" s="1645"/>
      <c r="L142" s="1645"/>
      <c r="M142" s="1645"/>
      <c r="O142" s="1164"/>
      <c r="P142" s="1640"/>
      <c r="Q142" s="1640"/>
      <c r="R142" s="1164"/>
      <c r="S142" s="1164"/>
      <c r="T142" s="1164"/>
      <c r="U142" s="1164"/>
      <c r="V142" s="1640"/>
      <c r="W142" s="1164"/>
      <c r="X142" s="1164"/>
      <c r="Y142" s="548"/>
      <c r="Z142" s="1164"/>
      <c r="AA142" s="1164"/>
      <c r="AB142" s="1164"/>
      <c r="AC142" s="1164"/>
      <c r="AD142" s="1164"/>
      <c r="AE142" s="1636"/>
      <c r="AF142" s="570"/>
      <c r="AG142" s="570"/>
      <c r="AH142" s="570"/>
      <c r="AI142" s="570"/>
      <c r="AJ142" s="1645">
        <v>11</v>
      </c>
    </row>
    <row s="1645" customFormat="1" customHeight="1" ht="11.549999999999999">
      <c r="A143" s="991"/>
      <c r="B143" s="1640"/>
      <c r="C143" s="1640"/>
      <c r="D143" s="355"/>
      <c r="J143" s="1645"/>
      <c r="K143" s="1645"/>
      <c r="L143" s="1645"/>
      <c r="M143" s="1645"/>
      <c r="O143" s="1164"/>
      <c r="P143" s="1640"/>
      <c r="Q143" s="1640"/>
      <c r="R143" s="1164"/>
      <c r="S143" s="1164"/>
      <c r="T143" s="1164"/>
      <c r="U143" s="1164"/>
      <c r="V143" s="1640"/>
      <c r="W143" s="1164"/>
      <c r="X143" s="1164"/>
      <c r="Y143" s="548"/>
      <c r="Z143" s="1164"/>
      <c r="AA143" s="1164"/>
      <c r="AB143" s="1164"/>
      <c r="AC143" s="1164"/>
      <c r="AD143" s="1164"/>
      <c r="AE143" s="1636"/>
      <c r="AF143" s="570"/>
      <c r="AG143" s="570"/>
      <c r="AH143" s="570"/>
      <c r="AI143" s="570"/>
      <c r="AJ143" s="1645">
        <v>11</v>
      </c>
    </row>
    <row s="1645" customFormat="1" customHeight="1" ht="11.549999999999999">
      <c r="A144" s="991"/>
      <c r="B144" s="1640"/>
      <c r="C144" s="1640"/>
      <c r="D144" s="355"/>
      <c r="J144" s="1645"/>
      <c r="K144" s="1645"/>
      <c r="L144" s="1645"/>
      <c r="M144" s="1645"/>
      <c r="O144" s="1164"/>
      <c r="P144" s="1640"/>
      <c r="Q144" s="1640"/>
      <c r="R144" s="1164"/>
      <c r="S144" s="1164"/>
      <c r="T144" s="1164"/>
      <c r="U144" s="1164"/>
      <c r="V144" s="1640"/>
      <c r="W144" s="1164"/>
      <c r="X144" s="1164"/>
      <c r="Y144" s="548"/>
      <c r="Z144" s="1164"/>
      <c r="AA144" s="1164"/>
      <c r="AB144" s="1164"/>
      <c r="AC144" s="1164"/>
      <c r="AD144" s="1164"/>
      <c r="AE144" s="1636"/>
      <c r="AF144" s="570"/>
      <c r="AG144" s="570"/>
      <c r="AH144" s="570"/>
      <c r="AI144" s="570"/>
      <c r="AJ144" s="1645">
        <v>11</v>
      </c>
    </row>
    <row s="1645" customFormat="1" customHeight="1" ht="11.549999999999999">
      <c r="A145" s="991"/>
      <c r="B145" s="1640"/>
      <c r="C145" s="1640"/>
      <c r="D145" s="355"/>
      <c r="J145" s="1645"/>
      <c r="K145" s="1645"/>
      <c r="L145" s="1645"/>
      <c r="M145" s="1645"/>
      <c r="O145" s="1164"/>
      <c r="P145" s="1640"/>
      <c r="Q145" s="1640"/>
      <c r="R145" s="1164"/>
      <c r="S145" s="1164"/>
      <c r="T145" s="1164"/>
      <c r="U145" s="1164"/>
      <c r="V145" s="1640"/>
      <c r="W145" s="1164"/>
      <c r="X145" s="1164"/>
      <c r="Y145" s="548"/>
      <c r="Z145" s="1164"/>
      <c r="AA145" s="1164"/>
      <c r="AB145" s="1164"/>
      <c r="AC145" s="1164"/>
      <c r="AD145" s="1164"/>
      <c r="AE145" s="1636"/>
      <c r="AF145" s="570"/>
      <c r="AG145" s="570"/>
      <c r="AH145" s="570"/>
      <c r="AI145" s="570"/>
      <c r="AJ145" s="1645">
        <v>11</v>
      </c>
    </row>
    <row s="1645" customFormat="1" customHeight="1" ht="11.549999999999999">
      <c r="A146" s="991"/>
      <c r="B146" s="1640"/>
      <c r="C146" s="1640"/>
      <c r="D146" s="355"/>
      <c r="J146" s="1645"/>
      <c r="K146" s="1645"/>
      <c r="L146" s="1645"/>
      <c r="M146" s="1645"/>
      <c r="O146" s="1164"/>
      <c r="P146" s="1640"/>
      <c r="Q146" s="1640"/>
      <c r="R146" s="1164"/>
      <c r="S146" s="1164"/>
      <c r="T146" s="1164"/>
      <c r="U146" s="1164"/>
      <c r="V146" s="1640"/>
      <c r="W146" s="1164"/>
      <c r="X146" s="1164"/>
      <c r="Y146" s="548"/>
      <c r="Z146" s="1164"/>
      <c r="AA146" s="1164"/>
      <c r="AB146" s="1164"/>
      <c r="AC146" s="1164"/>
      <c r="AD146" s="1164"/>
      <c r="AE146" s="1636"/>
      <c r="AF146" s="570"/>
      <c r="AG146" s="570"/>
      <c r="AH146" s="570"/>
      <c r="AI146" s="570"/>
      <c r="AJ146" s="1645">
        <v>11</v>
      </c>
    </row>
    <row s="1645" customFormat="1" customHeight="1" ht="11.549999999999999">
      <c r="A147" s="991"/>
      <c r="B147" s="1640"/>
      <c r="C147" s="1640"/>
      <c r="D147" s="355"/>
      <c r="J147" s="1645"/>
      <c r="K147" s="1645"/>
      <c r="L147" s="1645"/>
      <c r="M147" s="1645"/>
      <c r="O147" s="1164"/>
      <c r="P147" s="1640"/>
      <c r="Q147" s="1640"/>
      <c r="R147" s="1164"/>
      <c r="S147" s="1164"/>
      <c r="T147" s="1164"/>
      <c r="U147" s="1164"/>
      <c r="V147" s="1640"/>
      <c r="W147" s="1164"/>
      <c r="X147" s="1164"/>
      <c r="Y147" s="548"/>
      <c r="Z147" s="1164"/>
      <c r="AA147" s="1164"/>
      <c r="AB147" s="1164"/>
      <c r="AC147" s="1164"/>
      <c r="AD147" s="1164"/>
      <c r="AE147" s="1636"/>
      <c r="AF147" s="570"/>
      <c r="AG147" s="570"/>
      <c r="AH147" s="570"/>
      <c r="AI147" s="570"/>
      <c r="AJ147" s="1645">
        <v>11</v>
      </c>
    </row>
    <row s="1645" customFormat="1" customHeight="1" ht="11.549999999999999">
      <c r="A148" s="991"/>
      <c r="B148" s="1640"/>
      <c r="C148" s="1640"/>
      <c r="D148" s="355"/>
      <c r="J148" s="1645"/>
      <c r="K148" s="1645"/>
      <c r="L148" s="1645"/>
      <c r="M148" s="1645"/>
      <c r="O148" s="1164"/>
      <c r="P148" s="1640"/>
      <c r="Q148" s="1640"/>
      <c r="R148" s="1164"/>
      <c r="S148" s="1164"/>
      <c r="T148" s="1164"/>
      <c r="U148" s="1164"/>
      <c r="V148" s="1640"/>
      <c r="W148" s="1164"/>
      <c r="X148" s="1164"/>
      <c r="Y148" s="548"/>
      <c r="Z148" s="1164"/>
      <c r="AA148" s="1164"/>
      <c r="AB148" s="1164"/>
      <c r="AC148" s="1164"/>
      <c r="AD148" s="1164"/>
      <c r="AE148" s="1636"/>
      <c r="AF148" s="570"/>
      <c r="AG148" s="570"/>
      <c r="AH148" s="570"/>
      <c r="AI148" s="570"/>
      <c r="AJ148" s="1645">
        <v>11</v>
      </c>
    </row>
    <row s="1645" customFormat="1" customHeight="1" ht="11.549999999999999">
      <c r="A149" s="991"/>
      <c r="B149" s="1640"/>
      <c r="C149" s="1640"/>
      <c r="D149" s="355"/>
      <c r="J149" s="1645"/>
      <c r="K149" s="1645"/>
      <c r="L149" s="1645"/>
      <c r="M149" s="1645"/>
      <c r="O149" s="1164"/>
      <c r="P149" s="1640"/>
      <c r="Q149" s="1640"/>
      <c r="R149" s="1164"/>
      <c r="S149" s="1164"/>
      <c r="T149" s="1164"/>
      <c r="U149" s="1164"/>
      <c r="V149" s="1640"/>
      <c r="W149" s="1164"/>
      <c r="X149" s="1164"/>
      <c r="Y149" s="548"/>
      <c r="Z149" s="1164"/>
      <c r="AA149" s="1164"/>
      <c r="AB149" s="1164"/>
      <c r="AC149" s="1164"/>
      <c r="AD149" s="1164"/>
      <c r="AE149" s="1636"/>
      <c r="AF149" s="570"/>
      <c r="AG149" s="570"/>
      <c r="AH149" s="570"/>
      <c r="AI149" s="570"/>
      <c r="AJ149" s="1645">
        <v>11</v>
      </c>
    </row>
    <row s="1645" customFormat="1" customHeight="1" ht="11.549999999999999">
      <c r="A150" s="991"/>
      <c r="B150" s="1640"/>
      <c r="C150" s="1640"/>
      <c r="D150" s="355"/>
      <c r="J150" s="1645"/>
      <c r="K150" s="1645"/>
      <c r="L150" s="1645"/>
      <c r="M150" s="1645"/>
      <c r="O150" s="1164"/>
      <c r="P150" s="1640"/>
      <c r="Q150" s="1640"/>
      <c r="R150" s="1164"/>
      <c r="S150" s="1164"/>
      <c r="T150" s="1164"/>
      <c r="U150" s="1164"/>
      <c r="V150" s="1640"/>
      <c r="W150" s="1164"/>
      <c r="X150" s="1164"/>
      <c r="Y150" s="548"/>
      <c r="Z150" s="1164"/>
      <c r="AA150" s="1164"/>
      <c r="AB150" s="1164"/>
      <c r="AC150" s="1164"/>
      <c r="AD150" s="1164"/>
      <c r="AE150" s="1636"/>
      <c r="AF150" s="570"/>
      <c r="AG150" s="570"/>
      <c r="AH150" s="570"/>
      <c r="AI150" s="570"/>
      <c r="AJ150" s="1645">
        <v>11</v>
      </c>
    </row>
    <row s="1645" customFormat="1" customHeight="1" ht="11.549999999999999">
      <c r="A151" s="991"/>
      <c r="B151" s="1640"/>
      <c r="C151" s="1640"/>
      <c r="D151" s="355"/>
      <c r="J151" s="1645"/>
      <c r="K151" s="1645"/>
      <c r="L151" s="1645"/>
      <c r="M151" s="1645"/>
      <c r="O151" s="1164"/>
      <c r="P151" s="1640"/>
      <c r="Q151" s="1640"/>
      <c r="R151" s="1164"/>
      <c r="S151" s="1164"/>
      <c r="T151" s="1164"/>
      <c r="U151" s="1164"/>
      <c r="V151" s="1640"/>
      <c r="W151" s="1164"/>
      <c r="X151" s="1164"/>
      <c r="Y151" s="548"/>
      <c r="Z151" s="1164"/>
      <c r="AA151" s="1164"/>
      <c r="AB151" s="1164"/>
      <c r="AC151" s="1164"/>
      <c r="AD151" s="1164"/>
      <c r="AE151" s="1636"/>
      <c r="AF151" s="570"/>
      <c r="AG151" s="570"/>
      <c r="AH151" s="570"/>
      <c r="AI151" s="570"/>
      <c r="AJ151" s="1645">
        <v>11</v>
      </c>
    </row>
    <row s="1645" customFormat="1" customHeight="1" ht="11.549999999999999">
      <c r="A152" s="991"/>
      <c r="B152" s="1640"/>
      <c r="C152" s="1640"/>
      <c r="D152" s="355"/>
      <c r="J152" s="1645"/>
      <c r="K152" s="1645"/>
      <c r="L152" s="1645"/>
      <c r="M152" s="1645"/>
      <c r="O152" s="1164"/>
      <c r="P152" s="1640"/>
      <c r="Q152" s="1640"/>
      <c r="R152" s="1164"/>
      <c r="S152" s="1164"/>
      <c r="T152" s="1164"/>
      <c r="U152" s="1164"/>
      <c r="V152" s="1640"/>
      <c r="W152" s="1164"/>
      <c r="X152" s="1164"/>
      <c r="Y152" s="548"/>
      <c r="Z152" s="1164"/>
      <c r="AA152" s="1164"/>
      <c r="AB152" s="1164"/>
      <c r="AC152" s="1164"/>
      <c r="AD152" s="1164"/>
      <c r="AE152" s="1636"/>
      <c r="AF152" s="570"/>
      <c r="AG152" s="570"/>
      <c r="AH152" s="570"/>
      <c r="AI152" s="570"/>
      <c r="AJ152" s="1645">
        <v>11</v>
      </c>
    </row>
    <row s="1645" customFormat="1" customHeight="1" ht="11.549999999999999">
      <c r="A153" s="991"/>
      <c r="B153" s="1640"/>
      <c r="C153" s="1640"/>
      <c r="D153" s="355"/>
      <c r="J153" s="1645"/>
      <c r="K153" s="1645"/>
      <c r="L153" s="1645"/>
      <c r="M153" s="1645"/>
      <c r="O153" s="1164"/>
      <c r="P153" s="1640"/>
      <c r="Q153" s="1640"/>
      <c r="R153" s="1164"/>
      <c r="S153" s="1164"/>
      <c r="T153" s="1164"/>
      <c r="U153" s="1164"/>
      <c r="V153" s="1640"/>
      <c r="W153" s="1164"/>
      <c r="X153" s="1164"/>
      <c r="Y153" s="548"/>
      <c r="Z153" s="1164"/>
      <c r="AA153" s="1164"/>
      <c r="AB153" s="1164"/>
      <c r="AC153" s="1164"/>
      <c r="AD153" s="1164"/>
      <c r="AE153" s="1636"/>
      <c r="AF153" s="570"/>
      <c r="AG153" s="570"/>
      <c r="AH153" s="570"/>
      <c r="AI153" s="570"/>
      <c r="AJ153" s="1645">
        <v>11</v>
      </c>
    </row>
    <row s="1645" customFormat="1" customHeight="1" ht="11.549999999999999">
      <c r="A154" s="991"/>
      <c r="B154" s="1640"/>
      <c r="C154" s="1640"/>
      <c r="D154" s="355"/>
      <c r="J154" s="1645"/>
      <c r="K154" s="1645"/>
      <c r="L154" s="1645"/>
      <c r="M154" s="1645"/>
      <c r="O154" s="1164"/>
      <c r="P154" s="1640"/>
      <c r="Q154" s="1640"/>
      <c r="R154" s="1164"/>
      <c r="S154" s="1164"/>
      <c r="T154" s="1164"/>
      <c r="U154" s="1164"/>
      <c r="V154" s="1640"/>
      <c r="W154" s="1164"/>
      <c r="X154" s="1164"/>
      <c r="Y154" s="548"/>
      <c r="Z154" s="1164"/>
      <c r="AA154" s="1164"/>
      <c r="AB154" s="1164"/>
      <c r="AC154" s="1164"/>
      <c r="AD154" s="1164"/>
      <c r="AE154" s="1636"/>
      <c r="AF154" s="570"/>
      <c r="AG154" s="570"/>
      <c r="AH154" s="570"/>
      <c r="AI154" s="570"/>
      <c r="AJ154" s="1645">
        <v>11</v>
      </c>
    </row>
    <row s="1645" customFormat="1" customHeight="1" ht="11.549999999999999">
      <c r="A155" s="991"/>
      <c r="B155" s="1640"/>
      <c r="C155" s="1640"/>
      <c r="D155" s="355"/>
      <c r="J155" s="1645"/>
      <c r="K155" s="1645"/>
      <c r="L155" s="1645"/>
      <c r="M155" s="1645"/>
      <c r="O155" s="1164"/>
      <c r="P155" s="1640"/>
      <c r="Q155" s="1640"/>
      <c r="R155" s="1164"/>
      <c r="S155" s="1164"/>
      <c r="T155" s="1164"/>
      <c r="U155" s="1164"/>
      <c r="V155" s="1640"/>
      <c r="W155" s="1164"/>
      <c r="X155" s="1164"/>
      <c r="Y155" s="548"/>
      <c r="Z155" s="1164"/>
      <c r="AA155" s="1164"/>
      <c r="AB155" s="1164"/>
      <c r="AC155" s="1164"/>
      <c r="AD155" s="1164"/>
      <c r="AE155" s="1636"/>
      <c r="AF155" s="570"/>
      <c r="AG155" s="570"/>
      <c r="AH155" s="570"/>
      <c r="AI155" s="570"/>
      <c r="AJ155" s="1645">
        <v>11</v>
      </c>
    </row>
    <row s="1645" customFormat="1" customHeight="1" ht="11.549999999999999">
      <c r="A156" s="991"/>
      <c r="B156" s="1640"/>
      <c r="C156" s="1640"/>
      <c r="D156" s="355"/>
      <c r="J156" s="1645"/>
      <c r="K156" s="1645"/>
      <c r="L156" s="1645"/>
      <c r="M156" s="1645"/>
      <c r="O156" s="1164"/>
      <c r="P156" s="1640"/>
      <c r="Q156" s="1640"/>
      <c r="R156" s="1164"/>
      <c r="S156" s="1164"/>
      <c r="T156" s="1164"/>
      <c r="U156" s="1164"/>
      <c r="V156" s="1640"/>
      <c r="W156" s="1164"/>
      <c r="X156" s="1164"/>
      <c r="Y156" s="548"/>
      <c r="Z156" s="1164"/>
      <c r="AA156" s="1164"/>
      <c r="AB156" s="1164"/>
      <c r="AC156" s="1164"/>
      <c r="AD156" s="1164"/>
      <c r="AE156" s="1636"/>
      <c r="AF156" s="570"/>
      <c r="AG156" s="570"/>
      <c r="AH156" s="570"/>
      <c r="AI156" s="570"/>
      <c r="AJ156" s="1645">
        <v>11</v>
      </c>
    </row>
    <row s="1645" customFormat="1" customHeight="1" ht="11.549999999999999">
      <c r="A157" s="991"/>
      <c r="B157" s="1640"/>
      <c r="C157" s="1640"/>
      <c r="D157" s="355"/>
      <c r="J157" s="1645"/>
      <c r="K157" s="1645"/>
      <c r="L157" s="1645"/>
      <c r="M157" s="1645"/>
      <c r="O157" s="1164"/>
      <c r="P157" s="1640"/>
      <c r="Q157" s="1640"/>
      <c r="R157" s="1164"/>
      <c r="S157" s="1164"/>
      <c r="T157" s="1164"/>
      <c r="U157" s="1164"/>
      <c r="V157" s="1640"/>
      <c r="W157" s="1164"/>
      <c r="X157" s="1164"/>
      <c r="Y157" s="548"/>
      <c r="Z157" s="1164"/>
      <c r="AA157" s="1164"/>
      <c r="AB157" s="1164"/>
      <c r="AC157" s="1164"/>
      <c r="AD157" s="1164"/>
      <c r="AE157" s="1636"/>
      <c r="AF157" s="570"/>
      <c r="AG157" s="570"/>
      <c r="AH157" s="570"/>
      <c r="AI157" s="570"/>
      <c r="AJ157" s="1645">
        <v>11</v>
      </c>
    </row>
    <row s="1645" customFormat="1" customHeight="1" ht="11.549999999999999">
      <c r="A158" s="991"/>
      <c r="B158" s="1640"/>
      <c r="C158" s="1640"/>
      <c r="D158" s="355"/>
      <c r="J158" s="1645"/>
      <c r="K158" s="1645"/>
      <c r="L158" s="1645"/>
      <c r="M158" s="1645"/>
      <c r="O158" s="1164"/>
      <c r="P158" s="1640"/>
      <c r="Q158" s="1640"/>
      <c r="R158" s="1164"/>
      <c r="S158" s="1164"/>
      <c r="T158" s="1164"/>
      <c r="U158" s="1164"/>
      <c r="V158" s="1640"/>
      <c r="W158" s="1164"/>
      <c r="X158" s="1164"/>
      <c r="Y158" s="548"/>
      <c r="Z158" s="1164"/>
      <c r="AA158" s="1164"/>
      <c r="AB158" s="1164"/>
      <c r="AC158" s="1164"/>
      <c r="AD158" s="1164"/>
      <c r="AE158" s="1636"/>
      <c r="AF158" s="570"/>
      <c r="AG158" s="570"/>
      <c r="AH158" s="570"/>
      <c r="AI158" s="570"/>
      <c r="AJ158" s="1645">
        <v>11</v>
      </c>
    </row>
    <row s="1645" customFormat="1" customHeight="1" ht="11.549999999999999">
      <c r="A159" s="991"/>
      <c r="B159" s="1640"/>
      <c r="C159" s="1640"/>
      <c r="D159" s="355"/>
      <c r="J159" s="1645"/>
      <c r="K159" s="1645"/>
      <c r="L159" s="1645"/>
      <c r="M159" s="1645"/>
      <c r="O159" s="1164"/>
      <c r="P159" s="1640"/>
      <c r="Q159" s="1640"/>
      <c r="R159" s="1164"/>
      <c r="S159" s="1164"/>
      <c r="T159" s="1164"/>
      <c r="U159" s="1164"/>
      <c r="V159" s="1640"/>
      <c r="W159" s="1164"/>
      <c r="X159" s="1164"/>
      <c r="Y159" s="548"/>
      <c r="Z159" s="1164"/>
      <c r="AA159" s="1164"/>
      <c r="AB159" s="1164"/>
      <c r="AC159" s="1164"/>
      <c r="AD159" s="1164"/>
      <c r="AE159" s="1636"/>
      <c r="AF159" s="570"/>
      <c r="AG159" s="570"/>
      <c r="AH159" s="570"/>
      <c r="AI159" s="570"/>
      <c r="AJ159" s="1645">
        <v>11</v>
      </c>
    </row>
    <row s="1645" customFormat="1" customHeight="1" ht="11.549999999999999">
      <c r="A160" s="991"/>
      <c r="B160" s="1640"/>
      <c r="C160" s="1640"/>
      <c r="D160" s="355"/>
      <c r="J160" s="1645"/>
      <c r="K160" s="1645"/>
      <c r="L160" s="1645"/>
      <c r="M160" s="1645"/>
      <c r="O160" s="1164"/>
      <c r="P160" s="1640"/>
      <c r="Q160" s="1640"/>
      <c r="R160" s="1164"/>
      <c r="S160" s="1164"/>
      <c r="T160" s="1164"/>
      <c r="U160" s="1164"/>
      <c r="V160" s="1640"/>
      <c r="W160" s="1164"/>
      <c r="X160" s="1164"/>
      <c r="Y160" s="548"/>
      <c r="Z160" s="1164"/>
      <c r="AA160" s="1164"/>
      <c r="AB160" s="1164"/>
      <c r="AC160" s="1164"/>
      <c r="AD160" s="1164"/>
      <c r="AE160" s="1636"/>
      <c r="AF160" s="570"/>
      <c r="AG160" s="570"/>
      <c r="AH160" s="570"/>
      <c r="AI160" s="570"/>
      <c r="AJ160" s="1645">
        <v>11</v>
      </c>
    </row>
    <row s="1645" customFormat="1" customHeight="1" ht="11.549999999999999">
      <c r="A161" s="991"/>
      <c r="B161" s="1640"/>
      <c r="C161" s="1640"/>
      <c r="D161" s="355"/>
      <c r="J161" s="1645"/>
      <c r="K161" s="1645"/>
      <c r="L161" s="1645"/>
      <c r="M161" s="1645"/>
      <c r="O161" s="1164"/>
      <c r="P161" s="1640"/>
      <c r="Q161" s="1640"/>
      <c r="R161" s="1164"/>
      <c r="S161" s="1164"/>
      <c r="T161" s="1164"/>
      <c r="U161" s="1164"/>
      <c r="V161" s="1640"/>
      <c r="W161" s="1164"/>
      <c r="X161" s="1164"/>
      <c r="Y161" s="548"/>
      <c r="Z161" s="1164"/>
      <c r="AA161" s="1164"/>
      <c r="AB161" s="1164"/>
      <c r="AC161" s="1164"/>
      <c r="AD161" s="1164"/>
      <c r="AE161" s="1636"/>
      <c r="AF161" s="570"/>
      <c r="AG161" s="570"/>
      <c r="AH161" s="570"/>
      <c r="AI161" s="570"/>
      <c r="AJ161" s="1645">
        <v>11</v>
      </c>
    </row>
    <row s="1645" customFormat="1" customHeight="1" ht="11.549999999999999">
      <c r="A162" s="991"/>
      <c r="B162" s="1640"/>
      <c r="C162" s="1640"/>
      <c r="D162" s="355"/>
      <c r="J162" s="1645"/>
      <c r="K162" s="1645"/>
      <c r="L162" s="1645"/>
      <c r="M162" s="1645"/>
      <c r="O162" s="1164"/>
      <c r="P162" s="1640"/>
      <c r="Q162" s="1640"/>
      <c r="R162" s="1164"/>
      <c r="S162" s="1164"/>
      <c r="T162" s="1164"/>
      <c r="U162" s="1164"/>
      <c r="V162" s="1640"/>
      <c r="W162" s="1164"/>
      <c r="X162" s="1164"/>
      <c r="Y162" s="548"/>
      <c r="Z162" s="1164"/>
      <c r="AA162" s="1164"/>
      <c r="AB162" s="1164"/>
      <c r="AC162" s="1164"/>
      <c r="AD162" s="1164"/>
      <c r="AE162" s="1636"/>
      <c r="AF162" s="570"/>
      <c r="AG162" s="570"/>
      <c r="AH162" s="570"/>
      <c r="AI162" s="570"/>
      <c r="AJ162" s="1645">
        <v>11</v>
      </c>
    </row>
    <row s="1645" customFormat="1" customHeight="1" ht="11.549999999999999">
      <c r="A163" s="991"/>
      <c r="B163" s="1640"/>
      <c r="C163" s="1640"/>
      <c r="D163" s="355"/>
      <c r="J163" s="1645"/>
      <c r="K163" s="1645"/>
      <c r="L163" s="1645"/>
      <c r="M163" s="1645"/>
      <c r="O163" s="1164"/>
      <c r="P163" s="1640"/>
      <c r="Q163" s="1640"/>
      <c r="R163" s="1164"/>
      <c r="S163" s="1164"/>
      <c r="T163" s="1164"/>
      <c r="U163" s="1164"/>
      <c r="V163" s="1640"/>
      <c r="W163" s="1164"/>
      <c r="X163" s="1164"/>
      <c r="Y163" s="548"/>
      <c r="Z163" s="1164"/>
      <c r="AA163" s="1164"/>
      <c r="AB163" s="1164"/>
      <c r="AC163" s="1164"/>
      <c r="AD163" s="1164"/>
      <c r="AE163" s="1636"/>
      <c r="AF163" s="570"/>
      <c r="AG163" s="570"/>
      <c r="AH163" s="570"/>
      <c r="AI163" s="570"/>
      <c r="AJ163" s="1645">
        <v>11</v>
      </c>
    </row>
    <row s="1645" customFormat="1" customHeight="1" ht="11.549999999999999">
      <c r="A164" s="991"/>
      <c r="B164" s="1640"/>
      <c r="C164" s="1640"/>
      <c r="D164" s="355"/>
      <c r="J164" s="1645"/>
      <c r="K164" s="1645"/>
      <c r="L164" s="1645"/>
      <c r="M164" s="1645"/>
      <c r="O164" s="1164"/>
      <c r="P164" s="1640"/>
      <c r="Q164" s="1640"/>
      <c r="R164" s="1164"/>
      <c r="S164" s="1164"/>
      <c r="T164" s="1164"/>
      <c r="U164" s="1164"/>
      <c r="V164" s="1640"/>
      <c r="W164" s="1164"/>
      <c r="X164" s="1164"/>
      <c r="Y164" s="548"/>
      <c r="Z164" s="1164"/>
      <c r="AA164" s="1164"/>
      <c r="AB164" s="1164"/>
      <c r="AC164" s="1164"/>
      <c r="AD164" s="1164"/>
      <c r="AE164" s="1636"/>
      <c r="AF164" s="570"/>
      <c r="AG164" s="570"/>
      <c r="AH164" s="570"/>
      <c r="AI164" s="570"/>
      <c r="AJ164" s="1645">
        <v>11</v>
      </c>
    </row>
    <row s="1645" customFormat="1" customHeight="1" ht="11.549999999999999">
      <c r="A165" s="991"/>
      <c r="B165" s="1640"/>
      <c r="C165" s="1640"/>
      <c r="D165" s="355"/>
      <c r="J165" s="1645"/>
      <c r="K165" s="1645"/>
      <c r="L165" s="1645"/>
      <c r="M165" s="1645"/>
      <c r="O165" s="1164"/>
      <c r="P165" s="1640"/>
      <c r="Q165" s="1640"/>
      <c r="R165" s="1164"/>
      <c r="S165" s="1164"/>
      <c r="T165" s="1164"/>
      <c r="U165" s="1164"/>
      <c r="V165" s="1640"/>
      <c r="W165" s="1164"/>
      <c r="X165" s="1164"/>
      <c r="Y165" s="548"/>
      <c r="Z165" s="1164"/>
      <c r="AA165" s="1164"/>
      <c r="AB165" s="1164"/>
      <c r="AC165" s="1164"/>
      <c r="AD165" s="1164"/>
      <c r="AE165" s="1636"/>
      <c r="AF165" s="570"/>
      <c r="AG165" s="570"/>
      <c r="AH165" s="570"/>
      <c r="AI165" s="570"/>
      <c r="AJ165" s="1645">
        <v>11</v>
      </c>
    </row>
    <row s="1645" customFormat="1" customHeight="1" ht="11.549999999999999">
      <c r="A166" s="991"/>
      <c r="B166" s="1640"/>
      <c r="C166" s="1640"/>
      <c r="D166" s="355"/>
      <c r="J166" s="1645"/>
      <c r="K166" s="1645"/>
      <c r="L166" s="1645"/>
      <c r="M166" s="1645"/>
      <c r="O166" s="1164"/>
      <c r="P166" s="1640"/>
      <c r="Q166" s="1640"/>
      <c r="R166" s="1164"/>
      <c r="S166" s="1164"/>
      <c r="T166" s="1164"/>
      <c r="U166" s="1164"/>
      <c r="V166" s="1640"/>
      <c r="W166" s="1164"/>
      <c r="X166" s="1164"/>
      <c r="Y166" s="548"/>
      <c r="Z166" s="1164"/>
      <c r="AA166" s="1164"/>
      <c r="AB166" s="1164"/>
      <c r="AC166" s="1164"/>
      <c r="AD166" s="1164"/>
      <c r="AE166" s="1636"/>
      <c r="AF166" s="570"/>
      <c r="AG166" s="570"/>
      <c r="AH166" s="570"/>
      <c r="AI166" s="570"/>
      <c r="AJ166" s="1645">
        <v>11</v>
      </c>
    </row>
    <row s="1645" customFormat="1" customHeight="1" ht="11.549999999999999">
      <c r="A167" s="991"/>
      <c r="B167" s="1640"/>
      <c r="C167" s="1640"/>
      <c r="D167" s="355"/>
      <c r="J167" s="1645"/>
      <c r="K167" s="1645"/>
      <c r="L167" s="1645"/>
      <c r="M167" s="1645"/>
      <c r="O167" s="1164"/>
      <c r="P167" s="1640"/>
      <c r="Q167" s="1640"/>
      <c r="R167" s="1164"/>
      <c r="S167" s="1164"/>
      <c r="T167" s="1164"/>
      <c r="U167" s="1164"/>
      <c r="V167" s="1640"/>
      <c r="W167" s="1164"/>
      <c r="X167" s="1164"/>
      <c r="Y167" s="548"/>
      <c r="Z167" s="1164"/>
      <c r="AA167" s="1164"/>
      <c r="AB167" s="1164"/>
      <c r="AC167" s="1164"/>
      <c r="AD167" s="1164"/>
      <c r="AE167" s="1636"/>
      <c r="AF167" s="570"/>
      <c r="AG167" s="570"/>
      <c r="AH167" s="570"/>
      <c r="AI167" s="570"/>
      <c r="AJ167" s="1645">
        <v>11</v>
      </c>
    </row>
    <row s="1645" customFormat="1" customHeight="1" ht="11.549999999999999">
      <c r="A168" s="991"/>
      <c r="B168" s="1640"/>
      <c r="C168" s="1640"/>
      <c r="D168" s="355"/>
      <c r="J168" s="1645"/>
      <c r="K168" s="1645"/>
      <c r="L168" s="1645"/>
      <c r="M168" s="1645"/>
      <c r="O168" s="1164"/>
      <c r="P168" s="1640"/>
      <c r="Q168" s="1640"/>
      <c r="R168" s="1164"/>
      <c r="S168" s="1164"/>
      <c r="T168" s="1164"/>
      <c r="U168" s="1164"/>
      <c r="V168" s="1640"/>
      <c r="W168" s="1164"/>
      <c r="X168" s="1164"/>
      <c r="Y168" s="548"/>
      <c r="Z168" s="1164"/>
      <c r="AA168" s="1164"/>
      <c r="AB168" s="1164"/>
      <c r="AC168" s="1164"/>
      <c r="AD168" s="1164"/>
      <c r="AE168" s="1636"/>
      <c r="AF168" s="570"/>
      <c r="AG168" s="570"/>
      <c r="AH168" s="570"/>
      <c r="AI168" s="570"/>
      <c r="AJ168" s="1645">
        <v>11</v>
      </c>
    </row>
    <row s="1645" customFormat="1" customHeight="1" ht="11.549999999999999">
      <c r="A169" s="991"/>
      <c r="B169" s="1640"/>
      <c r="C169" s="1640"/>
      <c r="D169" s="355"/>
      <c r="J169" s="1645"/>
      <c r="K169" s="1645"/>
      <c r="L169" s="1645"/>
      <c r="M169" s="1645"/>
      <c r="O169" s="1164"/>
      <c r="P169" s="1640"/>
      <c r="Q169" s="1640"/>
      <c r="R169" s="1164"/>
      <c r="S169" s="1164"/>
      <c r="T169" s="1164"/>
      <c r="U169" s="1164"/>
      <c r="V169" s="1640"/>
      <c r="W169" s="1164"/>
      <c r="X169" s="1164"/>
      <c r="Y169" s="548"/>
      <c r="Z169" s="1164"/>
      <c r="AA169" s="1164"/>
      <c r="AB169" s="1164"/>
      <c r="AC169" s="1164"/>
      <c r="AD169" s="1164"/>
      <c r="AE169" s="1636"/>
      <c r="AF169" s="570"/>
      <c r="AG169" s="570"/>
      <c r="AH169" s="570"/>
      <c r="AI169" s="570"/>
      <c r="AJ169" s="1645">
        <v>11</v>
      </c>
    </row>
    <row s="1645" customFormat="1" customHeight="1" ht="11.549999999999999">
      <c r="A170" s="991"/>
      <c r="B170" s="1640"/>
      <c r="C170" s="1640"/>
      <c r="D170" s="355"/>
      <c r="J170" s="1645"/>
      <c r="K170" s="1645"/>
      <c r="L170" s="1645"/>
      <c r="M170" s="1645"/>
      <c r="O170" s="1164"/>
      <c r="P170" s="1640"/>
      <c r="Q170" s="1640"/>
      <c r="R170" s="1164"/>
      <c r="S170" s="1164"/>
      <c r="T170" s="1164"/>
      <c r="U170" s="1164"/>
      <c r="V170" s="1640"/>
      <c r="W170" s="1164"/>
      <c r="X170" s="1164"/>
      <c r="Y170" s="548"/>
      <c r="Z170" s="1164"/>
      <c r="AA170" s="1164"/>
      <c r="AB170" s="1164"/>
      <c r="AC170" s="1164"/>
      <c r="AD170" s="1164"/>
      <c r="AE170" s="1636"/>
      <c r="AF170" s="570"/>
      <c r="AG170" s="570"/>
      <c r="AH170" s="570"/>
      <c r="AI170" s="570"/>
      <c r="AJ170" s="1645">
        <v>11</v>
      </c>
    </row>
    <row s="1645" customFormat="1" customHeight="1" ht="11.549999999999999">
      <c r="A171" s="991"/>
      <c r="B171" s="1640"/>
      <c r="C171" s="1640"/>
      <c r="D171" s="355"/>
      <c r="J171" s="1645"/>
      <c r="K171" s="1645"/>
      <c r="L171" s="1645"/>
      <c r="M171" s="1645"/>
      <c r="O171" s="1164"/>
      <c r="P171" s="1640"/>
      <c r="Q171" s="1640"/>
      <c r="R171" s="1164"/>
      <c r="S171" s="1164"/>
      <c r="T171" s="1164"/>
      <c r="U171" s="1164"/>
      <c r="V171" s="1640"/>
      <c r="W171" s="1164"/>
      <c r="X171" s="1164"/>
      <c r="Y171" s="548"/>
      <c r="Z171" s="1164"/>
      <c r="AA171" s="1164"/>
      <c r="AB171" s="1164"/>
      <c r="AC171" s="1164"/>
      <c r="AD171" s="1164"/>
      <c r="AE171" s="1636"/>
      <c r="AF171" s="570"/>
      <c r="AG171" s="570"/>
      <c r="AH171" s="570"/>
      <c r="AI171" s="570"/>
      <c r="AJ171" s="1645">
        <v>11</v>
      </c>
    </row>
    <row s="1645" customFormat="1" customHeight="1" ht="11.549999999999999">
      <c r="A172" s="991"/>
      <c r="B172" s="1640"/>
      <c r="C172" s="1640"/>
      <c r="D172" s="355"/>
      <c r="J172" s="1645"/>
      <c r="K172" s="1645"/>
      <c r="L172" s="1645"/>
      <c r="M172" s="1645"/>
      <c r="O172" s="1164"/>
      <c r="P172" s="1640"/>
      <c r="Q172" s="1640"/>
      <c r="R172" s="1164"/>
      <c r="S172" s="1164"/>
      <c r="T172" s="1164"/>
      <c r="U172" s="1164"/>
      <c r="V172" s="1640"/>
      <c r="W172" s="1164"/>
      <c r="X172" s="1164"/>
      <c r="Y172" s="548"/>
      <c r="Z172" s="1164"/>
      <c r="AA172" s="1164"/>
      <c r="AB172" s="1164"/>
      <c r="AC172" s="1164"/>
      <c r="AD172" s="1164"/>
      <c r="AE172" s="1636"/>
      <c r="AF172" s="570"/>
      <c r="AG172" s="570"/>
      <c r="AH172" s="570"/>
      <c r="AI172" s="570"/>
      <c r="AJ172" s="1645">
        <v>11</v>
      </c>
    </row>
    <row s="1645" customFormat="1" customHeight="1" ht="11.549999999999999">
      <c r="A173" s="991"/>
      <c r="B173" s="1640"/>
      <c r="C173" s="1640"/>
      <c r="D173" s="355"/>
      <c r="J173" s="1645"/>
      <c r="K173" s="1645"/>
      <c r="L173" s="1645"/>
      <c r="M173" s="1645"/>
      <c r="O173" s="1164"/>
      <c r="P173" s="1640"/>
      <c r="Q173" s="1640"/>
      <c r="R173" s="1164"/>
      <c r="S173" s="1164"/>
      <c r="T173" s="1164"/>
      <c r="U173" s="1164"/>
      <c r="V173" s="1640"/>
      <c r="W173" s="1164"/>
      <c r="X173" s="1164"/>
      <c r="Y173" s="548"/>
      <c r="Z173" s="1164"/>
      <c r="AA173" s="1164"/>
      <c r="AB173" s="1164"/>
      <c r="AC173" s="1164"/>
      <c r="AD173" s="1164"/>
      <c r="AE173" s="1636"/>
      <c r="AF173" s="570"/>
      <c r="AG173" s="570"/>
      <c r="AH173" s="570"/>
      <c r="AI173" s="570"/>
      <c r="AJ173" s="1645">
        <v>11</v>
      </c>
    </row>
    <row s="1645" customFormat="1" customHeight="1" ht="11.549999999999999">
      <c r="A174" s="991"/>
      <c r="B174" s="1640"/>
      <c r="C174" s="1640"/>
      <c r="D174" s="355"/>
      <c r="J174" s="1645"/>
      <c r="K174" s="1645"/>
      <c r="L174" s="1645"/>
      <c r="M174" s="1645"/>
      <c r="O174" s="1164"/>
      <c r="P174" s="1640"/>
      <c r="Q174" s="1640"/>
      <c r="R174" s="1164"/>
      <c r="S174" s="1164"/>
      <c r="T174" s="1164"/>
      <c r="U174" s="1164"/>
      <c r="V174" s="1640"/>
      <c r="W174" s="1164"/>
      <c r="X174" s="1164"/>
      <c r="Y174" s="548"/>
      <c r="Z174" s="1164"/>
      <c r="AA174" s="1164"/>
      <c r="AB174" s="1164"/>
      <c r="AC174" s="1164"/>
      <c r="AD174" s="1164"/>
      <c r="AE174" s="1636"/>
      <c r="AF174" s="570"/>
      <c r="AG174" s="570"/>
      <c r="AH174" s="570"/>
      <c r="AI174" s="570"/>
      <c r="AJ174" s="1645">
        <v>11</v>
      </c>
    </row>
    <row s="1645" customFormat="1" customHeight="1" ht="11.549999999999999">
      <c r="A175" s="991"/>
      <c r="B175" s="1640"/>
      <c r="C175" s="1640"/>
      <c r="D175" s="355"/>
      <c r="J175" s="1645"/>
      <c r="K175" s="1645"/>
      <c r="L175" s="1645"/>
      <c r="M175" s="1645"/>
      <c r="O175" s="1164"/>
      <c r="P175" s="1640"/>
      <c r="Q175" s="1640"/>
      <c r="R175" s="1164"/>
      <c r="S175" s="1164"/>
      <c r="T175" s="1164"/>
      <c r="U175" s="1164"/>
      <c r="V175" s="1640"/>
      <c r="W175" s="1164"/>
      <c r="X175" s="1164"/>
      <c r="Y175" s="548"/>
      <c r="Z175" s="1164"/>
      <c r="AA175" s="1164"/>
      <c r="AB175" s="1164"/>
      <c r="AC175" s="1164"/>
      <c r="AD175" s="1164"/>
      <c r="AE175" s="1636"/>
      <c r="AF175" s="570"/>
      <c r="AG175" s="570"/>
      <c r="AH175" s="570"/>
      <c r="AI175" s="570"/>
      <c r="AJ175" s="1645">
        <v>11</v>
      </c>
    </row>
    <row s="1645" customFormat="1" customHeight="1" ht="11.549999999999999">
      <c r="A176" s="991"/>
      <c r="B176" s="1640"/>
      <c r="C176" s="1640"/>
      <c r="D176" s="355"/>
      <c r="J176" s="1645"/>
      <c r="K176" s="1645"/>
      <c r="L176" s="1645"/>
      <c r="M176" s="1645"/>
      <c r="O176" s="1164"/>
      <c r="P176" s="1640"/>
      <c r="Q176" s="1640"/>
      <c r="R176" s="1164"/>
      <c r="S176" s="1164"/>
      <c r="T176" s="1164"/>
      <c r="U176" s="1164"/>
      <c r="V176" s="1640"/>
      <c r="W176" s="1164"/>
      <c r="X176" s="1164"/>
      <c r="Y176" s="548"/>
      <c r="Z176" s="1164"/>
      <c r="AA176" s="1164"/>
      <c r="AB176" s="1164"/>
      <c r="AC176" s="1164"/>
      <c r="AD176" s="1164"/>
      <c r="AE176" s="1636"/>
      <c r="AF176" s="570"/>
      <c r="AG176" s="570"/>
      <c r="AH176" s="570"/>
      <c r="AI176" s="570"/>
      <c r="AJ176" s="1645">
        <v>11</v>
      </c>
    </row>
    <row s="1645" customFormat="1" customHeight="1" ht="11.549999999999999">
      <c r="A177" s="991"/>
      <c r="B177" s="1640"/>
      <c r="C177" s="1640"/>
      <c r="D177" s="355"/>
      <c r="J177" s="1645"/>
      <c r="K177" s="1645"/>
      <c r="L177" s="1645"/>
      <c r="M177" s="1645"/>
      <c r="O177" s="1164"/>
      <c r="P177" s="1640"/>
      <c r="Q177" s="1640"/>
      <c r="R177" s="1164"/>
      <c r="S177" s="1164"/>
      <c r="T177" s="1164"/>
      <c r="U177" s="1164"/>
      <c r="V177" s="1640"/>
      <c r="W177" s="1164"/>
      <c r="X177" s="1164"/>
      <c r="Y177" s="548"/>
      <c r="Z177" s="1164"/>
      <c r="AA177" s="1164"/>
      <c r="AB177" s="1164"/>
      <c r="AC177" s="1164"/>
      <c r="AD177" s="1164"/>
      <c r="AE177" s="1636"/>
      <c r="AF177" s="570"/>
      <c r="AG177" s="570"/>
      <c r="AH177" s="570"/>
      <c r="AI177" s="570"/>
      <c r="AJ177" s="1645">
        <v>11</v>
      </c>
    </row>
    <row s="1645" customFormat="1" customHeight="1" ht="11.549999999999999">
      <c r="A178" s="991"/>
      <c r="B178" s="1640"/>
      <c r="C178" s="1640"/>
      <c r="D178" s="355"/>
      <c r="J178" s="1645"/>
      <c r="K178" s="1645"/>
      <c r="L178" s="1645"/>
      <c r="M178" s="1645"/>
      <c r="O178" s="1164"/>
      <c r="P178" s="1640"/>
      <c r="Q178" s="1640"/>
      <c r="R178" s="1164"/>
      <c r="S178" s="1164"/>
      <c r="T178" s="1164"/>
      <c r="U178" s="1164"/>
      <c r="V178" s="1640"/>
      <c r="W178" s="1164"/>
      <c r="X178" s="1164"/>
      <c r="Y178" s="548"/>
      <c r="Z178" s="1164"/>
      <c r="AA178" s="1164"/>
      <c r="AB178" s="1164"/>
      <c r="AC178" s="1164"/>
      <c r="AD178" s="1164"/>
      <c r="AE178" s="1636"/>
      <c r="AF178" s="570"/>
      <c r="AG178" s="570"/>
      <c r="AH178" s="570"/>
      <c r="AI178" s="570"/>
      <c r="AJ178" s="1645">
        <v>11</v>
      </c>
    </row>
    <row s="1645" customFormat="1" customHeight="1" ht="11.549999999999999">
      <c r="A179" s="991"/>
      <c r="B179" s="1640"/>
      <c r="C179" s="1640"/>
      <c r="D179" s="355"/>
      <c r="J179" s="1645"/>
      <c r="K179" s="1645"/>
      <c r="L179" s="1645"/>
      <c r="M179" s="1645"/>
      <c r="O179" s="1164"/>
      <c r="P179" s="1640"/>
      <c r="Q179" s="1640"/>
      <c r="R179" s="1164"/>
      <c r="S179" s="1164"/>
      <c r="T179" s="1164"/>
      <c r="U179" s="1164"/>
      <c r="V179" s="1640"/>
      <c r="W179" s="1164"/>
      <c r="X179" s="1164"/>
      <c r="Y179" s="548"/>
      <c r="Z179" s="1164"/>
      <c r="AA179" s="1164"/>
      <c r="AB179" s="1164"/>
      <c r="AC179" s="1164"/>
      <c r="AD179" s="1164"/>
      <c r="AE179" s="1636"/>
      <c r="AF179" s="570"/>
      <c r="AG179" s="570"/>
      <c r="AH179" s="570"/>
      <c r="AI179" s="570"/>
      <c r="AJ179" s="1645">
        <v>11</v>
      </c>
    </row>
    <row s="1645" customFormat="1" customHeight="1" ht="11.549999999999999">
      <c r="A180" s="991"/>
      <c r="B180" s="1640"/>
      <c r="C180" s="1640"/>
      <c r="D180" s="355"/>
      <c r="J180" s="1645"/>
      <c r="K180" s="1645"/>
      <c r="L180" s="1645"/>
      <c r="M180" s="1645"/>
      <c r="O180" s="1164"/>
      <c r="P180" s="1640"/>
      <c r="Q180" s="1640"/>
      <c r="R180" s="1164"/>
      <c r="S180" s="1164"/>
      <c r="T180" s="1164"/>
      <c r="U180" s="1164"/>
      <c r="V180" s="1640"/>
      <c r="W180" s="1164"/>
      <c r="X180" s="1164"/>
      <c r="Y180" s="548"/>
      <c r="Z180" s="1164"/>
      <c r="AA180" s="1164"/>
      <c r="AB180" s="1164"/>
      <c r="AC180" s="1164"/>
      <c r="AD180" s="1164"/>
      <c r="AE180" s="1636"/>
      <c r="AF180" s="570"/>
      <c r="AG180" s="570"/>
      <c r="AH180" s="570"/>
      <c r="AI180" s="570"/>
      <c r="AJ180" s="1645">
        <v>11</v>
      </c>
    </row>
    <row s="1645" customFormat="1" customHeight="1" ht="11.549999999999999">
      <c r="A181" s="991"/>
      <c r="B181" s="1640"/>
      <c r="C181" s="1640"/>
      <c r="D181" s="355"/>
      <c r="J181" s="1645"/>
      <c r="K181" s="1645"/>
      <c r="L181" s="1645"/>
      <c r="M181" s="1645"/>
      <c r="O181" s="1164"/>
      <c r="P181" s="1640"/>
      <c r="Q181" s="1640"/>
      <c r="R181" s="1164"/>
      <c r="S181" s="1164"/>
      <c r="T181" s="1164"/>
      <c r="U181" s="1164"/>
      <c r="V181" s="1640"/>
      <c r="W181" s="1164"/>
      <c r="X181" s="1164"/>
      <c r="Y181" s="548"/>
      <c r="Z181" s="1164"/>
      <c r="AA181" s="1164"/>
      <c r="AB181" s="1164"/>
      <c r="AC181" s="1164"/>
      <c r="AD181" s="1164"/>
      <c r="AE181" s="1636"/>
      <c r="AF181" s="570"/>
      <c r="AG181" s="570"/>
      <c r="AH181" s="570"/>
      <c r="AI181" s="570"/>
      <c r="AJ181" s="1645">
        <v>11</v>
      </c>
    </row>
    <row s="1645" customFormat="1" customHeight="1" ht="11.549999999999999">
      <c r="A182" s="991"/>
      <c r="B182" s="1640"/>
      <c r="C182" s="1640"/>
      <c r="D182" s="355"/>
      <c r="J182" s="1645"/>
      <c r="K182" s="1645"/>
      <c r="L182" s="1645"/>
      <c r="M182" s="1645"/>
      <c r="O182" s="1164"/>
      <c r="P182" s="1640"/>
      <c r="Q182" s="1640"/>
      <c r="R182" s="1164"/>
      <c r="S182" s="1164"/>
      <c r="T182" s="1164"/>
      <c r="U182" s="1164"/>
      <c r="V182" s="1640"/>
      <c r="W182" s="1164"/>
      <c r="X182" s="1164"/>
      <c r="Y182" s="548"/>
      <c r="Z182" s="1164"/>
      <c r="AA182" s="1164"/>
      <c r="AB182" s="1164"/>
      <c r="AC182" s="1164"/>
      <c r="AD182" s="1164"/>
      <c r="AE182" s="1636"/>
      <c r="AF182" s="570"/>
      <c r="AG182" s="570"/>
      <c r="AH182" s="570"/>
      <c r="AI182" s="570"/>
      <c r="AJ182" s="1645">
        <v>11</v>
      </c>
    </row>
    <row s="1645" customFormat="1" customHeight="1" ht="11.549999999999999">
      <c r="A183" s="991"/>
      <c r="B183" s="1640"/>
      <c r="C183" s="1640"/>
      <c r="D183" s="355"/>
      <c r="J183" s="1645"/>
      <c r="K183" s="1645"/>
      <c r="L183" s="1645"/>
      <c r="M183" s="1645"/>
      <c r="O183" s="1164"/>
      <c r="P183" s="1640"/>
      <c r="Q183" s="1640"/>
      <c r="R183" s="1164"/>
      <c r="S183" s="1164"/>
      <c r="T183" s="1164"/>
      <c r="U183" s="1164"/>
      <c r="V183" s="1640"/>
      <c r="W183" s="1164"/>
      <c r="X183" s="1164"/>
      <c r="Y183" s="548"/>
      <c r="Z183" s="1164"/>
      <c r="AA183" s="1164"/>
      <c r="AB183" s="1164"/>
      <c r="AC183" s="1164"/>
      <c r="AD183" s="1164"/>
      <c r="AE183" s="1636"/>
      <c r="AF183" s="570"/>
      <c r="AG183" s="570"/>
      <c r="AH183" s="570"/>
      <c r="AI183" s="570"/>
      <c r="AJ183" s="1645">
        <v>11</v>
      </c>
    </row>
    <row s="1645" customFormat="1" customHeight="1" ht="11.549999999999999">
      <c r="A184" s="991"/>
      <c r="B184" s="1640"/>
      <c r="C184" s="1640"/>
      <c r="D184" s="355"/>
      <c r="J184" s="1645"/>
      <c r="K184" s="1645"/>
      <c r="L184" s="1645"/>
      <c r="M184" s="1645"/>
      <c r="O184" s="1164"/>
      <c r="P184" s="1640"/>
      <c r="Q184" s="1640"/>
      <c r="R184" s="1164"/>
      <c r="S184" s="1164"/>
      <c r="T184" s="1164"/>
      <c r="U184" s="1164"/>
      <c r="V184" s="1640"/>
      <c r="W184" s="1164"/>
      <c r="X184" s="1164"/>
      <c r="Y184" s="548"/>
      <c r="Z184" s="1164"/>
      <c r="AA184" s="1164"/>
      <c r="AB184" s="1164"/>
      <c r="AC184" s="1164"/>
      <c r="AD184" s="1164"/>
      <c r="AE184" s="1636"/>
      <c r="AF184" s="570"/>
      <c r="AG184" s="570"/>
      <c r="AH184" s="570"/>
      <c r="AI184" s="570"/>
      <c r="AJ184" s="1645">
        <v>11</v>
      </c>
    </row>
    <row s="1645" customFormat="1" customHeight="1" ht="11.549999999999999">
      <c r="A185" s="991"/>
      <c r="B185" s="1640"/>
      <c r="C185" s="1640"/>
      <c r="D185" s="355"/>
      <c r="J185" s="1645"/>
      <c r="K185" s="1645"/>
      <c r="L185" s="1645"/>
      <c r="M185" s="1645"/>
      <c r="O185" s="1164"/>
      <c r="P185" s="1640"/>
      <c r="Q185" s="1640"/>
      <c r="R185" s="1164"/>
      <c r="S185" s="1164"/>
      <c r="T185" s="1164"/>
      <c r="U185" s="1164"/>
      <c r="V185" s="1640"/>
      <c r="W185" s="1164"/>
      <c r="X185" s="1164"/>
      <c r="Y185" s="548"/>
      <c r="Z185" s="1164"/>
      <c r="AA185" s="1164"/>
      <c r="AB185" s="1164"/>
      <c r="AC185" s="1164"/>
      <c r="AD185" s="1164"/>
      <c r="AE185" s="1636"/>
      <c r="AF185" s="570"/>
      <c r="AG185" s="570"/>
      <c r="AH185" s="570"/>
      <c r="AI185" s="570"/>
      <c r="AJ185" s="1645">
        <v>11</v>
      </c>
    </row>
    <row s="1645" customFormat="1" customHeight="1" ht="11.549999999999999">
      <c r="A186" s="991"/>
      <c r="B186" s="1640"/>
      <c r="C186" s="1640"/>
      <c r="D186" s="355"/>
      <c r="J186" s="1645"/>
      <c r="K186" s="1645"/>
      <c r="L186" s="1645"/>
      <c r="M186" s="1645"/>
      <c r="O186" s="1164"/>
      <c r="P186" s="1640"/>
      <c r="Q186" s="1640"/>
      <c r="R186" s="1164"/>
      <c r="S186" s="1164"/>
      <c r="T186" s="1164"/>
      <c r="U186" s="1164"/>
      <c r="V186" s="1640"/>
      <c r="W186" s="1164"/>
      <c r="X186" s="1164"/>
      <c r="Y186" s="548"/>
      <c r="Z186" s="1164"/>
      <c r="AA186" s="1164"/>
      <c r="AB186" s="1164"/>
      <c r="AC186" s="1164"/>
      <c r="AD186" s="1164"/>
      <c r="AE186" s="1636"/>
      <c r="AF186" s="570"/>
      <c r="AG186" s="570"/>
      <c r="AH186" s="570"/>
      <c r="AI186" s="570"/>
      <c r="AJ186" s="1645">
        <v>11</v>
      </c>
    </row>
    <row s="1645" customFormat="1" customHeight="1" ht="11.549999999999999">
      <c r="A187" s="991"/>
      <c r="B187" s="1640"/>
      <c r="C187" s="1640"/>
      <c r="D187" s="355"/>
      <c r="J187" s="1645"/>
      <c r="K187" s="1645"/>
      <c r="L187" s="1645"/>
      <c r="M187" s="1645"/>
      <c r="O187" s="1164"/>
      <c r="P187" s="1640"/>
      <c r="Q187" s="1640"/>
      <c r="R187" s="1164"/>
      <c r="S187" s="1164"/>
      <c r="T187" s="1164"/>
      <c r="U187" s="1164"/>
      <c r="V187" s="1640"/>
      <c r="W187" s="1164"/>
      <c r="X187" s="1164"/>
      <c r="Y187" s="548"/>
      <c r="Z187" s="1164"/>
      <c r="AA187" s="1164"/>
      <c r="AB187" s="1164"/>
      <c r="AC187" s="1164"/>
      <c r="AD187" s="1164"/>
      <c r="AE187" s="1636"/>
      <c r="AF187" s="570"/>
      <c r="AG187" s="570"/>
      <c r="AH187" s="570"/>
      <c r="AI187" s="570"/>
      <c r="AJ187" s="1645">
        <v>11</v>
      </c>
    </row>
    <row s="1645" customFormat="1" customHeight="1" ht="11.549999999999999">
      <c r="A188" s="991"/>
      <c r="B188" s="1640"/>
      <c r="C188" s="1640"/>
      <c r="D188" s="355"/>
      <c r="J188" s="1645"/>
      <c r="K188" s="1645"/>
      <c r="L188" s="1645"/>
      <c r="M188" s="1645"/>
      <c r="O188" s="1164"/>
      <c r="P188" s="1640"/>
      <c r="Q188" s="1640"/>
      <c r="R188" s="1164"/>
      <c r="S188" s="1164"/>
      <c r="T188" s="1164"/>
      <c r="U188" s="1164"/>
      <c r="V188" s="1640"/>
      <c r="W188" s="1164"/>
      <c r="X188" s="1164"/>
      <c r="Y188" s="548"/>
      <c r="Z188" s="1164"/>
      <c r="AA188" s="1164"/>
      <c r="AB188" s="1164"/>
      <c r="AC188" s="1164"/>
      <c r="AD188" s="1164"/>
      <c r="AE188" s="1636"/>
      <c r="AF188" s="570"/>
      <c r="AG188" s="570"/>
      <c r="AH188" s="570"/>
      <c r="AI188" s="570"/>
      <c r="AJ188" s="1645">
        <v>11</v>
      </c>
    </row>
    <row s="1645" customFormat="1" customHeight="1" ht="11.549999999999999">
      <c r="A189" s="991"/>
      <c r="B189" s="1640"/>
      <c r="C189" s="1640"/>
      <c r="D189" s="355"/>
      <c r="J189" s="1645"/>
      <c r="K189" s="1645"/>
      <c r="L189" s="1645"/>
      <c r="M189" s="1645"/>
      <c r="O189" s="1164"/>
      <c r="P189" s="1640"/>
      <c r="Q189" s="1640"/>
      <c r="R189" s="1164"/>
      <c r="S189" s="1164"/>
      <c r="T189" s="1164"/>
      <c r="U189" s="1164"/>
      <c r="V189" s="1640"/>
      <c r="W189" s="1164"/>
      <c r="X189" s="1164"/>
      <c r="Y189" s="548"/>
      <c r="Z189" s="1164"/>
      <c r="AA189" s="1164"/>
      <c r="AB189" s="1164"/>
      <c r="AC189" s="1164"/>
      <c r="AD189" s="1164"/>
      <c r="AE189" s="1636"/>
      <c r="AF189" s="570"/>
      <c r="AG189" s="570"/>
      <c r="AH189" s="570"/>
      <c r="AI189" s="570"/>
      <c r="AJ189" s="1645">
        <v>11</v>
      </c>
    </row>
    <row s="1645" customFormat="1" customHeight="1" ht="11.549999999999999">
      <c r="A190" s="991"/>
      <c r="B190" s="1640"/>
      <c r="C190" s="1640"/>
      <c r="D190" s="355"/>
      <c r="J190" s="1645"/>
      <c r="K190" s="1645"/>
      <c r="L190" s="1645"/>
      <c r="M190" s="1645"/>
      <c r="O190" s="1164"/>
      <c r="P190" s="1640"/>
      <c r="Q190" s="1640"/>
      <c r="R190" s="1164"/>
      <c r="S190" s="1164"/>
      <c r="T190" s="1164"/>
      <c r="U190" s="1164"/>
      <c r="V190" s="1640"/>
      <c r="W190" s="1164"/>
      <c r="X190" s="1164"/>
      <c r="Y190" s="548"/>
      <c r="Z190" s="1164"/>
      <c r="AA190" s="1164"/>
      <c r="AB190" s="1164"/>
      <c r="AC190" s="1164"/>
      <c r="AD190" s="1164"/>
      <c r="AE190" s="1636"/>
      <c r="AF190" s="570"/>
      <c r="AG190" s="570"/>
      <c r="AH190" s="570"/>
      <c r="AI190" s="570"/>
      <c r="AJ190" s="1645">
        <v>11</v>
      </c>
    </row>
    <row s="1645" customFormat="1" customHeight="1" ht="11.549999999999999">
      <c r="A191" s="991"/>
      <c r="B191" s="1640"/>
      <c r="C191" s="1640"/>
      <c r="D191" s="355"/>
      <c r="J191" s="1645"/>
      <c r="K191" s="1645"/>
      <c r="L191" s="1645"/>
      <c r="M191" s="1645"/>
      <c r="O191" s="1164"/>
      <c r="P191" s="1640"/>
      <c r="Q191" s="1640"/>
      <c r="R191" s="1164"/>
      <c r="S191" s="1164"/>
      <c r="T191" s="1164"/>
      <c r="U191" s="1164"/>
      <c r="V191" s="1640"/>
      <c r="W191" s="1164"/>
      <c r="X191" s="1164"/>
      <c r="Y191" s="548"/>
      <c r="Z191" s="1164"/>
      <c r="AA191" s="1164"/>
      <c r="AB191" s="1164"/>
      <c r="AC191" s="1164"/>
      <c r="AD191" s="1164"/>
      <c r="AE191" s="1636"/>
      <c r="AF191" s="570"/>
      <c r="AG191" s="570"/>
      <c r="AH191" s="570"/>
      <c r="AI191" s="570"/>
      <c r="AJ191" s="1645">
        <v>11</v>
      </c>
    </row>
    <row s="1645" customFormat="1" customHeight="1" ht="11.549999999999999">
      <c r="A192" s="991"/>
      <c r="B192" s="1640"/>
      <c r="C192" s="1640"/>
      <c r="D192" s="355"/>
      <c r="J192" s="1645"/>
      <c r="K192" s="1645"/>
      <c r="L192" s="1645"/>
      <c r="M192" s="1645"/>
      <c r="O192" s="1164"/>
      <c r="P192" s="1640"/>
      <c r="Q192" s="1640"/>
      <c r="R192" s="1164"/>
      <c r="S192" s="1164"/>
      <c r="T192" s="1164"/>
      <c r="U192" s="1164"/>
      <c r="V192" s="1640"/>
      <c r="W192" s="1164"/>
      <c r="X192" s="1164"/>
      <c r="Y192" s="548"/>
      <c r="Z192" s="1164"/>
      <c r="AA192" s="1164"/>
      <c r="AB192" s="1164"/>
      <c r="AC192" s="1164"/>
      <c r="AD192" s="1164"/>
      <c r="AE192" s="1636"/>
      <c r="AF192" s="570"/>
      <c r="AG192" s="570"/>
      <c r="AH192" s="570"/>
      <c r="AI192" s="570"/>
      <c r="AJ192" s="1645">
        <v>11</v>
      </c>
    </row>
    <row s="1645" customFormat="1" customHeight="1" ht="11.549999999999999">
      <c r="A193" s="991"/>
      <c r="B193" s="1640"/>
      <c r="C193" s="1640"/>
      <c r="D193" s="355"/>
      <c r="J193" s="1645"/>
      <c r="K193" s="1645"/>
      <c r="L193" s="1645"/>
      <c r="M193" s="1645"/>
      <c r="O193" s="1164"/>
      <c r="P193" s="1640"/>
      <c r="Q193" s="1640"/>
      <c r="R193" s="1164"/>
      <c r="S193" s="1164"/>
      <c r="T193" s="1164"/>
      <c r="U193" s="1164"/>
      <c r="V193" s="1640"/>
      <c r="W193" s="1164"/>
      <c r="X193" s="1164"/>
      <c r="Y193" s="548"/>
      <c r="Z193" s="1164"/>
      <c r="AA193" s="1164"/>
      <c r="AB193" s="1164"/>
      <c r="AC193" s="1164"/>
      <c r="AD193" s="1164"/>
      <c r="AE193" s="1636"/>
      <c r="AF193" s="570"/>
      <c r="AG193" s="570"/>
      <c r="AH193" s="570"/>
      <c r="AI193" s="570"/>
      <c r="AJ193" s="1645">
        <v>11</v>
      </c>
    </row>
    <row s="1645" customFormat="1" customHeight="1" ht="11.549999999999999">
      <c r="A194" s="991"/>
      <c r="B194" s="1640"/>
      <c r="C194" s="1640"/>
      <c r="D194" s="355"/>
      <c r="J194" s="1645"/>
      <c r="K194" s="1645"/>
      <c r="L194" s="1645"/>
      <c r="M194" s="1645"/>
      <c r="O194" s="1164"/>
      <c r="P194" s="1640"/>
      <c r="Q194" s="1640"/>
      <c r="R194" s="1164"/>
      <c r="S194" s="1164"/>
      <c r="T194" s="1164"/>
      <c r="U194" s="1164"/>
      <c r="V194" s="1640"/>
      <c r="W194" s="1164"/>
      <c r="X194" s="1164"/>
      <c r="Y194" s="548"/>
      <c r="Z194" s="1164"/>
      <c r="AA194" s="1164"/>
      <c r="AB194" s="1164"/>
      <c r="AC194" s="1164"/>
      <c r="AD194" s="1164"/>
      <c r="AE194" s="1636"/>
      <c r="AF194" s="570"/>
      <c r="AG194" s="570"/>
      <c r="AH194" s="570"/>
      <c r="AI194" s="570"/>
      <c r="AJ194" s="1645">
        <v>11</v>
      </c>
    </row>
    <row s="1645" customFormat="1" customHeight="1" ht="11.549999999999999">
      <c r="A195" s="991"/>
      <c r="B195" s="1640"/>
      <c r="C195" s="1640"/>
      <c r="D195" s="355"/>
      <c r="J195" s="1645"/>
      <c r="K195" s="1645"/>
      <c r="L195" s="1645"/>
      <c r="M195" s="1645"/>
      <c r="O195" s="1164"/>
      <c r="P195" s="1640"/>
      <c r="Q195" s="1640"/>
      <c r="R195" s="1164"/>
      <c r="S195" s="1164"/>
      <c r="T195" s="1164"/>
      <c r="U195" s="1164"/>
      <c r="V195" s="1640"/>
      <c r="W195" s="1164"/>
      <c r="X195" s="1164"/>
      <c r="Y195" s="548"/>
      <c r="Z195" s="1164"/>
      <c r="AA195" s="1164"/>
      <c r="AB195" s="1164"/>
      <c r="AC195" s="1164"/>
      <c r="AD195" s="1164"/>
      <c r="AE195" s="1636"/>
      <c r="AF195" s="570"/>
      <c r="AG195" s="570"/>
      <c r="AH195" s="570"/>
      <c r="AI195" s="570"/>
      <c r="AJ195" s="1645">
        <v>11</v>
      </c>
    </row>
    <row customHeight="1" ht="11.549999999999999">
      <c r="J196" s="1639"/>
      <c r="K196" s="1639"/>
      <c r="L196" s="1639"/>
      <c r="M196" s="1639"/>
      <c r="AJ196" s="1635">
        <v>11</v>
      </c>
    </row>
    <row customHeight="1" ht="11.549999999999999">
      <c r="J197" s="1639"/>
      <c r="K197" s="1639"/>
      <c r="L197" s="1639"/>
      <c r="M197" s="1639"/>
      <c r="AJ197" s="1635">
        <v>11</v>
      </c>
    </row>
    <row customHeight="1" ht="11.549999999999999">
      <c r="J198" s="1639"/>
      <c r="K198" s="1639"/>
      <c r="L198" s="1639"/>
      <c r="M198" s="1639"/>
      <c r="AJ198" s="1635">
        <v>11</v>
      </c>
    </row>
    <row customHeight="1" ht="11.549999999999999">
      <c r="A199" s="994"/>
      <c r="B199" s="1635"/>
      <c r="D199" s="1635"/>
      <c r="J199" s="1639"/>
      <c r="K199" s="1639"/>
      <c r="L199" s="1639"/>
      <c r="M199" s="1639"/>
      <c r="O199" s="1635"/>
      <c r="R199" s="1635"/>
      <c r="S199" s="1635"/>
      <c r="T199" s="1635"/>
      <c r="U199" s="1635"/>
      <c r="W199" s="1635"/>
      <c r="X199" s="1635"/>
      <c r="Y199" s="1635"/>
      <c r="Z199" s="1635"/>
      <c r="AA199" s="1635"/>
      <c r="AB199" s="1635"/>
      <c r="AC199" s="1635"/>
      <c r="AD199" s="1635"/>
      <c r="AE199" s="1635"/>
      <c r="AF199" s="1635"/>
      <c r="AG199" s="1635"/>
      <c r="AH199" s="1635"/>
      <c r="AI199" s="1635"/>
      <c r="AJ199" s="1635">
        <v>11</v>
      </c>
    </row>
    <row customHeight="1" ht="11.549999999999999">
      <c r="A200" s="994"/>
      <c r="B200" s="1635"/>
      <c r="D200" s="1635"/>
      <c r="J200" s="1639"/>
      <c r="K200" s="1639"/>
      <c r="L200" s="1639"/>
      <c r="M200" s="1639"/>
      <c r="O200" s="1635"/>
      <c r="R200" s="1635"/>
      <c r="S200" s="1635"/>
      <c r="T200" s="1635"/>
      <c r="U200" s="1635"/>
      <c r="W200" s="1635"/>
      <c r="X200" s="1635"/>
      <c r="Y200" s="1635"/>
      <c r="Z200" s="1635"/>
      <c r="AA200" s="1635"/>
      <c r="AB200" s="1635"/>
      <c r="AC200" s="1635"/>
      <c r="AD200" s="1635"/>
      <c r="AE200" s="1635"/>
      <c r="AF200" s="1635"/>
      <c r="AG200" s="1635"/>
      <c r="AH200" s="1635"/>
      <c r="AI200" s="1635"/>
      <c r="AJ200" s="1635">
        <v>11</v>
      </c>
    </row>
    <row customHeight="1" ht="11.549999999999999">
      <c r="A201" s="994"/>
      <c r="B201" s="1635"/>
      <c r="D201" s="1635"/>
      <c r="J201" s="1639"/>
      <c r="K201" s="1639"/>
      <c r="L201" s="1639"/>
      <c r="M201" s="1639"/>
      <c r="O201" s="1635"/>
      <c r="R201" s="1635"/>
      <c r="S201" s="1635"/>
      <c r="T201" s="1635"/>
      <c r="U201" s="1635"/>
      <c r="W201" s="1635"/>
      <c r="X201" s="1635"/>
      <c r="Y201" s="1635"/>
      <c r="Z201" s="1635"/>
      <c r="AA201" s="1635"/>
      <c r="AB201" s="1635"/>
      <c r="AC201" s="1635"/>
      <c r="AD201" s="1635"/>
      <c r="AE201" s="1635"/>
      <c r="AF201" s="1635"/>
      <c r="AG201" s="1635"/>
      <c r="AH201" s="1635"/>
      <c r="AI201" s="1635"/>
      <c r="AJ201" s="1635">
        <v>11</v>
      </c>
    </row>
    <row customHeight="1" ht="11.549999999999999">
      <c r="A202" s="994"/>
      <c r="B202" s="1635"/>
      <c r="D202" s="1635"/>
      <c r="J202" s="1639"/>
      <c r="K202" s="1639"/>
      <c r="L202" s="1639"/>
      <c r="M202" s="1639"/>
      <c r="O202" s="1635"/>
      <c r="R202" s="1635"/>
      <c r="S202" s="1635"/>
      <c r="T202" s="1635"/>
      <c r="U202" s="1635"/>
      <c r="W202" s="1635"/>
      <c r="X202" s="1635"/>
      <c r="Y202" s="1635"/>
      <c r="Z202" s="1635"/>
      <c r="AA202" s="1635"/>
      <c r="AB202" s="1635"/>
      <c r="AC202" s="1635"/>
      <c r="AD202" s="1635"/>
      <c r="AE202" s="1635"/>
      <c r="AF202" s="1635"/>
      <c r="AG202" s="1635"/>
      <c r="AH202" s="1635"/>
      <c r="AI202" s="1635"/>
      <c r="AJ202" s="1635">
        <v>11</v>
      </c>
    </row>
    <row customHeight="1" ht="11.549999999999999">
      <c r="A203" s="994"/>
      <c r="B203" s="1635"/>
      <c r="D203" s="1635"/>
      <c r="J203" s="1639"/>
      <c r="K203" s="1639"/>
      <c r="L203" s="1639"/>
      <c r="M203" s="1639"/>
      <c r="O203" s="1635"/>
      <c r="R203" s="1635"/>
      <c r="S203" s="1635"/>
      <c r="T203" s="1635"/>
      <c r="U203" s="1635"/>
      <c r="W203" s="1635"/>
      <c r="X203" s="1635"/>
      <c r="Y203" s="1635"/>
      <c r="Z203" s="1635"/>
      <c r="AA203" s="1635"/>
      <c r="AB203" s="1635"/>
      <c r="AC203" s="1635"/>
      <c r="AD203" s="1635"/>
      <c r="AE203" s="1635"/>
      <c r="AF203" s="1635"/>
      <c r="AG203" s="1635"/>
      <c r="AH203" s="1635"/>
      <c r="AI203" s="1635"/>
      <c r="AJ203" s="1635">
        <v>11</v>
      </c>
    </row>
    <row customHeight="1" ht="11.549999999999999">
      <c r="A204" s="994"/>
      <c r="B204" s="1635"/>
      <c r="D204" s="1635"/>
      <c r="J204" s="1639"/>
      <c r="K204" s="1639"/>
      <c r="L204" s="1639"/>
      <c r="M204" s="1639"/>
      <c r="O204" s="1635"/>
      <c r="R204" s="1635"/>
      <c r="S204" s="1635"/>
      <c r="T204" s="1635"/>
      <c r="U204" s="1635"/>
      <c r="W204" s="1635"/>
      <c r="X204" s="1635"/>
      <c r="Y204" s="1635"/>
      <c r="Z204" s="1635"/>
      <c r="AA204" s="1635"/>
      <c r="AB204" s="1635"/>
      <c r="AC204" s="1635"/>
      <c r="AD204" s="1635"/>
      <c r="AE204" s="1635"/>
      <c r="AF204" s="1635"/>
      <c r="AG204" s="1635"/>
      <c r="AH204" s="1635"/>
      <c r="AI204" s="1635"/>
      <c r="AJ204" s="1635">
        <v>11</v>
      </c>
    </row>
    <row customHeight="1" ht="11.549999999999999">
      <c r="A205" s="994"/>
      <c r="B205" s="1635"/>
      <c r="D205" s="1635"/>
      <c r="J205" s="1639"/>
      <c r="K205" s="1639"/>
      <c r="L205" s="1639"/>
      <c r="M205" s="1639"/>
      <c r="O205" s="1635"/>
      <c r="R205" s="1635"/>
      <c r="S205" s="1635"/>
      <c r="T205" s="1635"/>
      <c r="U205" s="1635"/>
      <c r="W205" s="1635"/>
      <c r="X205" s="1635"/>
      <c r="Y205" s="1635"/>
      <c r="Z205" s="1635"/>
      <c r="AA205" s="1635"/>
      <c r="AB205" s="1635"/>
      <c r="AC205" s="1635"/>
      <c r="AD205" s="1635"/>
      <c r="AE205" s="1635"/>
      <c r="AF205" s="1635"/>
      <c r="AG205" s="1635"/>
      <c r="AH205" s="1635"/>
      <c r="AI205" s="1635"/>
      <c r="AJ205" s="1635">
        <v>11</v>
      </c>
    </row>
    <row customHeight="1" ht="11.549999999999999">
      <c r="A206" s="994"/>
      <c r="B206" s="1635"/>
      <c r="D206" s="1635"/>
      <c r="J206" s="1639"/>
      <c r="K206" s="1639"/>
      <c r="L206" s="1639"/>
      <c r="M206" s="1639"/>
      <c r="O206" s="1635"/>
      <c r="R206" s="1635"/>
      <c r="S206" s="1635"/>
      <c r="T206" s="1635"/>
      <c r="U206" s="1635"/>
      <c r="W206" s="1635"/>
      <c r="X206" s="1635"/>
      <c r="Y206" s="1635"/>
      <c r="Z206" s="1635"/>
      <c r="AA206" s="1635"/>
      <c r="AB206" s="1635"/>
      <c r="AC206" s="1635"/>
      <c r="AD206" s="1635"/>
      <c r="AE206" s="1635"/>
      <c r="AF206" s="1635"/>
      <c r="AG206" s="1635"/>
      <c r="AH206" s="1635"/>
      <c r="AI206" s="1635"/>
      <c r="AJ206" s="1635">
        <v>11</v>
      </c>
    </row>
    <row customHeight="1" ht="11.549999999999999">
      <c r="A207" s="994"/>
      <c r="B207" s="1635"/>
      <c r="D207" s="1635"/>
      <c r="J207" s="1639"/>
      <c r="K207" s="1639"/>
      <c r="L207" s="1639"/>
      <c r="M207" s="1639"/>
      <c r="O207" s="1635"/>
      <c r="R207" s="1635"/>
      <c r="S207" s="1635"/>
      <c r="T207" s="1635"/>
      <c r="U207" s="1635"/>
      <c r="W207" s="1635"/>
      <c r="X207" s="1635"/>
      <c r="Y207" s="1635"/>
      <c r="Z207" s="1635"/>
      <c r="AA207" s="1635"/>
      <c r="AB207" s="1635"/>
      <c r="AC207" s="1635"/>
      <c r="AD207" s="1635"/>
      <c r="AE207" s="1635"/>
      <c r="AF207" s="1635"/>
      <c r="AG207" s="1635"/>
      <c r="AH207" s="1635"/>
      <c r="AI207" s="1635"/>
      <c r="AJ207" s="1635">
        <v>11</v>
      </c>
    </row>
    <row customHeight="1" ht="11.549999999999999">
      <c r="A208" s="994"/>
      <c r="B208" s="1635"/>
      <c r="D208" s="1635"/>
      <c r="J208" s="1639"/>
      <c r="K208" s="1639"/>
      <c r="L208" s="1639"/>
      <c r="M208" s="1639"/>
      <c r="O208" s="1635"/>
      <c r="R208" s="1635"/>
      <c r="S208" s="1635"/>
      <c r="T208" s="1635"/>
      <c r="U208" s="1635"/>
      <c r="W208" s="1635"/>
      <c r="X208" s="1635"/>
      <c r="Y208" s="1635"/>
      <c r="Z208" s="1635"/>
      <c r="AA208" s="1635"/>
      <c r="AB208" s="1635"/>
      <c r="AC208" s="1635"/>
      <c r="AD208" s="1635"/>
      <c r="AE208" s="1635"/>
      <c r="AF208" s="1635"/>
      <c r="AG208" s="1635"/>
      <c r="AH208" s="1635"/>
      <c r="AI208" s="1635"/>
      <c r="AJ208" s="1635">
        <v>11</v>
      </c>
    </row>
    <row customHeight="1" ht="11.549999999999999">
      <c r="A209" s="994"/>
      <c r="B209" s="1635"/>
      <c r="D209" s="1635"/>
      <c r="J209" s="1639"/>
      <c r="K209" s="1639"/>
      <c r="L209" s="1639"/>
      <c r="M209" s="1639"/>
      <c r="O209" s="1635"/>
      <c r="R209" s="1635"/>
      <c r="S209" s="1635"/>
      <c r="T209" s="1635"/>
      <c r="U209" s="1635"/>
      <c r="W209" s="1635"/>
      <c r="X209" s="1635"/>
      <c r="Y209" s="1635"/>
      <c r="Z209" s="1635"/>
      <c r="AA209" s="1635"/>
      <c r="AB209" s="1635"/>
      <c r="AC209" s="1635"/>
      <c r="AD209" s="1635"/>
      <c r="AE209" s="1635"/>
      <c r="AF209" s="1635"/>
      <c r="AG209" s="1635"/>
      <c r="AH209" s="1635"/>
      <c r="AI209" s="1635"/>
      <c r="AJ209" s="1635">
        <v>11</v>
      </c>
    </row>
    <row customHeight="1" ht="11.25" hidden="1">
      <c r="A210" s="991" t="s">
        <v>82</v>
      </c>
      <c r="B210" s="1164">
        <v>0</v>
      </c>
      <c r="C210" s="1640">
        <v>0</v>
      </c>
      <c r="D210" s="1639">
        <v>3</v>
      </c>
      <c r="E210" s="1635">
        <v>7</v>
      </c>
      <c r="F210" s="1635">
        <v>54</v>
      </c>
      <c r="G210" s="1635">
        <v>10</v>
      </c>
      <c r="H210" s="1635">
        <v>0</v>
      </c>
      <c r="I210" s="1635">
        <v>40</v>
      </c>
      <c r="J210" s="1639">
        <v>0</v>
      </c>
      <c r="K210" s="1639">
        <v>0</v>
      </c>
      <c r="L210" s="1639">
        <v>0</v>
      </c>
      <c r="M210" s="1639">
        <v>0</v>
      </c>
      <c r="N210" s="1635">
        <v>102</v>
      </c>
      <c r="O210" s="1164">
        <v>9</v>
      </c>
      <c r="P210" s="1640">
        <v>5</v>
      </c>
      <c r="Q210" s="1640">
        <v>3</v>
      </c>
      <c r="R210" s="1164">
        <v>3</v>
      </c>
      <c r="S210" s="1164">
        <v>3</v>
      </c>
      <c r="T210" s="1164">
        <v>3</v>
      </c>
      <c r="U210" s="1164">
        <v>3</v>
      </c>
      <c r="V210" s="1640">
        <v>10</v>
      </c>
      <c r="W210" s="1164">
        <v>34</v>
      </c>
      <c r="X210" s="1164">
        <v>9</v>
      </c>
      <c r="Y210" s="548">
        <v>8</v>
      </c>
      <c r="Z210" s="1164">
        <v>8</v>
      </c>
      <c r="AA210" s="1164">
        <v>8</v>
      </c>
      <c r="AB210" s="1164">
        <v>8</v>
      </c>
      <c r="AC210" s="1164">
        <v>8</v>
      </c>
      <c r="AD210" s="1164">
        <v>8</v>
      </c>
      <c r="AE210" s="1636">
        <v>8</v>
      </c>
      <c r="AF210" s="1636">
        <v>8</v>
      </c>
      <c r="AG210" s="1636">
        <v>8</v>
      </c>
      <c r="AH210" s="1636">
        <v>8</v>
      </c>
      <c r="AI210" s="1636">
        <v>8</v>
      </c>
      <c r="AJ210" s="1635">
        <v>11</v>
      </c>
    </row>
  </sheetData>
  <sheetProtection formatColumns="0" formatRows="0" autoFilter="0" sort="0" insertRows="0" insertColumns="1" deleteRows="0" deleteColumns="0"/>
  <mergeCells count="9">
    <mergeCell ref="F40:G40"/>
    <mergeCell ref="E6:I6"/>
    <mergeCell ref="E7:I7"/>
    <mergeCell ref="F10:G10"/>
    <mergeCell ref="N10:N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1:M31 H2:M2 H15:M15 H17:M27 H36: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M35">
      <formula1>900</formula1>
    </dataValidation>
    <dataValidation type="decimal" allowBlank="1" showErrorMessage="1" errorTitle="Ошибка" error="Допускается ввод только действительных чисел!" sqref="H30:M30">
      <formula1>-9.99999999999999E+23</formula1>
      <formula2>9.99999999999999E+23</formula2>
    </dataValidation>
    <dataValidation type="decimal" allowBlank="1" showErrorMessage="1" errorTitle="Ошибка" error="Допускается ввод только действительных чисел!" sqref="H32:M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16039-31CA-9612-98B4-0.C7ACF1A2}" mc:Ignorable="x14ac xr xr2 xr3">
  <sheetPr>
    <tabColor theme="9" tint="-0.25"/>
  </sheetPr>
  <dimension ref="A1:AF102"/>
  <sheetViews>
    <sheetView topLeftCell="A1" showGridLines="0" zoomScale="90" workbookViewId="0">
      <selection activeCell="Q1" sqref="Q1:R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8" style="1639" width="44.00390625" customWidth="1"/>
    <col min="19" max="19" style="1639" width="73.00390625" customWidth="1"/>
    <col min="20" max="20" style="1639" width="3.00390625" customWidth="1"/>
    <col min="21" max="31" style="1639" width="10.00390625" customWidth="1"/>
    <col min="32" max="32" style="1639" width="10.57421875" hidden="1"/>
  </cols>
  <sheetData>
    <row s="1370" customFormat="1" customHeight="1" ht="22.5" hidden="1">
      <c r="A1" s="540"/>
      <c r="B1" s="515"/>
      <c r="G1" s="421">
        <v>4</v>
      </c>
      <c r="I1" s="421">
        <v>4</v>
      </c>
      <c r="K1" s="1370">
        <v>4</v>
      </c>
      <c r="L1" s="1370"/>
      <c r="M1" s="1370">
        <v>4</v>
      </c>
      <c r="N1" s="1370"/>
      <c r="O1" s="1370">
        <v>4</v>
      </c>
      <c r="P1" s="1370"/>
      <c r="Q1" s="1370">
        <v>4</v>
      </c>
      <c r="R1" s="1370"/>
      <c r="S1" s="421">
        <v>5</v>
      </c>
      <c r="AF1" s="421" t="s">
        <v>14</v>
      </c>
    </row>
    <row customHeight="1" ht="3">
      <c r="K2" s="1639"/>
      <c r="L2" s="1639"/>
      <c r="M2" s="1639"/>
      <c r="N2" s="1639"/>
      <c r="O2" s="1639"/>
      <c r="P2" s="1639"/>
      <c r="Q2" s="1639"/>
      <c r="R2" s="1639"/>
      <c r="AF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K3" s="1639"/>
      <c r="L3" s="1639"/>
      <c r="M3" s="1639"/>
      <c r="N3" s="1639"/>
      <c r="O3" s="1639"/>
      <c r="P3" s="1639"/>
      <c r="Q3" s="1639"/>
      <c r="R3" s="1639"/>
      <c r="AF3" s="509">
        <v>75</v>
      </c>
    </row>
    <row s="1639" customFormat="1" customHeight="1" ht="21">
      <c r="A4" s="955"/>
      <c r="B4" s="515"/>
      <c r="D4" s="2218" t="str">
        <f>IF(org=0,"Не определено",org)</f>
        <v>ПАО "ТГК-2"</v>
      </c>
      <c r="E4" s="2219"/>
      <c r="F4" s="2220"/>
      <c r="K4" s="1639"/>
      <c r="L4" s="1639"/>
      <c r="M4" s="1639"/>
      <c r="N4" s="1639"/>
      <c r="O4" s="1639"/>
      <c r="P4" s="1639"/>
      <c r="Q4" s="1639"/>
      <c r="R4" s="1639"/>
      <c r="AF4" s="762">
        <v>20</v>
      </c>
    </row>
    <row customHeight="1" ht="11.549999999999999">
      <c r="C5" s="513"/>
      <c r="D5" s="592"/>
      <c r="E5" s="592"/>
      <c r="F5" s="592"/>
      <c r="G5" s="592"/>
      <c r="H5" s="756"/>
      <c r="I5" s="592"/>
      <c r="J5" s="756"/>
      <c r="K5" s="1639"/>
      <c r="L5" s="756"/>
      <c r="M5" s="1639"/>
      <c r="N5" s="756"/>
      <c r="O5" s="1639"/>
      <c r="P5" s="756"/>
      <c r="Q5" s="1639"/>
      <c r="R5" s="756"/>
      <c r="S5" s="592"/>
      <c r="AF5" s="509">
        <v>11</v>
      </c>
    </row>
    <row customHeight="1" ht="1.05">
      <c r="C6" s="513"/>
      <c r="D6" s="513"/>
      <c r="E6" s="526"/>
      <c r="F6" s="618"/>
      <c r="G6" s="1026"/>
      <c r="H6" s="1026"/>
      <c r="I6" s="1026" t="s">
        <v>122</v>
      </c>
      <c r="J6" s="1026"/>
      <c r="K6" s="1026" t="s">
        <v>133</v>
      </c>
      <c r="L6" s="1026"/>
      <c r="M6" s="1026" t="s">
        <v>126</v>
      </c>
      <c r="N6" s="1026"/>
      <c r="O6" s="1026" t="s">
        <v>128</v>
      </c>
      <c r="P6" s="1026"/>
      <c r="Q6" s="1026" t="s">
        <v>130</v>
      </c>
      <c r="R6" s="1026"/>
      <c r="AF6" s="509">
        <v>1</v>
      </c>
    </row>
    <row customHeight="1" ht="11.549999999999999">
      <c r="D7" s="715"/>
      <c r="E7" s="2371" t="s">
        <v>111</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397" t="str">
        <f>IF(K6="","",INDEX(DIFFERENTIATION_UNMERGE_VD,MATCH(K6,DIFFERENTIATION_ID_DIFF,0)))</f>
        <v>Подключение (технологическое присоединение) к системе теплоснабжения</v>
      </c>
      <c r="L7" s="2398"/>
      <c r="M7" s="2397" t="str">
        <f>IF(M6="","",INDEX(DIFFERENTIATION_UNMERGE_VD,MATCH(M6,DIFFERENTIATION_ID_DIFF,0)))</f>
        <v>Подключение (технологическое присоединение) к системе теплоснабжения</v>
      </c>
      <c r="N7" s="2398"/>
      <c r="O7" s="2397" t="str">
        <f>IF(O6="","",INDEX(DIFFERENTIATION_UNMERGE_VD,MATCH(O6,DIFFERENTIATION_ID_DIFF,0)))</f>
        <v>Подключение (технологическое присоединение) к системе теплоснабжения</v>
      </c>
      <c r="P7" s="2398"/>
      <c r="Q7" s="2397" t="str">
        <f>IF(Q6="","",INDEX(DIFFERENTIATION_UNMERGE_VD,MATCH(Q6,DIFFERENTIATION_ID_DIFF,0)))</f>
        <v>Подключение (технологическое присоединение) к системе теплоснабжения</v>
      </c>
      <c r="R7" s="2398"/>
      <c r="S7" s="2179"/>
      <c r="T7" s="513"/>
      <c r="AF7" s="509">
        <v>11</v>
      </c>
    </row>
    <row customHeight="1" ht="11.549999999999999">
      <c r="A8" s="708"/>
      <c r="D8" s="715"/>
      <c r="E8" s="2371" t="s">
        <v>576</v>
      </c>
      <c r="F8" s="2372"/>
      <c r="G8" s="2397" t="str">
        <f>IF(G6="","",INDEX(DIFFERENTIATION_UNMERGE_AREA,MATCH(G6,DIFFERENTIATION_ID_DIFF,0)))</f>
        <v/>
      </c>
      <c r="H8" s="2398"/>
      <c r="I8" s="2397" t="str">
        <f>IF(I6="","",INDEX(DIFFERENTIATION_UNMERGE_AREA,MATCH(I6,DIFFERENTIATION_ID_DIFF,0)))</f>
        <v>Территория 1</v>
      </c>
      <c r="J8" s="2398"/>
      <c r="K8" s="2397" t="str">
        <f>IF(K6="","",INDEX(DIFFERENTIATION_UNMERGE_AREA,MATCH(K6,DIFFERENTIATION_ID_DIFF,0)))</f>
        <v>Территория 2</v>
      </c>
      <c r="L8" s="2398"/>
      <c r="M8" s="2397" t="str">
        <f>IF(M6="","",INDEX(DIFFERENTIATION_UNMERGE_AREA,MATCH(M6,DIFFERENTIATION_ID_DIFF,0)))</f>
        <v>Территория 1</v>
      </c>
      <c r="N8" s="2398"/>
      <c r="O8" s="2397" t="str">
        <f>IF(O6="","",INDEX(DIFFERENTIATION_UNMERGE_AREA,MATCH(O6,DIFFERENTIATION_ID_DIFF,0)))</f>
        <v>Территория 1</v>
      </c>
      <c r="P8" s="2398"/>
      <c r="Q8" s="2397" t="str">
        <f>IF(Q6="","",INDEX(DIFFERENTIATION_UNMERGE_AREA,MATCH(Q6,DIFFERENTIATION_ID_DIFF,0)))</f>
        <v>Территория 1</v>
      </c>
      <c r="R8" s="2398"/>
      <c r="S8" s="2203"/>
      <c r="T8" s="513"/>
      <c r="AF8" s="509">
        <v>11</v>
      </c>
    </row>
    <row customHeight="1" ht="11.549999999999999">
      <c r="A9" s="708"/>
      <c r="D9" s="715"/>
      <c r="E9" s="2371" t="s">
        <v>577</v>
      </c>
      <c r="F9" s="2372"/>
      <c r="G9" s="2397" t="str">
        <f>IF(G6="","",INDEX(DIFFERENTIATION_UNMERGE_SYSTEM,MATCH(G6,DIFFERENTIATION_ID_DIFF,0)))</f>
        <v/>
      </c>
      <c r="H9" s="2398"/>
      <c r="I9" s="2397" t="str">
        <f>IF(I6="","",INDEX(DIFFERENTIATION_UNMERGE_SYSTEM,MATCH(I6,DIFFERENTIATION_ID_DIFF,0)))</f>
        <v>Архангельская ТЭЦ</v>
      </c>
      <c r="J9" s="2398"/>
      <c r="K9" s="2397" t="str">
        <f>IF(K6="","",INDEX(DIFFERENTIATION_UNMERGE_SYSTEM,MATCH(K6,DIFFERENTIATION_ID_DIFF,0)))</f>
        <v>Северодвинская ТЭЦ-1 и ТЭЦ-2</v>
      </c>
      <c r="L9" s="2398"/>
      <c r="M9" s="2397" t="str">
        <f>IF(M6="","",INDEX(DIFFERENTIATION_UNMERGE_SYSTEM,MATCH(M6,DIFFERENTIATION_ID_DIFF,0)))</f>
        <v>Котельная о. Хабарка</v>
      </c>
      <c r="N9" s="2398"/>
      <c r="O9" s="2397" t="str">
        <f>IF(O6="","",INDEX(DIFFERENTIATION_UNMERGE_SYSTEM,MATCH(O6,DIFFERENTIATION_ID_DIFF,0)))</f>
        <v>Котельная Ленинградский д. 58, стр. 1</v>
      </c>
      <c r="P9" s="2398"/>
      <c r="Q9" s="2397" t="str">
        <f>IF(Q6="","",INDEX(DIFFERENTIATION_UNMERGE_SYSTEM,MATCH(Q6,DIFFERENTIATION_ID_DIFF,0)))</f>
        <v>Котельная п. Талажский авиагородок, ул. Авиационная</v>
      </c>
      <c r="R9" s="2398"/>
      <c r="S9" s="2203"/>
      <c r="T9" s="513"/>
      <c r="AF9" s="509">
        <v>11</v>
      </c>
    </row>
    <row s="1639" customFormat="1" customHeight="1" ht="11.549999999999999">
      <c r="A10" s="1025"/>
      <c r="B10" s="515"/>
      <c r="D10" s="2105" t="s">
        <v>312</v>
      </c>
      <c r="E10" s="2106"/>
      <c r="F10" s="2106"/>
      <c r="G10" s="2106"/>
      <c r="H10" s="2106"/>
      <c r="I10" s="2106"/>
      <c r="J10" s="2107"/>
      <c r="K10" s="2273"/>
      <c r="L10" s="2273"/>
      <c r="M10" s="2273"/>
      <c r="N10" s="2273"/>
      <c r="O10" s="2273"/>
      <c r="P10" s="2273"/>
      <c r="Q10" s="2273"/>
      <c r="R10" s="2273"/>
      <c r="S10" s="2203"/>
      <c r="T10" s="513"/>
      <c r="AF10" s="762">
        <v>11</v>
      </c>
    </row>
    <row s="1639" customFormat="1" customHeight="1" ht="24">
      <c r="A11" s="2389"/>
      <c r="B11" s="2389"/>
      <c r="C11" s="661"/>
      <c r="D11" s="707" t="s">
        <v>88</v>
      </c>
      <c r="E11" s="709" t="s">
        <v>822</v>
      </c>
      <c r="F11" s="709" t="s">
        <v>578</v>
      </c>
      <c r="G11" s="469" t="s">
        <v>315</v>
      </c>
      <c r="H11" s="469" t="s">
        <v>402</v>
      </c>
      <c r="I11" s="811" t="s">
        <v>315</v>
      </c>
      <c r="J11" s="812" t="s">
        <v>402</v>
      </c>
      <c r="K11" s="2316" t="s">
        <v>315</v>
      </c>
      <c r="L11" s="2316" t="s">
        <v>402</v>
      </c>
      <c r="M11" s="2316" t="s">
        <v>315</v>
      </c>
      <c r="N11" s="2316" t="s">
        <v>402</v>
      </c>
      <c r="O11" s="2316" t="s">
        <v>315</v>
      </c>
      <c r="P11" s="2316" t="s">
        <v>402</v>
      </c>
      <c r="Q11" s="2316" t="s">
        <v>315</v>
      </c>
      <c r="R11" s="2316" t="s">
        <v>402</v>
      </c>
      <c r="S11" s="2236"/>
      <c r="T11" s="662"/>
      <c r="AF11" s="513">
        <v>23</v>
      </c>
    </row>
    <row s="1646" customFormat="1" customHeight="1" ht="10.5">
      <c r="A12" s="956"/>
      <c r="D12" s="1029" t="s">
        <v>99</v>
      </c>
      <c r="E12" s="1029" t="s">
        <v>103</v>
      </c>
      <c r="F12" s="1029" t="s">
        <v>90</v>
      </c>
      <c r="G12" s="1030" t="str">
        <f>G1&amp;".1"</f>
        <v>4.1</v>
      </c>
      <c r="H12" s="1030" t="str">
        <f>G1&amp;".2"</f>
        <v>4.2</v>
      </c>
      <c r="I12" s="1030" t="str">
        <f>I1&amp;".1"</f>
        <v>4.1</v>
      </c>
      <c r="J12" s="1030" t="str">
        <f>I1&amp;".2"</f>
        <v>4.2</v>
      </c>
      <c r="K12" s="2378" t="str">
        <f>K1&amp;".1"</f>
        <v>4.1</v>
      </c>
      <c r="L12" s="2378" t="str">
        <f>K1&amp;".2"</f>
        <v>4.2</v>
      </c>
      <c r="M12" s="2378" t="str">
        <f>M1&amp;".1"</f>
        <v>4.1</v>
      </c>
      <c r="N12" s="2378" t="str">
        <f>M1&amp;".2"</f>
        <v>4.2</v>
      </c>
      <c r="O12" s="2378" t="str">
        <f>O1&amp;".1"</f>
        <v>4.1</v>
      </c>
      <c r="P12" s="2378" t="str">
        <f>O1&amp;".2"</f>
        <v>4.2</v>
      </c>
      <c r="Q12" s="2378" t="str">
        <f>Q1&amp;".1"</f>
        <v>4.1</v>
      </c>
      <c r="R12" s="2378" t="str">
        <f>Q1&amp;".2"</f>
        <v>4.2</v>
      </c>
      <c r="S12" s="1030"/>
      <c r="AF12" s="515">
        <v>10</v>
      </c>
    </row>
    <row customHeight="1" ht="22.5">
      <c r="A13" s="2396" t="s">
        <v>823</v>
      </c>
      <c r="D13" s="957" t="s">
        <v>99</v>
      </c>
      <c r="E13" s="283" t="s">
        <v>824</v>
      </c>
      <c r="F13" s="664" t="s">
        <v>825</v>
      </c>
      <c r="G13" s="561"/>
      <c r="H13" s="665"/>
      <c r="I13" s="561"/>
      <c r="J13" s="665"/>
      <c r="K13" s="561"/>
      <c r="L13" s="666"/>
      <c r="M13" s="561"/>
      <c r="N13" s="666"/>
      <c r="O13" s="561"/>
      <c r="P13" s="666"/>
      <c r="Q13" s="561"/>
      <c r="R13" s="666"/>
      <c r="S13" s="293" t="s">
        <v>826</v>
      </c>
      <c r="T13" s="724"/>
      <c r="AF13" s="509">
        <v>0</v>
      </c>
    </row>
    <row customHeight="1" ht="22.5">
      <c r="A14" s="2396"/>
      <c r="D14" s="543" t="s">
        <v>103</v>
      </c>
      <c r="E14" s="283" t="s">
        <v>827</v>
      </c>
      <c r="F14" s="664" t="s">
        <v>828</v>
      </c>
      <c r="G14" s="561"/>
      <c r="H14" s="666"/>
      <c r="I14" s="561"/>
      <c r="J14" s="666"/>
      <c r="K14" s="561"/>
      <c r="L14" s="666"/>
      <c r="M14" s="561"/>
      <c r="N14" s="666"/>
      <c r="O14" s="561"/>
      <c r="P14" s="666"/>
      <c r="Q14" s="561"/>
      <c r="R14" s="666"/>
      <c r="S14" s="293" t="s">
        <v>829</v>
      </c>
      <c r="T14" s="724"/>
      <c r="AF14" s="509">
        <v>0</v>
      </c>
    </row>
    <row s="1639" customFormat="1" customHeight="1" ht="78.75">
      <c r="A15" s="2396"/>
      <c r="B15" s="515"/>
      <c r="D15" s="957" t="s">
        <v>90</v>
      </c>
      <c r="E15" s="711" t="s">
        <v>830</v>
      </c>
      <c r="F15" s="954" t="s">
        <v>318</v>
      </c>
      <c r="G15" s="954" t="s">
        <v>318</v>
      </c>
      <c r="H15" s="110"/>
      <c r="I15" s="954" t="s">
        <v>318</v>
      </c>
      <c r="J15" s="110"/>
      <c r="K15" s="2316" t="s">
        <v>318</v>
      </c>
      <c r="L15" s="2505"/>
      <c r="M15" s="2316" t="s">
        <v>318</v>
      </c>
      <c r="N15" s="2505"/>
      <c r="O15" s="2316" t="s">
        <v>318</v>
      </c>
      <c r="P15" s="2505"/>
      <c r="Q15" s="2316" t="s">
        <v>318</v>
      </c>
      <c r="R15" s="2505"/>
      <c r="S15" s="293" t="s">
        <v>831</v>
      </c>
      <c r="T15" s="724"/>
      <c r="AF15" s="762">
        <v>0</v>
      </c>
    </row>
    <row s="1639" customFormat="1" customHeight="1" ht="22.5">
      <c r="A16" s="2396"/>
      <c r="B16" s="515"/>
      <c r="D16" s="957" t="s">
        <v>336</v>
      </c>
      <c r="E16" s="958" t="s">
        <v>832</v>
      </c>
      <c r="F16" s="954" t="s">
        <v>833</v>
      </c>
      <c r="G16" s="821"/>
      <c r="H16" s="110"/>
      <c r="I16" s="821"/>
      <c r="J16" s="110"/>
      <c r="K16" s="821"/>
      <c r="L16" s="2505"/>
      <c r="M16" s="821"/>
      <c r="N16" s="2505"/>
      <c r="O16" s="821"/>
      <c r="P16" s="2505"/>
      <c r="Q16" s="821"/>
      <c r="R16" s="2505"/>
      <c r="S16" s="293"/>
      <c r="T16" s="724"/>
      <c r="AF16" s="762">
        <v>0</v>
      </c>
    </row>
    <row s="1639" customFormat="1" customHeight="1" ht="22.5">
      <c r="A17" s="2396"/>
      <c r="B17" s="515"/>
      <c r="D17" s="957" t="s">
        <v>344</v>
      </c>
      <c r="E17" s="958" t="s">
        <v>834</v>
      </c>
      <c r="F17" s="954" t="s">
        <v>835</v>
      </c>
      <c r="G17" s="821"/>
      <c r="H17" s="110"/>
      <c r="I17" s="821"/>
      <c r="J17" s="110"/>
      <c r="K17" s="821"/>
      <c r="L17" s="2505"/>
      <c r="M17" s="821"/>
      <c r="N17" s="2505"/>
      <c r="O17" s="821"/>
      <c r="P17" s="2505"/>
      <c r="Q17" s="821"/>
      <c r="R17" s="2505"/>
      <c r="S17" s="293"/>
      <c r="T17" s="724"/>
      <c r="AF17" s="762">
        <v>0</v>
      </c>
    </row>
    <row s="1639" customFormat="1" customHeight="1" ht="33.75">
      <c r="A18" s="2396"/>
      <c r="B18" s="515"/>
      <c r="D18" s="957" t="s">
        <v>346</v>
      </c>
      <c r="E18" s="958" t="s">
        <v>836</v>
      </c>
      <c r="F18" s="954" t="s">
        <v>583</v>
      </c>
      <c r="G18" s="684"/>
      <c r="H18" s="110"/>
      <c r="I18" s="684"/>
      <c r="J18" s="110"/>
      <c r="K18" s="684"/>
      <c r="L18" s="2505"/>
      <c r="M18" s="684"/>
      <c r="N18" s="2505"/>
      <c r="O18" s="684"/>
      <c r="P18" s="2505"/>
      <c r="Q18" s="684"/>
      <c r="R18" s="2505"/>
      <c r="S18" s="293"/>
      <c r="T18" s="724"/>
      <c r="AF18" s="762">
        <v>0</v>
      </c>
    </row>
    <row customHeight="1" ht="101.25">
      <c r="A19" s="2396"/>
      <c r="D19" s="957" t="s">
        <v>91</v>
      </c>
      <c r="E19" s="283" t="s">
        <v>837</v>
      </c>
      <c r="F19" s="664" t="s">
        <v>558</v>
      </c>
      <c r="G19" s="667"/>
      <c r="H19" s="666"/>
      <c r="I19" s="959"/>
      <c r="J19" s="666"/>
      <c r="K19" s="2521"/>
      <c r="L19" s="666"/>
      <c r="M19" s="2521"/>
      <c r="N19" s="666"/>
      <c r="O19" s="2521"/>
      <c r="P19" s="666"/>
      <c r="Q19" s="2521"/>
      <c r="R19" s="666"/>
      <c r="S19" s="293" t="s">
        <v>838</v>
      </c>
      <c r="T19" s="724"/>
      <c r="AF19" s="509">
        <v>0</v>
      </c>
    </row>
    <row s="1639" customFormat="1" customHeight="1" ht="18.75">
      <c r="A20" s="2396"/>
      <c r="C20" s="960"/>
      <c r="D20" s="957" t="s">
        <v>769</v>
      </c>
      <c r="E20" s="958" t="s">
        <v>839</v>
      </c>
      <c r="F20" s="954" t="s">
        <v>318</v>
      </c>
      <c r="G20" s="954" t="s">
        <v>318</v>
      </c>
      <c r="H20" s="953" t="s">
        <v>318</v>
      </c>
      <c r="I20" s="954" t="s">
        <v>318</v>
      </c>
      <c r="J20" s="953" t="s">
        <v>318</v>
      </c>
      <c r="K20" s="2316" t="s">
        <v>318</v>
      </c>
      <c r="L20" s="2264" t="s">
        <v>318</v>
      </c>
      <c r="M20" s="2316" t="s">
        <v>318</v>
      </c>
      <c r="N20" s="2264" t="s">
        <v>318</v>
      </c>
      <c r="O20" s="2316" t="s">
        <v>318</v>
      </c>
      <c r="P20" s="2264" t="s">
        <v>318</v>
      </c>
      <c r="Q20" s="2316" t="s">
        <v>318</v>
      </c>
      <c r="R20" s="2264" t="s">
        <v>318</v>
      </c>
      <c r="S20" s="952"/>
      <c r="T20" s="724"/>
      <c r="AE20" s="679"/>
      <c r="AF20" s="762">
        <v>0</v>
      </c>
    </row>
    <row s="1639" customFormat="1" customHeight="1" ht="33.75">
      <c r="A21" s="2396"/>
      <c r="C21" s="960"/>
      <c r="D21" s="957" t="s">
        <v>772</v>
      </c>
      <c r="E21" s="580" t="s">
        <v>840</v>
      </c>
      <c r="F21" s="954" t="s">
        <v>841</v>
      </c>
      <c r="G21" s="684"/>
      <c r="H21" s="110"/>
      <c r="I21" s="684"/>
      <c r="J21" s="110"/>
      <c r="K21" s="684"/>
      <c r="L21" s="2505"/>
      <c r="M21" s="684"/>
      <c r="N21" s="2505"/>
      <c r="O21" s="684"/>
      <c r="P21" s="2505"/>
      <c r="Q21" s="684"/>
      <c r="R21" s="2505"/>
      <c r="S21" s="952"/>
      <c r="T21" s="724"/>
      <c r="AE21" s="679"/>
      <c r="AF21" s="762">
        <v>0</v>
      </c>
    </row>
    <row s="1639" customFormat="1" customHeight="1" ht="33.75">
      <c r="A22" s="2396"/>
      <c r="C22" s="960"/>
      <c r="D22" s="957" t="s">
        <v>775</v>
      </c>
      <c r="E22" s="580" t="s">
        <v>842</v>
      </c>
      <c r="F22" s="954" t="s">
        <v>843</v>
      </c>
      <c r="G22" s="684"/>
      <c r="H22" s="110"/>
      <c r="I22" s="684"/>
      <c r="J22" s="110"/>
      <c r="K22" s="684"/>
      <c r="L22" s="2505"/>
      <c r="M22" s="684"/>
      <c r="N22" s="2505"/>
      <c r="O22" s="684"/>
      <c r="P22" s="2505"/>
      <c r="Q22" s="684"/>
      <c r="R22" s="2505"/>
      <c r="S22" s="952"/>
      <c r="T22" s="724"/>
      <c r="AE22" s="679"/>
      <c r="AF22" s="762">
        <v>0</v>
      </c>
    </row>
    <row s="1639" customFormat="1" customHeight="1" ht="22.5">
      <c r="A23" s="2396"/>
      <c r="C23" s="960"/>
      <c r="D23" s="957" t="s">
        <v>811</v>
      </c>
      <c r="E23" s="958" t="s">
        <v>844</v>
      </c>
      <c r="F23" s="954" t="s">
        <v>318</v>
      </c>
      <c r="G23" s="954" t="s">
        <v>318</v>
      </c>
      <c r="H23" s="953" t="s">
        <v>318</v>
      </c>
      <c r="I23" s="954" t="s">
        <v>318</v>
      </c>
      <c r="J23" s="953" t="s">
        <v>318</v>
      </c>
      <c r="K23" s="2316" t="s">
        <v>318</v>
      </c>
      <c r="L23" s="2264" t="s">
        <v>318</v>
      </c>
      <c r="M23" s="2316" t="s">
        <v>318</v>
      </c>
      <c r="N23" s="2264" t="s">
        <v>318</v>
      </c>
      <c r="O23" s="2316" t="s">
        <v>318</v>
      </c>
      <c r="P23" s="2264" t="s">
        <v>318</v>
      </c>
      <c r="Q23" s="2316" t="s">
        <v>318</v>
      </c>
      <c r="R23" s="2264" t="s">
        <v>318</v>
      </c>
      <c r="S23" s="952"/>
      <c r="T23" s="724"/>
      <c r="AE23" s="679"/>
      <c r="AF23" s="762">
        <v>0</v>
      </c>
    </row>
    <row s="1639" customFormat="1" customHeight="1" ht="22.5">
      <c r="A24" s="2396"/>
      <c r="C24" s="960"/>
      <c r="D24" s="957" t="s">
        <v>845</v>
      </c>
      <c r="E24" s="580" t="s">
        <v>846</v>
      </c>
      <c r="F24" s="954" t="s">
        <v>847</v>
      </c>
      <c r="G24" s="684"/>
      <c r="H24" s="690"/>
      <c r="I24" s="684"/>
      <c r="J24" s="690"/>
      <c r="K24" s="684"/>
      <c r="L24" s="2357"/>
      <c r="M24" s="684"/>
      <c r="N24" s="2357"/>
      <c r="O24" s="684"/>
      <c r="P24" s="2357"/>
      <c r="Q24" s="684"/>
      <c r="R24" s="2357"/>
      <c r="S24" s="952"/>
      <c r="T24" s="724"/>
      <c r="AE24" s="679"/>
      <c r="AF24" s="762">
        <v>0</v>
      </c>
    </row>
    <row s="1639" customFormat="1" customHeight="1" ht="22.5">
      <c r="A25" s="2396"/>
      <c r="C25" s="960"/>
      <c r="D25" s="957" t="s">
        <v>848</v>
      </c>
      <c r="E25" s="580" t="s">
        <v>849</v>
      </c>
      <c r="F25" s="954" t="s">
        <v>318</v>
      </c>
      <c r="G25" s="954" t="s">
        <v>318</v>
      </c>
      <c r="H25" s="953" t="s">
        <v>318</v>
      </c>
      <c r="I25" s="954" t="s">
        <v>318</v>
      </c>
      <c r="J25" s="953" t="s">
        <v>318</v>
      </c>
      <c r="K25" s="2316" t="s">
        <v>318</v>
      </c>
      <c r="L25" s="2264" t="s">
        <v>318</v>
      </c>
      <c r="M25" s="2316" t="s">
        <v>318</v>
      </c>
      <c r="N25" s="2264" t="s">
        <v>318</v>
      </c>
      <c r="O25" s="2316" t="s">
        <v>318</v>
      </c>
      <c r="P25" s="2264" t="s">
        <v>318</v>
      </c>
      <c r="Q25" s="2316" t="s">
        <v>318</v>
      </c>
      <c r="R25" s="2264" t="s">
        <v>318</v>
      </c>
      <c r="S25" s="952"/>
      <c r="T25" s="724"/>
      <c r="AE25" s="679"/>
      <c r="AF25" s="762">
        <v>0</v>
      </c>
    </row>
    <row s="1639" customFormat="1" customHeight="1" ht="18.75">
      <c r="A26" s="2396"/>
      <c r="C26" s="960"/>
      <c r="D26" s="957" t="s">
        <v>850</v>
      </c>
      <c r="E26" s="557" t="s">
        <v>851</v>
      </c>
      <c r="F26" s="954" t="s">
        <v>852</v>
      </c>
      <c r="G26" s="684"/>
      <c r="H26" s="690"/>
      <c r="I26" s="684"/>
      <c r="J26" s="690"/>
      <c r="K26" s="684"/>
      <c r="L26" s="2357"/>
      <c r="M26" s="684"/>
      <c r="N26" s="2357"/>
      <c r="O26" s="684"/>
      <c r="P26" s="2357"/>
      <c r="Q26" s="684"/>
      <c r="R26" s="2357"/>
      <c r="S26" s="952"/>
      <c r="T26" s="724"/>
      <c r="AE26" s="679"/>
      <c r="AF26" s="762">
        <v>0</v>
      </c>
    </row>
    <row s="1639" customFormat="1" customHeight="1" ht="18.75">
      <c r="A27" s="2396"/>
      <c r="C27" s="960"/>
      <c r="D27" s="957" t="s">
        <v>853</v>
      </c>
      <c r="E27" s="557" t="s">
        <v>854</v>
      </c>
      <c r="F27" s="954" t="s">
        <v>855</v>
      </c>
      <c r="G27" s="684"/>
      <c r="H27" s="690"/>
      <c r="I27" s="684"/>
      <c r="J27" s="690"/>
      <c r="K27" s="684"/>
      <c r="L27" s="2357"/>
      <c r="M27" s="684"/>
      <c r="N27" s="2357"/>
      <c r="O27" s="684"/>
      <c r="P27" s="2357"/>
      <c r="Q27" s="684"/>
      <c r="R27" s="2357"/>
      <c r="S27" s="952"/>
      <c r="T27" s="724"/>
      <c r="AE27" s="679"/>
      <c r="AF27" s="762">
        <v>0</v>
      </c>
    </row>
    <row s="1639" customFormat="1" customHeight="1" ht="18.75">
      <c r="A28" s="2396"/>
      <c r="C28" s="960"/>
      <c r="D28" s="957" t="s">
        <v>856</v>
      </c>
      <c r="E28" s="580" t="s">
        <v>857</v>
      </c>
      <c r="F28" s="954" t="s">
        <v>318</v>
      </c>
      <c r="G28" s="954" t="s">
        <v>318</v>
      </c>
      <c r="H28" s="953" t="s">
        <v>318</v>
      </c>
      <c r="I28" s="954" t="s">
        <v>318</v>
      </c>
      <c r="J28" s="953" t="s">
        <v>318</v>
      </c>
      <c r="K28" s="2316" t="s">
        <v>318</v>
      </c>
      <c r="L28" s="2264" t="s">
        <v>318</v>
      </c>
      <c r="M28" s="2316" t="s">
        <v>318</v>
      </c>
      <c r="N28" s="2264" t="s">
        <v>318</v>
      </c>
      <c r="O28" s="2316" t="s">
        <v>318</v>
      </c>
      <c r="P28" s="2264" t="s">
        <v>318</v>
      </c>
      <c r="Q28" s="2316" t="s">
        <v>318</v>
      </c>
      <c r="R28" s="2264" t="s">
        <v>318</v>
      </c>
      <c r="S28" s="952"/>
      <c r="T28" s="724"/>
      <c r="AE28" s="679"/>
      <c r="AF28" s="762">
        <v>0</v>
      </c>
    </row>
    <row s="1639" customFormat="1" customHeight="1" ht="18.75">
      <c r="A29" s="2396"/>
      <c r="C29" s="960"/>
      <c r="D29" s="957" t="s">
        <v>858</v>
      </c>
      <c r="E29" s="557" t="s">
        <v>851</v>
      </c>
      <c r="F29" s="954" t="s">
        <v>859</v>
      </c>
      <c r="G29" s="684"/>
      <c r="H29" s="690"/>
      <c r="I29" s="684"/>
      <c r="J29" s="690"/>
      <c r="K29" s="684"/>
      <c r="L29" s="2357"/>
      <c r="M29" s="684"/>
      <c r="N29" s="2357"/>
      <c r="O29" s="684"/>
      <c r="P29" s="2357"/>
      <c r="Q29" s="684"/>
      <c r="R29" s="2357"/>
      <c r="S29" s="952"/>
      <c r="T29" s="724"/>
      <c r="AE29" s="679"/>
      <c r="AF29" s="762">
        <v>0</v>
      </c>
    </row>
    <row s="1639" customFormat="1" customHeight="1" ht="18.75">
      <c r="A30" s="2396"/>
      <c r="C30" s="960"/>
      <c r="D30" s="957" t="s">
        <v>860</v>
      </c>
      <c r="E30" s="557" t="s">
        <v>861</v>
      </c>
      <c r="F30" s="954" t="s">
        <v>862</v>
      </c>
      <c r="G30" s="684"/>
      <c r="H30" s="690"/>
      <c r="I30" s="684"/>
      <c r="J30" s="690"/>
      <c r="K30" s="684"/>
      <c r="L30" s="2357"/>
      <c r="M30" s="684"/>
      <c r="N30" s="2357"/>
      <c r="O30" s="684"/>
      <c r="P30" s="2357"/>
      <c r="Q30" s="684"/>
      <c r="R30" s="2357"/>
      <c r="S30" s="952"/>
      <c r="T30" s="724"/>
      <c r="AE30" s="679"/>
      <c r="AF30" s="762">
        <v>0</v>
      </c>
    </row>
    <row customHeight="1" ht="126.75">
      <c r="A31" s="2396"/>
      <c r="D31" s="957" t="s">
        <v>115</v>
      </c>
      <c r="E31" s="283" t="s">
        <v>863</v>
      </c>
      <c r="F31" s="664" t="s">
        <v>570</v>
      </c>
      <c r="G31" s="561"/>
      <c r="H31" s="666"/>
      <c r="I31" s="561"/>
      <c r="J31" s="666"/>
      <c r="K31" s="561"/>
      <c r="L31" s="666"/>
      <c r="M31" s="561"/>
      <c r="N31" s="666"/>
      <c r="O31" s="561"/>
      <c r="P31" s="666"/>
      <c r="Q31" s="561"/>
      <c r="R31" s="666"/>
      <c r="S31" s="293" t="s">
        <v>864</v>
      </c>
      <c r="T31" s="724"/>
      <c r="AF31" s="509">
        <v>0</v>
      </c>
    </row>
    <row customHeight="1" ht="56.25">
      <c r="A32" s="2396"/>
      <c r="D32" s="957" t="s">
        <v>92</v>
      </c>
      <c r="E32" s="283" t="s">
        <v>865</v>
      </c>
      <c r="F32" s="543" t="s">
        <v>835</v>
      </c>
      <c r="G32" s="561"/>
      <c r="H32" s="666"/>
      <c r="I32" s="561"/>
      <c r="J32" s="666"/>
      <c r="K32" s="561"/>
      <c r="L32" s="666"/>
      <c r="M32" s="561"/>
      <c r="N32" s="666"/>
      <c r="O32" s="561"/>
      <c r="P32" s="666"/>
      <c r="Q32" s="561"/>
      <c r="R32" s="666"/>
      <c r="S32" s="293" t="s">
        <v>866</v>
      </c>
      <c r="T32" s="724"/>
      <c r="AF32" s="509">
        <v>0</v>
      </c>
    </row>
    <row customHeight="1" ht="11.25">
      <c r="A33" s="2396"/>
      <c r="E33" s="668"/>
      <c r="F33" s="185"/>
      <c r="G33" s="185"/>
      <c r="H33" s="185"/>
      <c r="I33" s="185"/>
      <c r="J33" s="185"/>
      <c r="K33" s="1068"/>
      <c r="L33" s="1068"/>
      <c r="M33" s="1068"/>
      <c r="N33" s="1068"/>
      <c r="O33" s="1068"/>
      <c r="P33" s="1068"/>
      <c r="Q33" s="1068"/>
      <c r="R33" s="1068"/>
      <c r="S33" s="185"/>
      <c r="AF33" s="509">
        <v>0</v>
      </c>
    </row>
    <row customHeight="1" ht="12.75">
      <c r="A34" s="2396"/>
      <c r="D34" s="69">
        <v>1</v>
      </c>
      <c r="E34" s="339" t="s">
        <v>867</v>
      </c>
      <c r="K34" s="1639"/>
      <c r="L34" s="1639"/>
      <c r="M34" s="1639"/>
      <c r="N34" s="1639"/>
      <c r="O34" s="1639"/>
      <c r="P34" s="1639"/>
      <c r="Q34" s="1639"/>
      <c r="R34" s="1639"/>
      <c r="AF34" s="509">
        <v>0</v>
      </c>
    </row>
    <row customHeight="1" ht="11.25">
      <c r="A35" s="2396"/>
      <c r="D35" s="373"/>
      <c r="E35" s="339" t="s">
        <v>868</v>
      </c>
      <c r="K35" s="1639"/>
      <c r="L35" s="1639"/>
      <c r="M35" s="1639"/>
      <c r="N35" s="1639"/>
      <c r="O35" s="1639"/>
      <c r="P35" s="1639"/>
      <c r="Q35" s="1639"/>
      <c r="R35" s="1639"/>
      <c r="AF35" s="509">
        <v>0</v>
      </c>
    </row>
    <row s="1639" customFormat="1" customHeight="1" ht="11.549999999999999">
      <c r="A36" s="1037"/>
      <c r="B36" s="522"/>
      <c r="D36" s="1038"/>
      <c r="E36" s="1039"/>
      <c r="K36" s="1639"/>
      <c r="L36" s="1639"/>
      <c r="M36" s="1639"/>
      <c r="N36" s="1639"/>
      <c r="O36" s="1639"/>
      <c r="P36" s="1639"/>
      <c r="Q36" s="1639"/>
      <c r="R36" s="1639"/>
      <c r="AF36" s="513">
        <v>11</v>
      </c>
    </row>
    <row s="1639" customFormat="1" customHeight="1" ht="22.5" hidden="1">
      <c r="A37" s="2396" t="s">
        <v>869</v>
      </c>
      <c r="B37" s="515"/>
      <c r="D37" s="957">
        <v>1</v>
      </c>
      <c r="E37" s="711" t="s">
        <v>870</v>
      </c>
      <c r="F37" s="664" t="s">
        <v>825</v>
      </c>
      <c r="G37" s="561"/>
      <c r="H37" s="523"/>
      <c r="I37" s="561"/>
      <c r="J37" s="523"/>
      <c r="K37" s="561"/>
      <c r="L37" s="523"/>
      <c r="M37" s="561"/>
      <c r="N37" s="523"/>
      <c r="O37" s="561"/>
      <c r="P37" s="523"/>
      <c r="Q37" s="561"/>
      <c r="R37" s="523"/>
      <c r="S37" s="293" t="s">
        <v>871</v>
      </c>
      <c r="AF37" s="762">
        <v>0</v>
      </c>
    </row>
    <row s="1639" customFormat="1" customHeight="1" ht="22.5" hidden="1">
      <c r="A38" s="2396"/>
      <c r="B38" s="515"/>
      <c r="D38" s="673" t="s">
        <v>103</v>
      </c>
      <c r="E38" s="1036" t="s">
        <v>872</v>
      </c>
      <c r="F38" s="1040" t="s">
        <v>558</v>
      </c>
      <c r="G38" s="1040" t="s">
        <v>558</v>
      </c>
      <c r="H38" s="1034"/>
      <c r="I38" s="1040" t="s">
        <v>558</v>
      </c>
      <c r="J38" s="1034"/>
      <c r="K38" s="1040" t="s">
        <v>558</v>
      </c>
      <c r="L38" s="1034"/>
      <c r="M38" s="1040" t="s">
        <v>558</v>
      </c>
      <c r="N38" s="1034"/>
      <c r="O38" s="1040" t="s">
        <v>558</v>
      </c>
      <c r="P38" s="1034"/>
      <c r="Q38" s="1040" t="s">
        <v>558</v>
      </c>
      <c r="R38" s="1034"/>
      <c r="S38" s="1035"/>
      <c r="AF38" s="762">
        <v>0</v>
      </c>
    </row>
    <row s="1639" customFormat="1" customHeight="1" ht="33.75" hidden="1">
      <c r="A39" s="2396"/>
      <c r="B39" s="515"/>
      <c r="D39" s="669" t="s">
        <v>727</v>
      </c>
      <c r="E39" s="727" t="s">
        <v>873</v>
      </c>
      <c r="F39" s="664" t="s">
        <v>874</v>
      </c>
      <c r="G39" s="672"/>
      <c r="H39" s="1027"/>
      <c r="I39" s="672"/>
      <c r="J39" s="1027"/>
      <c r="K39" s="1173"/>
      <c r="L39" s="1027"/>
      <c r="M39" s="1173"/>
      <c r="N39" s="1027"/>
      <c r="O39" s="1173"/>
      <c r="P39" s="1027"/>
      <c r="Q39" s="1173"/>
      <c r="R39" s="1027"/>
      <c r="S39" s="293" t="s">
        <v>875</v>
      </c>
      <c r="AF39" s="762">
        <v>0</v>
      </c>
    </row>
    <row s="1639" customFormat="1" customHeight="1" ht="33.75" hidden="1">
      <c r="A40" s="2396"/>
      <c r="B40" s="515"/>
      <c r="D40" s="669" t="s">
        <v>730</v>
      </c>
      <c r="E40" s="727" t="s">
        <v>876</v>
      </c>
      <c r="F40" s="1031" t="s">
        <v>877</v>
      </c>
      <c r="G40" s="745"/>
      <c r="H40" s="1027"/>
      <c r="I40" s="745"/>
      <c r="J40" s="1027"/>
      <c r="K40" s="745"/>
      <c r="L40" s="1027"/>
      <c r="M40" s="745"/>
      <c r="N40" s="1027"/>
      <c r="O40" s="745"/>
      <c r="P40" s="1027"/>
      <c r="Q40" s="745"/>
      <c r="R40" s="1027"/>
      <c r="S40" s="293" t="s">
        <v>878</v>
      </c>
      <c r="AF40" s="762">
        <v>0</v>
      </c>
    </row>
    <row s="1639" customFormat="1" customHeight="1" ht="22.5" hidden="1">
      <c r="A41" s="2396"/>
      <c r="B41" s="515"/>
      <c r="D41" s="669" t="s">
        <v>90</v>
      </c>
      <c r="E41" s="726" t="s">
        <v>879</v>
      </c>
      <c r="F41" s="664" t="s">
        <v>558</v>
      </c>
      <c r="G41" s="664" t="s">
        <v>558</v>
      </c>
      <c r="H41" s="1028"/>
      <c r="I41" s="664" t="s">
        <v>558</v>
      </c>
      <c r="J41" s="1028"/>
      <c r="K41" s="2108" t="s">
        <v>558</v>
      </c>
      <c r="L41" s="1028"/>
      <c r="M41" s="2108" t="s">
        <v>558</v>
      </c>
      <c r="N41" s="1028"/>
      <c r="O41" s="2108" t="s">
        <v>558</v>
      </c>
      <c r="P41" s="1028"/>
      <c r="Q41" s="2108" t="s">
        <v>558</v>
      </c>
      <c r="R41" s="1028"/>
      <c r="S41" s="306"/>
      <c r="AF41" s="762">
        <v>0</v>
      </c>
    </row>
    <row s="1639" customFormat="1" customHeight="1" ht="45" hidden="1">
      <c r="A42" s="2396"/>
      <c r="B42" s="515"/>
      <c r="D42" s="669" t="s">
        <v>336</v>
      </c>
      <c r="E42" s="727" t="s">
        <v>880</v>
      </c>
      <c r="F42" s="664" t="s">
        <v>570</v>
      </c>
      <c r="G42" s="561"/>
      <c r="H42" s="1028"/>
      <c r="I42" s="561"/>
      <c r="J42" s="1028"/>
      <c r="K42" s="561"/>
      <c r="L42" s="1028"/>
      <c r="M42" s="561"/>
      <c r="N42" s="1028"/>
      <c r="O42" s="561"/>
      <c r="P42" s="1028"/>
      <c r="Q42" s="561"/>
      <c r="R42" s="1028"/>
      <c r="S42" s="306" t="s">
        <v>881</v>
      </c>
      <c r="AF42" s="762">
        <v>0</v>
      </c>
    </row>
    <row s="1639" customFormat="1" customHeight="1" ht="45" hidden="1">
      <c r="A43" s="2396"/>
      <c r="B43" s="515"/>
      <c r="D43" s="669" t="s">
        <v>344</v>
      </c>
      <c r="E43" s="671" t="s">
        <v>882</v>
      </c>
      <c r="F43" s="1032" t="s">
        <v>570</v>
      </c>
      <c r="G43" s="746"/>
      <c r="H43" s="1027"/>
      <c r="I43" s="746"/>
      <c r="J43" s="1027"/>
      <c r="K43" s="746"/>
      <c r="L43" s="1027"/>
      <c r="M43" s="746"/>
      <c r="N43" s="1027"/>
      <c r="O43" s="746"/>
      <c r="P43" s="1027"/>
      <c r="Q43" s="746"/>
      <c r="R43" s="1027"/>
      <c r="S43" s="306" t="s">
        <v>883</v>
      </c>
      <c r="AF43" s="762">
        <v>0</v>
      </c>
    </row>
    <row s="1639" customFormat="1" customHeight="1" ht="11.25" hidden="1">
      <c r="A44" s="2396"/>
      <c r="B44" s="515"/>
      <c r="D44" s="669" t="s">
        <v>91</v>
      </c>
      <c r="E44" s="670" t="s">
        <v>884</v>
      </c>
      <c r="F44" s="664" t="s">
        <v>874</v>
      </c>
      <c r="G44" s="672"/>
      <c r="H44" s="1027"/>
      <c r="I44" s="672"/>
      <c r="J44" s="1027"/>
      <c r="K44" s="1173"/>
      <c r="L44" s="1027"/>
      <c r="M44" s="1173"/>
      <c r="N44" s="1027"/>
      <c r="O44" s="1173"/>
      <c r="P44" s="1027"/>
      <c r="Q44" s="1173"/>
      <c r="R44" s="1027"/>
      <c r="S44" s="293"/>
      <c r="AF44" s="762">
        <v>0</v>
      </c>
    </row>
    <row s="1639" customFormat="1" customHeight="1" ht="11.25" hidden="1">
      <c r="A45" s="2396"/>
      <c r="B45" s="515"/>
      <c r="D45" s="669" t="s">
        <v>769</v>
      </c>
      <c r="E45" s="671" t="s">
        <v>885</v>
      </c>
      <c r="F45" s="664" t="s">
        <v>874</v>
      </c>
      <c r="G45" s="672"/>
      <c r="H45" s="1027"/>
      <c r="I45" s="672"/>
      <c r="J45" s="1027"/>
      <c r="K45" s="1173"/>
      <c r="L45" s="1027"/>
      <c r="M45" s="1173"/>
      <c r="N45" s="1027"/>
      <c r="O45" s="1173"/>
      <c r="P45" s="1027"/>
      <c r="Q45" s="1173"/>
      <c r="R45" s="1027"/>
      <c r="S45" s="293"/>
      <c r="AF45" s="762">
        <v>0</v>
      </c>
    </row>
    <row s="1639" customFormat="1" customHeight="1" ht="11.25" hidden="1">
      <c r="A46" s="2396"/>
      <c r="B46" s="515"/>
      <c r="D46" s="669" t="s">
        <v>811</v>
      </c>
      <c r="E46" s="671" t="s">
        <v>886</v>
      </c>
      <c r="F46" s="664" t="s">
        <v>874</v>
      </c>
      <c r="G46" s="672"/>
      <c r="H46" s="1027"/>
      <c r="I46" s="672"/>
      <c r="J46" s="1027"/>
      <c r="K46" s="1173"/>
      <c r="L46" s="1027"/>
      <c r="M46" s="1173"/>
      <c r="N46" s="1027"/>
      <c r="O46" s="1173"/>
      <c r="P46" s="1027"/>
      <c r="Q46" s="1173"/>
      <c r="R46" s="1027"/>
      <c r="S46" s="293"/>
      <c r="AF46" s="762">
        <v>0</v>
      </c>
    </row>
    <row s="1639" customFormat="1" customHeight="1" ht="11.25" hidden="1">
      <c r="A47" s="2396"/>
      <c r="B47" s="515"/>
      <c r="D47" s="669" t="s">
        <v>814</v>
      </c>
      <c r="E47" s="671" t="s">
        <v>887</v>
      </c>
      <c r="F47" s="664" t="s">
        <v>874</v>
      </c>
      <c r="G47" s="672"/>
      <c r="H47" s="1027"/>
      <c r="I47" s="672"/>
      <c r="J47" s="1027"/>
      <c r="K47" s="1173"/>
      <c r="L47" s="1027"/>
      <c r="M47" s="1173"/>
      <c r="N47" s="1027"/>
      <c r="O47" s="1173"/>
      <c r="P47" s="1027"/>
      <c r="Q47" s="1173"/>
      <c r="R47" s="1027"/>
      <c r="S47" s="293"/>
      <c r="AF47" s="762">
        <v>0</v>
      </c>
    </row>
    <row s="1639" customFormat="1" customHeight="1" ht="11.25" hidden="1">
      <c r="A48" s="2396"/>
      <c r="B48" s="515"/>
      <c r="D48" s="669" t="s">
        <v>888</v>
      </c>
      <c r="E48" s="675" t="s">
        <v>889</v>
      </c>
      <c r="F48" s="664" t="s">
        <v>874</v>
      </c>
      <c r="G48" s="672"/>
      <c r="H48" s="1027"/>
      <c r="I48" s="672"/>
      <c r="J48" s="1027"/>
      <c r="K48" s="1173"/>
      <c r="L48" s="1027"/>
      <c r="M48" s="1173"/>
      <c r="N48" s="1027"/>
      <c r="O48" s="1173"/>
      <c r="P48" s="1027"/>
      <c r="Q48" s="1173"/>
      <c r="R48" s="1027"/>
      <c r="S48" s="293"/>
      <c r="AF48" s="762">
        <v>0</v>
      </c>
    </row>
    <row s="1639" customFormat="1" customHeight="1" ht="11.25" hidden="1">
      <c r="A49" s="2396"/>
      <c r="B49" s="515"/>
      <c r="D49" s="669" t="s">
        <v>890</v>
      </c>
      <c r="E49" s="675" t="s">
        <v>891</v>
      </c>
      <c r="F49" s="664" t="s">
        <v>874</v>
      </c>
      <c r="G49" s="672"/>
      <c r="H49" s="1027"/>
      <c r="I49" s="672"/>
      <c r="J49" s="1027"/>
      <c r="K49" s="1173"/>
      <c r="L49" s="1027"/>
      <c r="M49" s="1173"/>
      <c r="N49" s="1027"/>
      <c r="O49" s="1173"/>
      <c r="P49" s="1027"/>
      <c r="Q49" s="1173"/>
      <c r="R49" s="1027"/>
      <c r="S49" s="293"/>
      <c r="AF49" s="762">
        <v>0</v>
      </c>
    </row>
    <row s="1639" customFormat="1" customHeight="1" ht="11.25" hidden="1">
      <c r="A50" s="2396"/>
      <c r="B50" s="515"/>
      <c r="D50" s="669" t="s">
        <v>892</v>
      </c>
      <c r="E50" s="671" t="s">
        <v>893</v>
      </c>
      <c r="F50" s="664" t="s">
        <v>874</v>
      </c>
      <c r="G50" s="672"/>
      <c r="H50" s="1027"/>
      <c r="I50" s="672"/>
      <c r="J50" s="1027"/>
      <c r="K50" s="1173"/>
      <c r="L50" s="1027"/>
      <c r="M50" s="1173"/>
      <c r="N50" s="1027"/>
      <c r="O50" s="1173"/>
      <c r="P50" s="1027"/>
      <c r="Q50" s="1173"/>
      <c r="R50" s="1027"/>
      <c r="S50" s="293"/>
      <c r="AF50" s="762">
        <v>0</v>
      </c>
    </row>
    <row s="1639" customFormat="1" customHeight="1" ht="11.25" hidden="1">
      <c r="A51" s="2396"/>
      <c r="B51" s="515"/>
      <c r="D51" s="669" t="s">
        <v>894</v>
      </c>
      <c r="E51" s="671" t="s">
        <v>895</v>
      </c>
      <c r="F51" s="664" t="s">
        <v>874</v>
      </c>
      <c r="G51" s="672"/>
      <c r="H51" s="1027"/>
      <c r="I51" s="672"/>
      <c r="J51" s="1027"/>
      <c r="K51" s="1173"/>
      <c r="L51" s="1027"/>
      <c r="M51" s="1173"/>
      <c r="N51" s="1027"/>
      <c r="O51" s="1173"/>
      <c r="P51" s="1027"/>
      <c r="Q51" s="1173"/>
      <c r="R51" s="1027"/>
      <c r="S51" s="293"/>
      <c r="AF51" s="762">
        <v>0</v>
      </c>
    </row>
    <row s="1639" customFormat="1" customHeight="1" ht="45" hidden="1">
      <c r="A52" s="2396"/>
      <c r="B52" s="515"/>
      <c r="D52" s="669" t="s">
        <v>115</v>
      </c>
      <c r="E52" s="670" t="s">
        <v>896</v>
      </c>
      <c r="F52" s="664" t="s">
        <v>874</v>
      </c>
      <c r="G52" s="672"/>
      <c r="H52" s="1027"/>
      <c r="I52" s="672"/>
      <c r="J52" s="1027"/>
      <c r="K52" s="1173"/>
      <c r="L52" s="1027"/>
      <c r="M52" s="1173"/>
      <c r="N52" s="1027"/>
      <c r="O52" s="1173"/>
      <c r="P52" s="1027"/>
      <c r="Q52" s="1173"/>
      <c r="R52" s="1027"/>
      <c r="S52" s="293"/>
      <c r="AF52" s="762">
        <v>0</v>
      </c>
    </row>
    <row s="1639" customFormat="1" customHeight="1" ht="11.25" hidden="1">
      <c r="A53" s="2396"/>
      <c r="B53" s="515"/>
      <c r="D53" s="669" t="s">
        <v>325</v>
      </c>
      <c r="E53" s="671" t="s">
        <v>885</v>
      </c>
      <c r="F53" s="664" t="s">
        <v>874</v>
      </c>
      <c r="G53" s="672"/>
      <c r="H53" s="1027"/>
      <c r="I53" s="672"/>
      <c r="J53" s="1027"/>
      <c r="K53" s="1173"/>
      <c r="L53" s="1027"/>
      <c r="M53" s="1173"/>
      <c r="N53" s="1027"/>
      <c r="O53" s="1173"/>
      <c r="P53" s="1027"/>
      <c r="Q53" s="1173"/>
      <c r="R53" s="1027"/>
      <c r="S53" s="293"/>
      <c r="AF53" s="762">
        <v>0</v>
      </c>
    </row>
    <row s="1639" customFormat="1" customHeight="1" ht="11.25" hidden="1">
      <c r="A54" s="2396"/>
      <c r="B54" s="515"/>
      <c r="D54" s="669" t="s">
        <v>897</v>
      </c>
      <c r="E54" s="671" t="s">
        <v>886</v>
      </c>
      <c r="F54" s="664" t="s">
        <v>874</v>
      </c>
      <c r="G54" s="672"/>
      <c r="H54" s="1027"/>
      <c r="I54" s="672"/>
      <c r="J54" s="1027"/>
      <c r="K54" s="1173"/>
      <c r="L54" s="1027"/>
      <c r="M54" s="1173"/>
      <c r="N54" s="1027"/>
      <c r="O54" s="1173"/>
      <c r="P54" s="1027"/>
      <c r="Q54" s="1173"/>
      <c r="R54" s="1027"/>
      <c r="S54" s="293"/>
      <c r="AF54" s="762">
        <v>0</v>
      </c>
    </row>
    <row s="1639" customFormat="1" customHeight="1" ht="11.25" hidden="1">
      <c r="A55" s="2396"/>
      <c r="B55" s="515"/>
      <c r="D55" s="669" t="s">
        <v>898</v>
      </c>
      <c r="E55" s="671" t="s">
        <v>887</v>
      </c>
      <c r="F55" s="664" t="s">
        <v>874</v>
      </c>
      <c r="G55" s="672"/>
      <c r="H55" s="1027"/>
      <c r="I55" s="672"/>
      <c r="J55" s="1027"/>
      <c r="K55" s="1173"/>
      <c r="L55" s="1027"/>
      <c r="M55" s="1173"/>
      <c r="N55" s="1027"/>
      <c r="O55" s="1173"/>
      <c r="P55" s="1027"/>
      <c r="Q55" s="1173"/>
      <c r="R55" s="1027"/>
      <c r="S55" s="293"/>
      <c r="AF55" s="762">
        <v>0</v>
      </c>
    </row>
    <row s="1639" customFormat="1" customHeight="1" ht="11.25" hidden="1">
      <c r="A56" s="2396"/>
      <c r="B56" s="515"/>
      <c r="D56" s="669" t="s">
        <v>899</v>
      </c>
      <c r="E56" s="675" t="s">
        <v>889</v>
      </c>
      <c r="F56" s="664" t="s">
        <v>874</v>
      </c>
      <c r="G56" s="672"/>
      <c r="H56" s="1027"/>
      <c r="I56" s="672"/>
      <c r="J56" s="1027"/>
      <c r="K56" s="1173"/>
      <c r="L56" s="1027"/>
      <c r="M56" s="1173"/>
      <c r="N56" s="1027"/>
      <c r="O56" s="1173"/>
      <c r="P56" s="1027"/>
      <c r="Q56" s="1173"/>
      <c r="R56" s="1027"/>
      <c r="S56" s="293"/>
      <c r="AF56" s="762">
        <v>0</v>
      </c>
    </row>
    <row s="1639" customFormat="1" customHeight="1" ht="11.25" hidden="1">
      <c r="A57" s="2396"/>
      <c r="B57" s="515"/>
      <c r="D57" s="669" t="s">
        <v>900</v>
      </c>
      <c r="E57" s="675" t="s">
        <v>891</v>
      </c>
      <c r="F57" s="664" t="s">
        <v>874</v>
      </c>
      <c r="G57" s="672"/>
      <c r="H57" s="1027"/>
      <c r="I57" s="672"/>
      <c r="J57" s="1027"/>
      <c r="K57" s="1173"/>
      <c r="L57" s="1027"/>
      <c r="M57" s="1173"/>
      <c r="N57" s="1027"/>
      <c r="O57" s="1173"/>
      <c r="P57" s="1027"/>
      <c r="Q57" s="1173"/>
      <c r="R57" s="1027"/>
      <c r="S57" s="293"/>
      <c r="AF57" s="762">
        <v>0</v>
      </c>
    </row>
    <row s="1639" customFormat="1" customHeight="1" ht="11.25" hidden="1">
      <c r="A58" s="2396"/>
      <c r="B58" s="515"/>
      <c r="D58" s="669" t="s">
        <v>901</v>
      </c>
      <c r="E58" s="671" t="s">
        <v>893</v>
      </c>
      <c r="F58" s="664" t="s">
        <v>874</v>
      </c>
      <c r="G58" s="672"/>
      <c r="H58" s="1027"/>
      <c r="I58" s="672"/>
      <c r="J58" s="1027"/>
      <c r="K58" s="1173"/>
      <c r="L58" s="1027"/>
      <c r="M58" s="1173"/>
      <c r="N58" s="1027"/>
      <c r="O58" s="1173"/>
      <c r="P58" s="1027"/>
      <c r="Q58" s="1173"/>
      <c r="R58" s="1027"/>
      <c r="S58" s="293"/>
      <c r="AF58" s="762">
        <v>0</v>
      </c>
    </row>
    <row s="1639" customFormat="1" customHeight="1" ht="11.25" hidden="1">
      <c r="A59" s="2396"/>
      <c r="B59" s="515"/>
      <c r="D59" s="669" t="s">
        <v>902</v>
      </c>
      <c r="E59" s="671" t="s">
        <v>895</v>
      </c>
      <c r="F59" s="664" t="s">
        <v>874</v>
      </c>
      <c r="G59" s="672"/>
      <c r="H59" s="1027"/>
      <c r="I59" s="672"/>
      <c r="J59" s="1027"/>
      <c r="K59" s="1173"/>
      <c r="L59" s="1027"/>
      <c r="M59" s="1173"/>
      <c r="N59" s="1027"/>
      <c r="O59" s="1173"/>
      <c r="P59" s="1027"/>
      <c r="Q59" s="1173"/>
      <c r="R59" s="1027"/>
      <c r="S59" s="293"/>
      <c r="AF59" s="762">
        <v>0</v>
      </c>
    </row>
    <row s="1639" customFormat="1" customHeight="1" ht="33.75" hidden="1">
      <c r="A60" s="2396"/>
      <c r="B60" s="515"/>
      <c r="D60" s="669" t="s">
        <v>92</v>
      </c>
      <c r="E60" s="670" t="s">
        <v>903</v>
      </c>
      <c r="F60" s="725" t="s">
        <v>570</v>
      </c>
      <c r="G60" s="746"/>
      <c r="H60" s="1027"/>
      <c r="I60" s="746"/>
      <c r="J60" s="1027"/>
      <c r="K60" s="746"/>
      <c r="L60" s="1027"/>
      <c r="M60" s="746"/>
      <c r="N60" s="1027"/>
      <c r="O60" s="746"/>
      <c r="P60" s="1027"/>
      <c r="Q60" s="746"/>
      <c r="R60" s="1027"/>
      <c r="S60" s="306" t="s">
        <v>904</v>
      </c>
      <c r="AF60" s="762">
        <v>0</v>
      </c>
    </row>
    <row s="1639" customFormat="1" customHeight="1" ht="33.75" hidden="1">
      <c r="A61" s="2396"/>
      <c r="B61" s="515"/>
      <c r="D61" s="669" t="s">
        <v>93</v>
      </c>
      <c r="E61" s="670" t="s">
        <v>905</v>
      </c>
      <c r="F61" s="730" t="s">
        <v>835</v>
      </c>
      <c r="G61" s="672"/>
      <c r="H61" s="1027"/>
      <c r="I61" s="672"/>
      <c r="J61" s="1027"/>
      <c r="K61" s="1173"/>
      <c r="L61" s="1027"/>
      <c r="M61" s="1173"/>
      <c r="N61" s="1027"/>
      <c r="O61" s="1173"/>
      <c r="P61" s="1027"/>
      <c r="Q61" s="1173"/>
      <c r="R61" s="1027"/>
      <c r="S61" s="293"/>
      <c r="AF61" s="762">
        <v>0</v>
      </c>
    </row>
    <row s="1639" customFormat="1" customHeight="1" ht="22.5" hidden="1">
      <c r="A62" s="2396"/>
      <c r="B62" s="515" t="s">
        <v>600</v>
      </c>
      <c r="D62" s="669" t="s">
        <v>116</v>
      </c>
      <c r="E62" s="670" t="s">
        <v>906</v>
      </c>
      <c r="F62" s="730" t="s">
        <v>318</v>
      </c>
      <c r="G62" s="386"/>
      <c r="H62" s="1027"/>
      <c r="I62" s="386"/>
      <c r="J62" s="1027"/>
      <c r="K62" s="1168"/>
      <c r="L62" s="1027"/>
      <c r="M62" s="1168"/>
      <c r="N62" s="1027"/>
      <c r="O62" s="1168"/>
      <c r="P62" s="1027"/>
      <c r="Q62" s="1168"/>
      <c r="R62" s="1027"/>
      <c r="S62" s="293" t="s">
        <v>647</v>
      </c>
      <c r="AF62" s="762">
        <v>0</v>
      </c>
    </row>
    <row s="1639" customFormat="1" customHeight="1" ht="45" hidden="1">
      <c r="A63" s="2396"/>
      <c r="B63" s="515" t="s">
        <v>600</v>
      </c>
      <c r="D63" s="669" t="s">
        <v>907</v>
      </c>
      <c r="E63" s="671" t="s">
        <v>908</v>
      </c>
      <c r="F63" s="725" t="s">
        <v>318</v>
      </c>
      <c r="G63" s="386"/>
      <c r="H63" s="1027"/>
      <c r="I63" s="386"/>
      <c r="J63" s="1027"/>
      <c r="K63" s="1168"/>
      <c r="L63" s="1027"/>
      <c r="M63" s="1168"/>
      <c r="N63" s="1027"/>
      <c r="O63" s="1168"/>
      <c r="P63" s="1027"/>
      <c r="Q63" s="1168"/>
      <c r="R63" s="1027"/>
      <c r="S63" s="293" t="s">
        <v>647</v>
      </c>
      <c r="AF63" s="762">
        <v>0</v>
      </c>
    </row>
    <row s="1639" customFormat="1" customHeight="1" ht="11.549999999999999">
      <c r="A64" s="1037"/>
      <c r="B64" s="522"/>
      <c r="D64" s="1038"/>
      <c r="E64" s="1039"/>
      <c r="K64" s="1639"/>
      <c r="L64" s="1639"/>
      <c r="M64" s="1639"/>
      <c r="N64" s="1639"/>
      <c r="O64" s="1639"/>
      <c r="P64" s="1639"/>
      <c r="Q64" s="1639"/>
      <c r="R64" s="1639"/>
      <c r="AF64" s="513">
        <v>11</v>
      </c>
    </row>
    <row s="1639" customFormat="1" customHeight="1" ht="22.5" hidden="1">
      <c r="A65" s="2396" t="s">
        <v>909</v>
      </c>
      <c r="B65" s="515"/>
      <c r="D65" s="669">
        <v>1</v>
      </c>
      <c r="E65" s="748" t="s">
        <v>910</v>
      </c>
      <c r="F65" s="744" t="s">
        <v>825</v>
      </c>
      <c r="G65" s="745"/>
      <c r="H65" s="1033"/>
      <c r="I65" s="745"/>
      <c r="J65" s="1033"/>
      <c r="K65" s="745"/>
      <c r="L65" s="1033"/>
      <c r="M65" s="745"/>
      <c r="N65" s="1033"/>
      <c r="O65" s="745"/>
      <c r="P65" s="1033"/>
      <c r="Q65" s="745"/>
      <c r="R65" s="1033"/>
      <c r="S65" s="305" t="s">
        <v>911</v>
      </c>
      <c r="AF65" s="762">
        <v>0</v>
      </c>
    </row>
    <row s="1639" customFormat="1" customHeight="1" ht="56.25" hidden="1">
      <c r="A66" s="2396"/>
      <c r="B66" s="515"/>
      <c r="D66" s="747" t="s">
        <v>103</v>
      </c>
      <c r="E66" s="711" t="s">
        <v>912</v>
      </c>
      <c r="F66" s="664" t="s">
        <v>558</v>
      </c>
      <c r="G66" s="664" t="s">
        <v>558</v>
      </c>
      <c r="H66" s="523"/>
      <c r="I66" s="664" t="s">
        <v>558</v>
      </c>
      <c r="J66" s="523"/>
      <c r="K66" s="2108" t="s">
        <v>558</v>
      </c>
      <c r="L66" s="523"/>
      <c r="M66" s="2108" t="s">
        <v>558</v>
      </c>
      <c r="N66" s="523"/>
      <c r="O66" s="2108" t="s">
        <v>558</v>
      </c>
      <c r="P66" s="523"/>
      <c r="Q66" s="2108" t="s">
        <v>558</v>
      </c>
      <c r="R66" s="523"/>
      <c r="S66" s="293"/>
      <c r="AF66" s="762">
        <v>0</v>
      </c>
    </row>
    <row s="1639" customFormat="1" customHeight="1" ht="33.75" hidden="1">
      <c r="A67" s="2396"/>
      <c r="B67" s="515"/>
      <c r="D67" s="747" t="s">
        <v>724</v>
      </c>
      <c r="E67" s="958" t="s">
        <v>913</v>
      </c>
      <c r="F67" s="664" t="s">
        <v>877</v>
      </c>
      <c r="G67" s="731"/>
      <c r="H67" s="523"/>
      <c r="I67" s="731"/>
      <c r="J67" s="523"/>
      <c r="K67" s="731"/>
      <c r="L67" s="523"/>
      <c r="M67" s="731"/>
      <c r="N67" s="523"/>
      <c r="O67" s="731"/>
      <c r="P67" s="523"/>
      <c r="Q67" s="731"/>
      <c r="R67" s="523"/>
      <c r="S67" s="293"/>
      <c r="AF67" s="762">
        <v>0</v>
      </c>
    </row>
    <row s="1639" customFormat="1" customHeight="1" ht="22.5" hidden="1">
      <c r="A68" s="2396"/>
      <c r="B68" s="515"/>
      <c r="D68" s="747" t="s">
        <v>319</v>
      </c>
      <c r="E68" s="958" t="s">
        <v>914</v>
      </c>
      <c r="F68" s="664" t="s">
        <v>877</v>
      </c>
      <c r="G68" s="731"/>
      <c r="H68" s="523"/>
      <c r="I68" s="731"/>
      <c r="J68" s="523"/>
      <c r="K68" s="731"/>
      <c r="L68" s="523"/>
      <c r="M68" s="731"/>
      <c r="N68" s="523"/>
      <c r="O68" s="731"/>
      <c r="P68" s="523"/>
      <c r="Q68" s="731"/>
      <c r="R68" s="523"/>
      <c r="S68" s="293"/>
      <c r="AF68" s="762">
        <v>0</v>
      </c>
    </row>
    <row s="1639" customFormat="1" customHeight="1" ht="22.5" hidden="1">
      <c r="A69" s="2396"/>
      <c r="B69" s="515"/>
      <c r="D69" s="747" t="s">
        <v>322</v>
      </c>
      <c r="E69" s="958" t="s">
        <v>915</v>
      </c>
      <c r="F69" s="725" t="s">
        <v>570</v>
      </c>
      <c r="G69" s="746"/>
      <c r="H69" s="523"/>
      <c r="I69" s="746"/>
      <c r="J69" s="523"/>
      <c r="K69" s="746"/>
      <c r="L69" s="523"/>
      <c r="M69" s="746"/>
      <c r="N69" s="523"/>
      <c r="O69" s="746"/>
      <c r="P69" s="523"/>
      <c r="Q69" s="746"/>
      <c r="R69" s="523"/>
      <c r="S69" s="293"/>
      <c r="AF69" s="762">
        <v>0</v>
      </c>
    </row>
    <row s="1639" customFormat="1" customHeight="1" ht="22.5" hidden="1">
      <c r="A70" s="2396"/>
      <c r="B70" s="515"/>
      <c r="D70" s="747" t="s">
        <v>744</v>
      </c>
      <c r="E70" s="958" t="s">
        <v>916</v>
      </c>
      <c r="F70" s="725" t="s">
        <v>570</v>
      </c>
      <c r="G70" s="746"/>
      <c r="H70" s="523"/>
      <c r="I70" s="746"/>
      <c r="J70" s="523"/>
      <c r="K70" s="746"/>
      <c r="L70" s="523"/>
      <c r="M70" s="746"/>
      <c r="N70" s="523"/>
      <c r="O70" s="746"/>
      <c r="P70" s="523"/>
      <c r="Q70" s="746"/>
      <c r="R70" s="523"/>
      <c r="S70" s="293"/>
      <c r="AF70" s="762">
        <v>0</v>
      </c>
    </row>
    <row s="1639" customFormat="1" customHeight="1" ht="22.5" hidden="1">
      <c r="A71" s="2396"/>
      <c r="B71" s="515"/>
      <c r="D71" s="669" t="s">
        <v>90</v>
      </c>
      <c r="E71" s="670" t="s">
        <v>917</v>
      </c>
      <c r="F71" s="664" t="s">
        <v>877</v>
      </c>
      <c r="G71" s="561"/>
      <c r="H71" s="1034"/>
      <c r="I71" s="561"/>
      <c r="J71" s="1034"/>
      <c r="K71" s="561"/>
      <c r="L71" s="1034"/>
      <c r="M71" s="561"/>
      <c r="N71" s="1034"/>
      <c r="O71" s="561"/>
      <c r="P71" s="1034"/>
      <c r="Q71" s="561"/>
      <c r="R71" s="1034"/>
      <c r="S71" s="306"/>
      <c r="AF71" s="762">
        <v>0</v>
      </c>
    </row>
    <row s="1639" customFormat="1" customHeight="1" ht="56.25" hidden="1">
      <c r="A72" s="2396"/>
      <c r="B72" s="515"/>
      <c r="D72" s="669" t="s">
        <v>91</v>
      </c>
      <c r="E72" s="670" t="s">
        <v>918</v>
      </c>
      <c r="F72" s="725" t="s">
        <v>570</v>
      </c>
      <c r="G72" s="746"/>
      <c r="H72" s="1027"/>
      <c r="I72" s="746"/>
      <c r="J72" s="1027"/>
      <c r="K72" s="746"/>
      <c r="L72" s="1027"/>
      <c r="M72" s="746"/>
      <c r="N72" s="1027"/>
      <c r="O72" s="746"/>
      <c r="P72" s="1027"/>
      <c r="Q72" s="746"/>
      <c r="R72" s="1027"/>
      <c r="S72" s="306"/>
      <c r="AF72" s="762">
        <v>0</v>
      </c>
    </row>
    <row s="1639" customFormat="1" customHeight="1" ht="33.75" hidden="1">
      <c r="A73" s="2396"/>
      <c r="B73" s="515"/>
      <c r="D73" s="669" t="s">
        <v>115</v>
      </c>
      <c r="E73" s="670" t="s">
        <v>919</v>
      </c>
      <c r="F73" s="730" t="s">
        <v>835</v>
      </c>
      <c r="G73" s="672"/>
      <c r="H73" s="1027"/>
      <c r="I73" s="672"/>
      <c r="J73" s="1027"/>
      <c r="K73" s="1173"/>
      <c r="L73" s="1027"/>
      <c r="M73" s="1173"/>
      <c r="N73" s="1027"/>
      <c r="O73" s="1173"/>
      <c r="P73" s="1027"/>
      <c r="Q73" s="1173"/>
      <c r="R73" s="1027"/>
      <c r="S73" s="293"/>
      <c r="AF73" s="762">
        <v>0</v>
      </c>
    </row>
    <row s="1639" customFormat="1" customHeight="1" ht="22.5" hidden="1">
      <c r="A74" s="2396"/>
      <c r="B74" s="515" t="s">
        <v>600</v>
      </c>
      <c r="D74" s="669" t="s">
        <v>92</v>
      </c>
      <c r="E74" s="670" t="s">
        <v>920</v>
      </c>
      <c r="F74" s="730" t="s">
        <v>318</v>
      </c>
      <c r="G74" s="386"/>
      <c r="H74" s="1027"/>
      <c r="I74" s="386"/>
      <c r="J74" s="1027"/>
      <c r="K74" s="1168"/>
      <c r="L74" s="1027"/>
      <c r="M74" s="1168"/>
      <c r="N74" s="1027"/>
      <c r="O74" s="1168"/>
      <c r="P74" s="1027"/>
      <c r="Q74" s="1168"/>
      <c r="R74" s="1027"/>
      <c r="S74" s="293" t="s">
        <v>647</v>
      </c>
      <c r="AF74" s="762">
        <v>0</v>
      </c>
    </row>
    <row s="1639" customFormat="1" customHeight="1" ht="45" hidden="1">
      <c r="A75" s="2396"/>
      <c r="B75" s="515" t="s">
        <v>600</v>
      </c>
      <c r="D75" s="669" t="s">
        <v>668</v>
      </c>
      <c r="E75" s="671" t="s">
        <v>921</v>
      </c>
      <c r="F75" s="725" t="s">
        <v>318</v>
      </c>
      <c r="G75" s="386"/>
      <c r="H75" s="1027"/>
      <c r="I75" s="386"/>
      <c r="J75" s="1027"/>
      <c r="K75" s="1168"/>
      <c r="L75" s="1027"/>
      <c r="M75" s="1168"/>
      <c r="N75" s="1027"/>
      <c r="O75" s="1168"/>
      <c r="P75" s="1027"/>
      <c r="Q75" s="1168"/>
      <c r="R75" s="1027"/>
      <c r="S75" s="293" t="s">
        <v>647</v>
      </c>
      <c r="AF75" s="762">
        <v>0</v>
      </c>
    </row>
    <row s="1639" customFormat="1" customHeight="1" ht="11.549999999999999">
      <c r="A76" s="1037"/>
      <c r="B76" s="522"/>
      <c r="D76" s="1038"/>
      <c r="E76" s="1039"/>
      <c r="K76" s="1639"/>
      <c r="L76" s="1639"/>
      <c r="M76" s="1639"/>
      <c r="N76" s="1639"/>
      <c r="O76" s="1639"/>
      <c r="P76" s="1639"/>
      <c r="Q76" s="1639"/>
      <c r="R76" s="1639"/>
      <c r="AF76" s="513">
        <v>11</v>
      </c>
    </row>
    <row s="1639" customFormat="1" customHeight="1" ht="11.25" hidden="1">
      <c r="A77" s="2396" t="s">
        <v>922</v>
      </c>
      <c r="B77" s="515"/>
      <c r="D77" s="669">
        <v>1</v>
      </c>
      <c r="E77" s="670" t="s">
        <v>923</v>
      </c>
      <c r="F77" s="725" t="s">
        <v>825</v>
      </c>
      <c r="G77" s="728"/>
      <c r="H77" s="1027"/>
      <c r="I77" s="728"/>
      <c r="J77" s="1027"/>
      <c r="K77" s="728"/>
      <c r="L77" s="1027"/>
      <c r="M77" s="728"/>
      <c r="N77" s="1027"/>
      <c r="O77" s="728"/>
      <c r="P77" s="1027"/>
      <c r="Q77" s="728"/>
      <c r="R77" s="1027"/>
      <c r="S77" s="293" t="s">
        <v>924</v>
      </c>
      <c r="AF77" s="762">
        <v>0</v>
      </c>
    </row>
    <row s="1639" customFormat="1" customHeight="1" ht="11.25" hidden="1">
      <c r="A78" s="2396"/>
      <c r="B78" s="515"/>
      <c r="D78" s="669" t="s">
        <v>103</v>
      </c>
      <c r="E78" s="670" t="s">
        <v>925</v>
      </c>
      <c r="F78" s="725" t="s">
        <v>825</v>
      </c>
      <c r="G78" s="728"/>
      <c r="H78" s="1027"/>
      <c r="I78" s="728"/>
      <c r="J78" s="1027"/>
      <c r="K78" s="728"/>
      <c r="L78" s="1027"/>
      <c r="M78" s="728"/>
      <c r="N78" s="1027"/>
      <c r="O78" s="728"/>
      <c r="P78" s="1027"/>
      <c r="Q78" s="728"/>
      <c r="R78" s="1027"/>
      <c r="S78" s="293" t="s">
        <v>926</v>
      </c>
      <c r="AF78" s="762">
        <v>0</v>
      </c>
    </row>
    <row s="1639" customFormat="1" customHeight="1" ht="22.5" hidden="1">
      <c r="A79" s="2396"/>
      <c r="B79" s="515"/>
      <c r="D79" s="669" t="s">
        <v>90</v>
      </c>
      <c r="E79" s="726" t="s">
        <v>927</v>
      </c>
      <c r="F79" s="664" t="s">
        <v>874</v>
      </c>
      <c r="G79" s="728"/>
      <c r="H79" s="1027"/>
      <c r="I79" s="728"/>
      <c r="J79" s="1027"/>
      <c r="K79" s="728"/>
      <c r="L79" s="1027"/>
      <c r="M79" s="728"/>
      <c r="N79" s="1027"/>
      <c r="O79" s="728"/>
      <c r="P79" s="1027"/>
      <c r="Q79" s="728"/>
      <c r="R79" s="1027"/>
      <c r="S79" s="293" t="s">
        <v>928</v>
      </c>
      <c r="AF79" s="762">
        <v>0</v>
      </c>
    </row>
    <row s="1639" customFormat="1" customHeight="1" ht="11.25" hidden="1">
      <c r="A80" s="2396"/>
      <c r="B80" s="515"/>
      <c r="D80" s="669" t="s">
        <v>336</v>
      </c>
      <c r="E80" s="727" t="s">
        <v>929</v>
      </c>
      <c r="F80" s="664" t="s">
        <v>874</v>
      </c>
      <c r="G80" s="728"/>
      <c r="H80" s="1027"/>
      <c r="I80" s="728"/>
      <c r="J80" s="1027"/>
      <c r="K80" s="728"/>
      <c r="L80" s="1027"/>
      <c r="M80" s="728"/>
      <c r="N80" s="1027"/>
      <c r="O80" s="728"/>
      <c r="P80" s="1027"/>
      <c r="Q80" s="728"/>
      <c r="R80" s="1027"/>
      <c r="S80" s="293"/>
      <c r="AF80" s="762">
        <v>0</v>
      </c>
    </row>
    <row s="1639" customFormat="1" customHeight="1" ht="11.25" hidden="1">
      <c r="A81" s="2396"/>
      <c r="B81" s="515"/>
      <c r="D81" s="669" t="s">
        <v>344</v>
      </c>
      <c r="E81" s="727" t="s">
        <v>930</v>
      </c>
      <c r="F81" s="664" t="s">
        <v>874</v>
      </c>
      <c r="G81" s="728"/>
      <c r="H81" s="1027"/>
      <c r="I81" s="728"/>
      <c r="J81" s="1027"/>
      <c r="K81" s="728"/>
      <c r="L81" s="1027"/>
      <c r="M81" s="728"/>
      <c r="N81" s="1027"/>
      <c r="O81" s="728"/>
      <c r="P81" s="1027"/>
      <c r="Q81" s="728"/>
      <c r="R81" s="1027"/>
      <c r="S81" s="293"/>
      <c r="AF81" s="762">
        <v>0</v>
      </c>
    </row>
    <row s="1639" customFormat="1" customHeight="1" ht="11.25" hidden="1">
      <c r="A82" s="2396"/>
      <c r="B82" s="515"/>
      <c r="D82" s="669" t="s">
        <v>346</v>
      </c>
      <c r="E82" s="727" t="s">
        <v>931</v>
      </c>
      <c r="F82" s="664" t="s">
        <v>874</v>
      </c>
      <c r="G82" s="728"/>
      <c r="H82" s="1027"/>
      <c r="I82" s="728"/>
      <c r="J82" s="1027"/>
      <c r="K82" s="728"/>
      <c r="L82" s="1027"/>
      <c r="M82" s="728"/>
      <c r="N82" s="1027"/>
      <c r="O82" s="728"/>
      <c r="P82" s="1027"/>
      <c r="Q82" s="728"/>
      <c r="R82" s="1027"/>
      <c r="S82" s="293"/>
      <c r="AF82" s="762">
        <v>0</v>
      </c>
    </row>
    <row s="1639" customFormat="1" customHeight="1" ht="11.25" hidden="1">
      <c r="A83" s="2396"/>
      <c r="B83" s="515"/>
      <c r="D83" s="669" t="s">
        <v>348</v>
      </c>
      <c r="E83" s="727" t="s">
        <v>932</v>
      </c>
      <c r="F83" s="664" t="s">
        <v>874</v>
      </c>
      <c r="G83" s="728"/>
      <c r="H83" s="1027"/>
      <c r="I83" s="728"/>
      <c r="J83" s="1027"/>
      <c r="K83" s="728"/>
      <c r="L83" s="1027"/>
      <c r="M83" s="728"/>
      <c r="N83" s="1027"/>
      <c r="O83" s="728"/>
      <c r="P83" s="1027"/>
      <c r="Q83" s="728"/>
      <c r="R83" s="1027"/>
      <c r="S83" s="293"/>
      <c r="AF83" s="762">
        <v>0</v>
      </c>
    </row>
    <row s="1639" customFormat="1" customHeight="1" ht="11.25" hidden="1">
      <c r="A84" s="2396"/>
      <c r="B84" s="515"/>
      <c r="D84" s="669" t="s">
        <v>933</v>
      </c>
      <c r="E84" s="727" t="s">
        <v>934</v>
      </c>
      <c r="F84" s="664" t="s">
        <v>874</v>
      </c>
      <c r="G84" s="728"/>
      <c r="H84" s="1027"/>
      <c r="I84" s="728"/>
      <c r="J84" s="1027"/>
      <c r="K84" s="728"/>
      <c r="L84" s="1027"/>
      <c r="M84" s="728"/>
      <c r="N84" s="1027"/>
      <c r="O84" s="728"/>
      <c r="P84" s="1027"/>
      <c r="Q84" s="728"/>
      <c r="R84" s="1027"/>
      <c r="S84" s="293"/>
      <c r="AF84" s="762">
        <v>0</v>
      </c>
    </row>
    <row s="1639" customFormat="1" customHeight="1" ht="11.25" hidden="1">
      <c r="A85" s="2396"/>
      <c r="B85" s="515"/>
      <c r="D85" s="669" t="s">
        <v>935</v>
      </c>
      <c r="E85" s="727" t="s">
        <v>936</v>
      </c>
      <c r="F85" s="664" t="s">
        <v>874</v>
      </c>
      <c r="G85" s="728"/>
      <c r="H85" s="1027"/>
      <c r="I85" s="728"/>
      <c r="J85" s="1027"/>
      <c r="K85" s="728"/>
      <c r="L85" s="1027"/>
      <c r="M85" s="728"/>
      <c r="N85" s="1027"/>
      <c r="O85" s="728"/>
      <c r="P85" s="1027"/>
      <c r="Q85" s="728"/>
      <c r="R85" s="1027"/>
      <c r="S85" s="293"/>
      <c r="AF85" s="762">
        <v>0</v>
      </c>
    </row>
    <row s="1639" customFormat="1" customHeight="1" ht="11.25" hidden="1">
      <c r="A86" s="2396"/>
      <c r="B86" s="515"/>
      <c r="D86" s="669" t="s">
        <v>937</v>
      </c>
      <c r="E86" s="727" t="s">
        <v>938</v>
      </c>
      <c r="F86" s="664" t="s">
        <v>874</v>
      </c>
      <c r="G86" s="728"/>
      <c r="H86" s="1027"/>
      <c r="I86" s="728"/>
      <c r="J86" s="1027"/>
      <c r="K86" s="728"/>
      <c r="L86" s="1027"/>
      <c r="M86" s="728"/>
      <c r="N86" s="1027"/>
      <c r="O86" s="728"/>
      <c r="P86" s="1027"/>
      <c r="Q86" s="728"/>
      <c r="R86" s="1027"/>
      <c r="S86" s="293"/>
      <c r="AF86" s="762">
        <v>0</v>
      </c>
    </row>
    <row s="1639" customFormat="1" customHeight="1" ht="45" hidden="1">
      <c r="A87" s="2396"/>
      <c r="B87" s="515"/>
      <c r="D87" s="669" t="s">
        <v>91</v>
      </c>
      <c r="E87" s="670" t="s">
        <v>939</v>
      </c>
      <c r="F87" s="664" t="s">
        <v>874</v>
      </c>
      <c r="G87" s="728"/>
      <c r="H87" s="1027"/>
      <c r="I87" s="728"/>
      <c r="J87" s="1027"/>
      <c r="K87" s="728"/>
      <c r="L87" s="1027"/>
      <c r="M87" s="728"/>
      <c r="N87" s="1027"/>
      <c r="O87" s="728"/>
      <c r="P87" s="1027"/>
      <c r="Q87" s="728"/>
      <c r="R87" s="1027"/>
      <c r="S87" s="293" t="s">
        <v>940</v>
      </c>
      <c r="AF87" s="762">
        <v>0</v>
      </c>
    </row>
    <row s="1639" customFormat="1" customHeight="1" ht="11.25" hidden="1">
      <c r="A88" s="2396"/>
      <c r="B88" s="515"/>
      <c r="D88" s="669" t="s">
        <v>769</v>
      </c>
      <c r="E88" s="727" t="s">
        <v>929</v>
      </c>
      <c r="F88" s="664" t="s">
        <v>874</v>
      </c>
      <c r="G88" s="728"/>
      <c r="H88" s="1027"/>
      <c r="I88" s="728"/>
      <c r="J88" s="1027"/>
      <c r="K88" s="728"/>
      <c r="L88" s="1027"/>
      <c r="M88" s="728"/>
      <c r="N88" s="1027"/>
      <c r="O88" s="728"/>
      <c r="P88" s="1027"/>
      <c r="Q88" s="728"/>
      <c r="R88" s="1027"/>
      <c r="S88" s="293"/>
      <c r="AF88" s="762">
        <v>0</v>
      </c>
    </row>
    <row s="1639" customFormat="1" customHeight="1" ht="11.25" hidden="1">
      <c r="A89" s="2396"/>
      <c r="B89" s="515"/>
      <c r="D89" s="669" t="s">
        <v>811</v>
      </c>
      <c r="E89" s="727" t="s">
        <v>930</v>
      </c>
      <c r="F89" s="664" t="s">
        <v>874</v>
      </c>
      <c r="G89" s="728"/>
      <c r="H89" s="1027"/>
      <c r="I89" s="728"/>
      <c r="J89" s="1027"/>
      <c r="K89" s="728"/>
      <c r="L89" s="1027"/>
      <c r="M89" s="728"/>
      <c r="N89" s="1027"/>
      <c r="O89" s="728"/>
      <c r="P89" s="1027"/>
      <c r="Q89" s="728"/>
      <c r="R89" s="1027"/>
      <c r="S89" s="293"/>
      <c r="AF89" s="762">
        <v>0</v>
      </c>
    </row>
    <row s="1639" customFormat="1" customHeight="1" ht="11.25" hidden="1">
      <c r="A90" s="2396"/>
      <c r="B90" s="515"/>
      <c r="D90" s="669" t="s">
        <v>814</v>
      </c>
      <c r="E90" s="727" t="s">
        <v>931</v>
      </c>
      <c r="F90" s="664" t="s">
        <v>874</v>
      </c>
      <c r="G90" s="728"/>
      <c r="H90" s="1027"/>
      <c r="I90" s="728"/>
      <c r="J90" s="1027"/>
      <c r="K90" s="728"/>
      <c r="L90" s="1027"/>
      <c r="M90" s="728"/>
      <c r="N90" s="1027"/>
      <c r="O90" s="728"/>
      <c r="P90" s="1027"/>
      <c r="Q90" s="728"/>
      <c r="R90" s="1027"/>
      <c r="S90" s="293"/>
      <c r="AF90" s="762">
        <v>0</v>
      </c>
    </row>
    <row s="1639" customFormat="1" customHeight="1" ht="11.25" hidden="1">
      <c r="A91" s="2396"/>
      <c r="B91" s="515"/>
      <c r="D91" s="669" t="s">
        <v>892</v>
      </c>
      <c r="E91" s="727" t="s">
        <v>932</v>
      </c>
      <c r="F91" s="664" t="s">
        <v>874</v>
      </c>
      <c r="G91" s="728"/>
      <c r="H91" s="1027"/>
      <c r="I91" s="728"/>
      <c r="J91" s="1027"/>
      <c r="K91" s="728"/>
      <c r="L91" s="1027"/>
      <c r="M91" s="728"/>
      <c r="N91" s="1027"/>
      <c r="O91" s="728"/>
      <c r="P91" s="1027"/>
      <c r="Q91" s="728"/>
      <c r="R91" s="1027"/>
      <c r="S91" s="293"/>
      <c r="AF91" s="762">
        <v>0</v>
      </c>
    </row>
    <row s="1639" customFormat="1" customHeight="1" ht="11.25" hidden="1">
      <c r="A92" s="2396"/>
      <c r="B92" s="515"/>
      <c r="D92" s="669" t="s">
        <v>894</v>
      </c>
      <c r="E92" s="727" t="s">
        <v>934</v>
      </c>
      <c r="F92" s="664" t="s">
        <v>874</v>
      </c>
      <c r="G92" s="728"/>
      <c r="H92" s="1027"/>
      <c r="I92" s="728"/>
      <c r="J92" s="1027"/>
      <c r="K92" s="728"/>
      <c r="L92" s="1027"/>
      <c r="M92" s="728"/>
      <c r="N92" s="1027"/>
      <c r="O92" s="728"/>
      <c r="P92" s="1027"/>
      <c r="Q92" s="728"/>
      <c r="R92" s="1027"/>
      <c r="S92" s="293"/>
      <c r="AF92" s="762">
        <v>0</v>
      </c>
    </row>
    <row s="1639" customFormat="1" customHeight="1" ht="11.25" hidden="1">
      <c r="A93" s="2396"/>
      <c r="B93" s="515"/>
      <c r="D93" s="669" t="s">
        <v>941</v>
      </c>
      <c r="E93" s="727" t="s">
        <v>936</v>
      </c>
      <c r="F93" s="664" t="s">
        <v>874</v>
      </c>
      <c r="G93" s="728"/>
      <c r="H93" s="1027"/>
      <c r="I93" s="728"/>
      <c r="J93" s="1027"/>
      <c r="K93" s="728"/>
      <c r="L93" s="1027"/>
      <c r="M93" s="728"/>
      <c r="N93" s="1027"/>
      <c r="O93" s="728"/>
      <c r="P93" s="1027"/>
      <c r="Q93" s="728"/>
      <c r="R93" s="1027"/>
      <c r="S93" s="293"/>
      <c r="AF93" s="762">
        <v>0</v>
      </c>
    </row>
    <row s="1639" customFormat="1" customHeight="1" ht="11.25" hidden="1">
      <c r="A94" s="2396"/>
      <c r="B94" s="515"/>
      <c r="D94" s="669" t="s">
        <v>942</v>
      </c>
      <c r="E94" s="727" t="s">
        <v>938</v>
      </c>
      <c r="F94" s="664" t="s">
        <v>874</v>
      </c>
      <c r="G94" s="728"/>
      <c r="H94" s="1027"/>
      <c r="I94" s="728"/>
      <c r="J94" s="1027"/>
      <c r="K94" s="728"/>
      <c r="L94" s="1027"/>
      <c r="M94" s="728"/>
      <c r="N94" s="1027"/>
      <c r="O94" s="728"/>
      <c r="P94" s="1027"/>
      <c r="Q94" s="728"/>
      <c r="R94" s="1027"/>
      <c r="S94" s="293"/>
      <c r="AF94" s="762">
        <v>0</v>
      </c>
    </row>
    <row s="1639" customFormat="1" customHeight="1" ht="24.75" hidden="1">
      <c r="A95" s="2396"/>
      <c r="B95" s="515"/>
      <c r="D95" s="669" t="s">
        <v>115</v>
      </c>
      <c r="E95" s="670" t="s">
        <v>943</v>
      </c>
      <c r="F95" s="729" t="s">
        <v>570</v>
      </c>
      <c r="G95" s="731"/>
      <c r="H95" s="1027"/>
      <c r="I95" s="731"/>
      <c r="J95" s="1027"/>
      <c r="K95" s="731"/>
      <c r="L95" s="1027"/>
      <c r="M95" s="731"/>
      <c r="N95" s="1027"/>
      <c r="O95" s="731"/>
      <c r="P95" s="1027"/>
      <c r="Q95" s="731"/>
      <c r="R95" s="1027"/>
      <c r="S95" s="293" t="s">
        <v>944</v>
      </c>
      <c r="AF95" s="762">
        <v>0</v>
      </c>
    </row>
    <row s="1639" customFormat="1" customHeight="1" ht="33.75" hidden="1">
      <c r="A96" s="2396"/>
      <c r="B96" s="515"/>
      <c r="D96" s="669" t="s">
        <v>92</v>
      </c>
      <c r="E96" s="670" t="s">
        <v>945</v>
      </c>
      <c r="F96" s="730" t="s">
        <v>835</v>
      </c>
      <c r="G96" s="732"/>
      <c r="H96" s="1027"/>
      <c r="I96" s="732"/>
      <c r="J96" s="1027"/>
      <c r="K96" s="732"/>
      <c r="L96" s="1027"/>
      <c r="M96" s="732"/>
      <c r="N96" s="1027"/>
      <c r="O96" s="732"/>
      <c r="P96" s="1027"/>
      <c r="Q96" s="732"/>
      <c r="R96" s="1027"/>
      <c r="S96" s="293"/>
      <c r="AF96" s="762">
        <v>0</v>
      </c>
    </row>
    <row s="1639" customFormat="1" customHeight="1" ht="22.5" hidden="1">
      <c r="A97" s="2396"/>
      <c r="B97" s="515" t="s">
        <v>600</v>
      </c>
      <c r="D97" s="669" t="s">
        <v>93</v>
      </c>
      <c r="E97" s="670" t="s">
        <v>946</v>
      </c>
      <c r="F97" s="730" t="s">
        <v>318</v>
      </c>
      <c r="G97" s="389"/>
      <c r="H97" s="1027"/>
      <c r="I97" s="389"/>
      <c r="J97" s="1027"/>
      <c r="K97" s="389"/>
      <c r="L97" s="1027"/>
      <c r="M97" s="389"/>
      <c r="N97" s="1027"/>
      <c r="O97" s="389"/>
      <c r="P97" s="1027"/>
      <c r="Q97" s="389"/>
      <c r="R97" s="1027"/>
      <c r="S97" s="293" t="s">
        <v>647</v>
      </c>
      <c r="AF97" s="762">
        <v>0</v>
      </c>
    </row>
    <row s="1639" customFormat="1" customHeight="1" ht="45" hidden="1">
      <c r="A98" s="2396"/>
      <c r="B98" s="515" t="s">
        <v>600</v>
      </c>
      <c r="D98" s="669" t="s">
        <v>947</v>
      </c>
      <c r="E98" s="671" t="s">
        <v>948</v>
      </c>
      <c r="F98" s="725" t="s">
        <v>318</v>
      </c>
      <c r="G98" s="389"/>
      <c r="H98" s="1027"/>
      <c r="I98" s="389"/>
      <c r="J98" s="1027"/>
      <c r="K98" s="389"/>
      <c r="L98" s="1027"/>
      <c r="M98" s="389"/>
      <c r="N98" s="1027"/>
      <c r="O98" s="389"/>
      <c r="P98" s="1027"/>
      <c r="Q98" s="389"/>
      <c r="R98" s="1027"/>
      <c r="S98" s="293" t="s">
        <v>647</v>
      </c>
      <c r="AF98" s="762">
        <v>0</v>
      </c>
    </row>
    <row s="1639" customFormat="1" customHeight="1" ht="95.25" hidden="1">
      <c r="A99" s="2396"/>
      <c r="B99" s="515" t="s">
        <v>600</v>
      </c>
      <c r="D99" s="669" t="s">
        <v>116</v>
      </c>
      <c r="E99" s="670" t="s">
        <v>949</v>
      </c>
      <c r="F99" s="725" t="s">
        <v>318</v>
      </c>
      <c r="G99" s="389"/>
      <c r="H99" s="1027"/>
      <c r="I99" s="389"/>
      <c r="J99" s="1027"/>
      <c r="K99" s="389"/>
      <c r="L99" s="1027"/>
      <c r="M99" s="389"/>
      <c r="N99" s="1027"/>
      <c r="O99" s="389"/>
      <c r="P99" s="1027"/>
      <c r="Q99" s="389"/>
      <c r="R99" s="1027"/>
      <c r="S99" s="293" t="s">
        <v>647</v>
      </c>
      <c r="AF99" s="762">
        <v>0</v>
      </c>
    </row>
    <row s="1639" customFormat="1" customHeight="1" ht="22.5" hidden="1">
      <c r="A100" s="2396"/>
      <c r="B100" s="515" t="s">
        <v>600</v>
      </c>
      <c r="D100" s="669" t="s">
        <v>162</v>
      </c>
      <c r="E100" s="670" t="s">
        <v>950</v>
      </c>
      <c r="F100" s="725" t="s">
        <v>318</v>
      </c>
      <c r="G100" s="389"/>
      <c r="H100" s="1027"/>
      <c r="I100" s="389"/>
      <c r="J100" s="1027"/>
      <c r="K100" s="389"/>
      <c r="L100" s="1027"/>
      <c r="M100" s="389"/>
      <c r="N100" s="1027"/>
      <c r="O100" s="389"/>
      <c r="P100" s="1027"/>
      <c r="Q100" s="389"/>
      <c r="R100" s="1027"/>
      <c r="S100" s="293" t="s">
        <v>647</v>
      </c>
      <c r="AF100" s="762">
        <v>0</v>
      </c>
    </row>
    <row s="1639" customFormat="1" customHeight="1" ht="11.549999999999999">
      <c r="A101" s="1037"/>
      <c r="B101" s="522"/>
      <c r="D101" s="1038"/>
      <c r="E101" s="1039"/>
      <c r="K101" s="1639"/>
      <c r="L101" s="1639"/>
      <c r="M101" s="1639"/>
      <c r="N101" s="1639"/>
      <c r="O101" s="1639"/>
      <c r="P101" s="1639"/>
      <c r="Q101" s="1639"/>
      <c r="R101" s="1639"/>
      <c r="AF101" s="513">
        <v>11</v>
      </c>
    </row>
    <row customHeight="1" ht="22.5" hidden="1">
      <c r="A102" s="540" t="s">
        <v>82</v>
      </c>
      <c r="B102" s="515">
        <v>0</v>
      </c>
      <c r="C102" s="509">
        <v>3</v>
      </c>
      <c r="D102" s="509">
        <v>7</v>
      </c>
      <c r="E102" s="509">
        <v>69</v>
      </c>
      <c r="F102" s="509">
        <v>10</v>
      </c>
      <c r="G102" s="509">
        <v>0</v>
      </c>
      <c r="H102" s="509">
        <v>0</v>
      </c>
      <c r="I102" s="762">
        <v>43</v>
      </c>
      <c r="J102" s="762">
        <v>43</v>
      </c>
      <c r="K102" s="1639">
        <v>0</v>
      </c>
      <c r="L102" s="1639">
        <v>0</v>
      </c>
      <c r="M102" s="1639">
        <v>0</v>
      </c>
      <c r="N102" s="1639">
        <v>0</v>
      </c>
      <c r="O102" s="1639">
        <v>0</v>
      </c>
      <c r="P102" s="1639">
        <v>0</v>
      </c>
      <c r="Q102" s="1639">
        <v>0</v>
      </c>
      <c r="R102" s="1639">
        <v>0</v>
      </c>
      <c r="S102" s="509">
        <v>73</v>
      </c>
      <c r="T102" s="509">
        <v>3</v>
      </c>
      <c r="U102" s="509">
        <v>10</v>
      </c>
      <c r="V102" s="509">
        <v>10</v>
      </c>
      <c r="W102" s="509">
        <v>10</v>
      </c>
      <c r="X102" s="509">
        <v>10</v>
      </c>
      <c r="Y102" s="509">
        <v>10</v>
      </c>
      <c r="Z102" s="509">
        <v>10</v>
      </c>
      <c r="AA102" s="509">
        <v>10</v>
      </c>
      <c r="AB102" s="509">
        <v>10</v>
      </c>
      <c r="AC102" s="509">
        <v>10</v>
      </c>
      <c r="AD102" s="509">
        <v>10</v>
      </c>
      <c r="AE102" s="509">
        <v>10</v>
      </c>
      <c r="AF102" s="509">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8FDAF-A461-46FE-6423-0.1F05A2AB}" mc:Ignorable="x14ac xr xr2 xr3">
  <sheetPr>
    <tabColor rgb="FFCCCCFF"/>
  </sheetPr>
  <dimension ref="A1:AM22"/>
  <sheetViews>
    <sheetView topLeftCell="A1" showGridLines="0" zoomScale="90" workbookViewId="0">
      <selection activeCell="M18" sqref="M18"/>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111</v>
      </c>
      <c r="E9" s="2131"/>
      <c r="F9" s="2132" t="s">
        <v>112</v>
      </c>
      <c r="G9" s="2133"/>
      <c r="H9" s="2133"/>
      <c r="I9" s="2133"/>
      <c r="J9" s="2136" t="s">
        <v>113</v>
      </c>
      <c r="K9" s="2136"/>
      <c r="L9" s="2136"/>
      <c r="M9" s="2136"/>
      <c r="AM9" s="587">
        <v>18</v>
      </c>
    </row>
    <row customHeight="1" ht="24">
      <c r="A10" s="2130"/>
      <c r="B10" s="596"/>
      <c r="C10" s="529"/>
      <c r="D10" s="527" t="s">
        <v>88</v>
      </c>
      <c r="E10" s="527" t="s">
        <v>89</v>
      </c>
      <c r="F10" s="527" t="s">
        <v>114</v>
      </c>
      <c r="G10" s="2137" t="s">
        <v>88</v>
      </c>
      <c r="H10" s="2138"/>
      <c r="I10" s="527" t="s">
        <v>89</v>
      </c>
      <c r="J10" s="527" t="s">
        <v>114</v>
      </c>
      <c r="K10" s="2137" t="s">
        <v>88</v>
      </c>
      <c r="L10" s="2138"/>
      <c r="M10" s="527" t="s">
        <v>89</v>
      </c>
      <c r="N10" s="1631"/>
      <c r="AM10" s="587">
        <v>23</v>
      </c>
    </row>
    <row s="1857" customFormat="1" customHeight="1" ht="11.25" hidden="1">
      <c r="A11" s="597"/>
      <c r="B11" s="597"/>
      <c r="C11" s="597"/>
      <c r="D11" s="598" t="s">
        <v>99</v>
      </c>
      <c r="E11" s="598" t="s">
        <v>103</v>
      </c>
      <c r="F11" s="598" t="s">
        <v>90</v>
      </c>
      <c r="G11" s="2119" t="s">
        <v>91</v>
      </c>
      <c r="H11" s="2120"/>
      <c r="I11" s="598" t="s">
        <v>115</v>
      </c>
      <c r="J11" s="598" t="s">
        <v>92</v>
      </c>
      <c r="K11" s="2121" t="s">
        <v>93</v>
      </c>
      <c r="L11" s="2122"/>
      <c r="M11" s="598" t="s">
        <v>116</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117</v>
      </c>
      <c r="P12" s="1417" t="s">
        <v>118</v>
      </c>
      <c r="Q12" s="1417" t="s">
        <v>119</v>
      </c>
      <c r="R12" s="1417" t="s">
        <v>120</v>
      </c>
      <c r="AM12" s="587">
        <v>1</v>
      </c>
    </row>
    <row s="1857" customFormat="1" customHeight="1" ht="15.75">
      <c r="A13" s="297"/>
      <c r="B13" s="297"/>
      <c r="C13" s="530"/>
      <c r="D13" s="2112" t="s">
        <v>99</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99</v>
      </c>
      <c r="M13" s="2634" t="s">
        <v>121</v>
      </c>
      <c r="N13" s="816"/>
      <c r="O13" s="1420" t="s">
        <v>122</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Архангельская ТЭЦ</v>
      </c>
      <c r="S13" s="1420"/>
      <c r="T13" s="1420"/>
      <c r="U13" s="1270" t="s">
        <v>98</v>
      </c>
      <c r="V13" s="1270" t="s">
        <v>123</v>
      </c>
      <c r="W13" s="1270"/>
      <c r="X13" s="1270"/>
      <c r="Y13" s="608" t="s">
        <v>124</v>
      </c>
      <c r="Z13" s="608">
        <v>1705000</v>
      </c>
      <c r="AA13" s="608"/>
      <c r="AB13" s="608"/>
      <c r="AC13" s="608"/>
      <c r="AD13" s="608"/>
      <c r="AE13" s="608"/>
      <c r="AF13" s="608"/>
      <c r="AG13" s="608"/>
      <c r="AH13" s="608"/>
      <c r="AI13" s="608"/>
      <c r="AJ13" s="608"/>
      <c r="AK13" s="608"/>
      <c r="AL13" s="608"/>
      <c r="AM13" s="610">
        <v>15</v>
      </c>
    </row>
    <row customHeight="1" ht="15">
      <c r="A14" s="427"/>
      <c r="B14" s="427"/>
      <c r="C14" s="180"/>
      <c r="D14" s="1825"/>
      <c r="E14" s="1825"/>
      <c r="F14" s="1825"/>
      <c r="G14" s="1825"/>
      <c r="H14" s="1825"/>
      <c r="I14" s="1825"/>
      <c r="J14" s="1825"/>
      <c r="K14" s="1803" t="s">
        <v>104</v>
      </c>
      <c r="L14" s="1733" t="s">
        <v>103</v>
      </c>
      <c r="M14" s="815" t="s">
        <v>125</v>
      </c>
      <c r="N14" s="816"/>
      <c r="O14" s="608" t="s">
        <v>126</v>
      </c>
      <c r="P14" s="608" t="str">
        <f>$E$13</f>
        <v>Подключение (технологическое присоединение) к системе теплоснабжения</v>
      </c>
      <c r="Q14" s="608" t="str">
        <f>IF($F$13="нет","без дифференциации",$I$13)</f>
        <v>Территория 1</v>
      </c>
      <c r="R14" s="608" t="str">
        <f>IF($J$14="нет","без дифференциации",$M$14)</f>
        <v>Котельная о. Хабарка</v>
      </c>
      <c r="S14" s="608"/>
      <c r="T14" s="608"/>
      <c r="U14" s="609"/>
      <c r="V14" s="608"/>
      <c r="W14" s="608"/>
      <c r="X14" s="599"/>
      <c r="Y14" s="599" t="s">
        <v>124</v>
      </c>
      <c r="Z14" s="599">
        <v>1705000</v>
      </c>
      <c r="AA14" s="599"/>
      <c r="AB14" s="599"/>
      <c r="AC14" s="599"/>
      <c r="AD14" s="599"/>
      <c r="AE14" s="599"/>
      <c r="AF14" s="599"/>
      <c r="AG14" s="599"/>
      <c r="AH14" s="599"/>
      <c r="AI14" s="599"/>
      <c r="AJ14" s="599"/>
      <c r="AK14" s="599"/>
      <c r="AL14" s="599"/>
      <c r="AM14" s="1857"/>
    </row>
    <row customHeight="1" ht="15">
      <c r="A15" s="427"/>
      <c r="B15" s="427"/>
      <c r="C15" s="180"/>
      <c r="D15" s="1825"/>
      <c r="E15" s="1825"/>
      <c r="F15" s="1825"/>
      <c r="G15" s="1825"/>
      <c r="H15" s="1825"/>
      <c r="I15" s="1825"/>
      <c r="J15" s="1825"/>
      <c r="K15" s="1803" t="s">
        <v>104</v>
      </c>
      <c r="L15" s="1733" t="s">
        <v>90</v>
      </c>
      <c r="M15" s="815" t="s">
        <v>127</v>
      </c>
      <c r="N15" s="816"/>
      <c r="O15" s="608" t="s">
        <v>128</v>
      </c>
      <c r="P15" s="608" t="str">
        <f>$E$13</f>
        <v>Подключение (технологическое присоединение) к системе теплоснабжения</v>
      </c>
      <c r="Q15" s="608" t="str">
        <f>IF($F$13="нет","без дифференциации",$I$13)</f>
        <v>Территория 1</v>
      </c>
      <c r="R15" s="608" t="str">
        <f>IF($J$15="нет","без дифференциации",$M$15)</f>
        <v>Котельная Ленинградский д. 58, стр. 1</v>
      </c>
      <c r="S15" s="608"/>
      <c r="T15" s="608"/>
      <c r="U15" s="609"/>
      <c r="V15" s="608"/>
      <c r="W15" s="608"/>
      <c r="X15" s="599"/>
      <c r="Y15" s="599" t="s">
        <v>124</v>
      </c>
      <c r="Z15" s="599">
        <v>1705000</v>
      </c>
      <c r="AA15" s="599"/>
      <c r="AB15" s="599"/>
      <c r="AC15" s="599"/>
      <c r="AD15" s="599"/>
      <c r="AE15" s="599"/>
      <c r="AF15" s="599"/>
      <c r="AG15" s="599"/>
      <c r="AH15" s="599"/>
      <c r="AI15" s="599"/>
      <c r="AJ15" s="599"/>
      <c r="AK15" s="599"/>
      <c r="AL15" s="599"/>
      <c r="AM15" s="1857"/>
    </row>
    <row customHeight="1" ht="15">
      <c r="A16" s="427"/>
      <c r="B16" s="427"/>
      <c r="C16" s="180"/>
      <c r="D16" s="1825"/>
      <c r="E16" s="1825"/>
      <c r="F16" s="1825"/>
      <c r="G16" s="1825"/>
      <c r="H16" s="1825"/>
      <c r="I16" s="1825"/>
      <c r="J16" s="1825"/>
      <c r="K16" s="1803" t="s">
        <v>104</v>
      </c>
      <c r="L16" s="1733" t="s">
        <v>91</v>
      </c>
      <c r="M16" s="815" t="s">
        <v>129</v>
      </c>
      <c r="N16" s="816"/>
      <c r="O16" s="608" t="s">
        <v>130</v>
      </c>
      <c r="P16" s="608" t="str">
        <f>$E$13</f>
        <v>Подключение (технологическое присоединение) к системе теплоснабжения</v>
      </c>
      <c r="Q16" s="608" t="str">
        <f>IF($F$13="нет","без дифференциации",$I$13)</f>
        <v>Территория 1</v>
      </c>
      <c r="R16" s="608" t="str">
        <f>IF($J$16="нет","без дифференциации",$M$16)</f>
        <v>Котельная п. Талажский авиагородок, ул. Авиационная</v>
      </c>
      <c r="S16" s="608"/>
      <c r="T16" s="608"/>
      <c r="U16" s="609"/>
      <c r="V16" s="608"/>
      <c r="W16" s="608"/>
      <c r="X16" s="599"/>
      <c r="Y16" s="599" t="s">
        <v>124</v>
      </c>
      <c r="Z16" s="599">
        <v>1705000</v>
      </c>
      <c r="AA16" s="599"/>
      <c r="AB16" s="599"/>
      <c r="AC16" s="599"/>
      <c r="AD16" s="599"/>
      <c r="AE16" s="599"/>
      <c r="AF16" s="599"/>
      <c r="AG16" s="599"/>
      <c r="AH16" s="599"/>
      <c r="AI16" s="599"/>
      <c r="AJ16" s="599"/>
      <c r="AK16" s="599"/>
      <c r="AL16" s="599"/>
      <c r="AM16" s="1857"/>
    </row>
    <row s="1857" customFormat="1" customHeight="1" ht="15.75">
      <c r="A17" s="297"/>
      <c r="B17" s="297"/>
      <c r="C17" s="180"/>
      <c r="D17" s="2112"/>
      <c r="E17" s="2114"/>
      <c r="F17" s="2111"/>
      <c r="G17" s="2117"/>
      <c r="H17" s="2118"/>
      <c r="I17" s="2110"/>
      <c r="J17" s="2111"/>
      <c r="K17" s="425"/>
      <c r="L17" s="181"/>
      <c r="M17" s="611" t="s">
        <v>131</v>
      </c>
      <c r="N17" s="816"/>
      <c r="O17" s="1420"/>
      <c r="P17" s="1417"/>
      <c r="Q17" s="1417"/>
      <c r="R17" s="1417"/>
      <c r="S17" s="1420"/>
      <c r="T17" s="1420"/>
      <c r="U17" s="1270"/>
      <c r="V17" s="1270"/>
      <c r="W17" s="1270"/>
      <c r="X17" s="1270"/>
      <c r="Y17" s="608"/>
      <c r="Z17" s="608"/>
      <c r="AA17" s="608"/>
      <c r="AB17" s="608"/>
      <c r="AC17" s="608"/>
      <c r="AD17" s="608"/>
      <c r="AE17" s="608"/>
      <c r="AF17" s="608"/>
      <c r="AG17" s="608"/>
      <c r="AH17" s="608"/>
      <c r="AI17" s="608"/>
      <c r="AJ17" s="608"/>
      <c r="AK17" s="608"/>
      <c r="AL17" s="608"/>
      <c r="AM17" s="610">
        <v>15</v>
      </c>
    </row>
    <row customHeight="1" ht="15">
      <c r="A18" s="427"/>
      <c r="B18" s="427"/>
      <c r="C18" s="180"/>
      <c r="D18" s="1825"/>
      <c r="E18" s="1825"/>
      <c r="F18" s="1825"/>
      <c r="G18" s="2565" t="s">
        <v>104</v>
      </c>
      <c r="H18" s="2107" t="s">
        <v>103</v>
      </c>
      <c r="I18" s="2566" t="str">
        <f>IF(U18="","",INDEX(TERRITORY_MR_LIST,MATCH(U18,TERRITORY_LIST_ID,0)))</f>
        <v>Территория 2</v>
      </c>
      <c r="J18" s="2111" t="s">
        <v>66</v>
      </c>
      <c r="K18" s="836"/>
      <c r="L18" s="1786" t="s">
        <v>99</v>
      </c>
      <c r="M18" s="2634" t="s">
        <v>132</v>
      </c>
      <c r="N18" s="608"/>
      <c r="O18" s="608" t="s">
        <v>133</v>
      </c>
      <c r="P18" s="608" t="str">
        <f>$E$13</f>
        <v>Подключение (технологическое присоединение) к системе теплоснабжения</v>
      </c>
      <c r="Q18" s="608" t="str">
        <f>IF($F$18="нет","без дифференциации",$I$18)</f>
        <v>Территория 2</v>
      </c>
      <c r="R18" s="608" t="str">
        <f>IF($J$18="нет","без дифференциации",$M$18)</f>
        <v>Северодвинская ТЭЦ-1 и ТЭЦ-2</v>
      </c>
      <c r="S18" s="608"/>
      <c r="T18" s="608"/>
      <c r="U18" s="609" t="s">
        <v>105</v>
      </c>
      <c r="V18" s="608"/>
      <c r="W18" s="608"/>
      <c r="X18" s="599"/>
      <c r="Y18" s="599" t="s">
        <v>124</v>
      </c>
      <c r="Z18" s="599">
        <v>1705000</v>
      </c>
      <c r="AA18" s="599"/>
      <c r="AB18" s="599"/>
      <c r="AC18" s="599"/>
      <c r="AD18" s="599"/>
      <c r="AE18" s="599"/>
      <c r="AF18" s="599"/>
      <c r="AG18" s="599"/>
      <c r="AH18" s="599"/>
      <c r="AI18" s="599"/>
      <c r="AJ18" s="599"/>
      <c r="AK18" s="599"/>
      <c r="AL18" s="599"/>
      <c r="AM18" s="1857"/>
    </row>
    <row customHeight="1" ht="15">
      <c r="A19" s="427"/>
      <c r="B19" s="427"/>
      <c r="C19" s="180"/>
      <c r="D19" s="1825"/>
      <c r="E19" s="1825"/>
      <c r="F19" s="1825"/>
      <c r="G19" s="2565"/>
      <c r="H19" s="2107"/>
      <c r="I19" s="2566"/>
      <c r="J19" s="2111"/>
      <c r="K19" s="425"/>
      <c r="L19" s="181"/>
      <c r="M19" s="611" t="s">
        <v>131</v>
      </c>
      <c r="N19" s="608"/>
      <c r="O19" s="608"/>
      <c r="P19" s="608"/>
      <c r="Q19" s="608"/>
      <c r="R19" s="608"/>
      <c r="S19" s="608"/>
      <c r="T19" s="608"/>
      <c r="U19" s="609"/>
      <c r="V19" s="608"/>
      <c r="W19" s="608"/>
      <c r="X19" s="599"/>
      <c r="Y19" s="599"/>
      <c r="Z19" s="599"/>
      <c r="AA19" s="599"/>
      <c r="AB19" s="599"/>
      <c r="AC19" s="599"/>
      <c r="AD19" s="599"/>
      <c r="AE19" s="599"/>
      <c r="AF19" s="599"/>
      <c r="AG19" s="599"/>
      <c r="AH19" s="599"/>
      <c r="AI19" s="599"/>
      <c r="AJ19" s="599"/>
      <c r="AK19" s="599"/>
      <c r="AL19" s="599"/>
      <c r="AM19" s="1857"/>
    </row>
    <row s="1857" customFormat="1" customHeight="1" ht="15.75">
      <c r="A20" s="297"/>
      <c r="B20" s="297"/>
      <c r="C20" s="180"/>
      <c r="D20" s="2112"/>
      <c r="E20" s="2115"/>
      <c r="F20" s="2111"/>
      <c r="G20" s="1064"/>
      <c r="H20" s="1065"/>
      <c r="I20" s="584" t="s">
        <v>134</v>
      </c>
      <c r="J20" s="181"/>
      <c r="K20" s="181"/>
      <c r="L20" s="181"/>
      <c r="M20" s="612"/>
      <c r="N20" s="816"/>
      <c r="O20" s="1420"/>
      <c r="P20" s="1417"/>
      <c r="Q20" s="1417"/>
      <c r="R20" s="1417"/>
      <c r="S20" s="1420"/>
      <c r="T20" s="1420"/>
      <c r="U20" s="1270"/>
      <c r="V20" s="1270"/>
      <c r="W20" s="1270"/>
      <c r="X20" s="1270"/>
      <c r="Y20" s="608"/>
      <c r="Z20" s="608"/>
      <c r="AA20" s="608"/>
      <c r="AB20" s="608"/>
      <c r="AC20" s="608"/>
      <c r="AD20" s="608"/>
      <c r="AE20" s="608"/>
      <c r="AF20" s="608"/>
      <c r="AG20" s="608"/>
      <c r="AH20" s="608"/>
      <c r="AI20" s="608"/>
      <c r="AJ20" s="608"/>
      <c r="AK20" s="608"/>
      <c r="AL20" s="608"/>
      <c r="AM20" s="610">
        <v>15</v>
      </c>
    </row>
    <row customHeight="1" ht="15.75">
      <c r="A21" s="613"/>
      <c r="B21" s="139"/>
      <c r="C21" s="810"/>
      <c r="D21" s="425"/>
      <c r="E21" s="575" t="s">
        <v>135</v>
      </c>
      <c r="F21" s="181"/>
      <c r="G21" s="181"/>
      <c r="H21" s="181"/>
      <c r="I21" s="181"/>
      <c r="J21" s="181"/>
      <c r="K21" s="181" t="s">
        <v>22</v>
      </c>
      <c r="L21" s="181"/>
      <c r="M21" s="612"/>
      <c r="N21" s="1631"/>
      <c r="AM21" s="587">
        <v>15</v>
      </c>
    </row>
    <row customHeight="1" ht="11.25" hidden="1">
      <c r="A22" s="587" t="s">
        <v>82</v>
      </c>
      <c r="B22" s="587">
        <v>0</v>
      </c>
      <c r="C22" s="587">
        <v>3</v>
      </c>
      <c r="D22" s="587">
        <v>4</v>
      </c>
      <c r="E22" s="587">
        <v>44</v>
      </c>
      <c r="F22" s="587">
        <v>6</v>
      </c>
      <c r="G22" s="587">
        <v>4</v>
      </c>
      <c r="H22" s="587">
        <v>5</v>
      </c>
      <c r="I22" s="587">
        <v>52</v>
      </c>
      <c r="J22" s="587">
        <v>6</v>
      </c>
      <c r="K22" s="587">
        <v>3</v>
      </c>
      <c r="L22" s="587">
        <v>6</v>
      </c>
      <c r="M22" s="587">
        <v>56</v>
      </c>
      <c r="N22" s="588">
        <v>8</v>
      </c>
      <c r="O22" s="1417">
        <v>0</v>
      </c>
      <c r="P22" s="1417">
        <v>0</v>
      </c>
      <c r="Q22" s="1417">
        <v>0</v>
      </c>
      <c r="R22" s="1417">
        <v>0</v>
      </c>
      <c r="S22" s="1417">
        <v>0</v>
      </c>
      <c r="T22" s="1417">
        <v>0</v>
      </c>
      <c r="U22" s="1267">
        <v>0</v>
      </c>
      <c r="V22" s="1267">
        <v>0</v>
      </c>
      <c r="W22" s="1267">
        <v>0</v>
      </c>
      <c r="X22" s="1267">
        <v>0</v>
      </c>
      <c r="Y22" s="588">
        <v>0</v>
      </c>
      <c r="Z22" s="588">
        <v>0</v>
      </c>
      <c r="AA22" s="588">
        <v>0</v>
      </c>
      <c r="AB22" s="588">
        <v>0</v>
      </c>
      <c r="AC22" s="588">
        <v>0</v>
      </c>
      <c r="AD22" s="588">
        <v>0</v>
      </c>
      <c r="AE22" s="588">
        <v>0</v>
      </c>
      <c r="AF22" s="588">
        <v>0</v>
      </c>
      <c r="AG22" s="588">
        <v>0</v>
      </c>
      <c r="AH22" s="588">
        <v>0</v>
      </c>
      <c r="AI22" s="588">
        <v>0</v>
      </c>
      <c r="AJ22" s="588">
        <v>0</v>
      </c>
      <c r="AK22" s="588">
        <v>0</v>
      </c>
      <c r="AL22" s="588">
        <v>8</v>
      </c>
      <c r="AM22" s="587">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7"/>
    <mergeCell ref="J13:J17"/>
    <mergeCell ref="D13:D20"/>
    <mergeCell ref="E13:E20"/>
    <mergeCell ref="F13:F20"/>
    <mergeCell ref="G13:G17"/>
    <mergeCell ref="H13:H17"/>
    <mergeCell ref="G18:G19"/>
    <mergeCell ref="H18:H19"/>
    <mergeCell ref="I18:I19"/>
    <mergeCell ref="J18:J19"/>
  </mergeCells>
  <dataValidations count="8">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8">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F45E3-F90D-5194-7BAF-0.AE2EEF92}" mc:Ignorable="x14ac xr xr2 xr3">
  <sheetPr>
    <tabColor rgb="FFE26B0A"/>
  </sheetPr>
  <dimension ref="A1:AD867"/>
  <sheetViews>
    <sheetView topLeftCell="A1" showGridLines="0" zoomScale="105" workbookViewId="0">
      <selection activeCell="M173" sqref="M173"/>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639" width="25.7109375" customWidth="1"/>
    <col min="16" max="16" style="1639" width="33.7109375" customWidth="1"/>
    <col min="17" max="17" style="1639" width="25.7109375" customWidth="1"/>
    <col min="18" max="18" style="1639" width="33.7109375" customWidth="1"/>
    <col min="19" max="19" style="1370" width="93.00390625" customWidth="1"/>
    <col min="20" max="28" style="1639" width="10.00390625" customWidth="1"/>
    <col min="29" max="29" style="679" width="10.00390625" customWidth="1"/>
    <col min="30" max="30" style="1639" width="10.57421875" hidden="1"/>
  </cols>
  <sheetData>
    <row s="1370" customFormat="1" customHeight="1" ht="22.5" hidden="1">
      <c r="C1" s="676"/>
      <c r="G1" s="421">
        <v>4</v>
      </c>
      <c r="I1" s="421">
        <v>4</v>
      </c>
      <c r="K1" s="1370">
        <v>4</v>
      </c>
      <c r="L1" s="1370"/>
      <c r="M1" s="1370">
        <v>4</v>
      </c>
      <c r="N1" s="1370"/>
      <c r="O1" s="1370">
        <v>4</v>
      </c>
      <c r="P1" s="1370"/>
      <c r="Q1" s="1370">
        <v>4</v>
      </c>
      <c r="R1" s="1370"/>
      <c r="AC1" s="424"/>
      <c r="AD1" s="421" t="s">
        <v>14</v>
      </c>
    </row>
    <row s="1370" customFormat="1" customHeight="1" ht="15" hidden="1">
      <c r="C2" s="676"/>
      <c r="K2" s="1370"/>
      <c r="L2" s="1370"/>
      <c r="M2" s="1370"/>
      <c r="N2" s="1370"/>
      <c r="O2" s="1370"/>
      <c r="P2" s="1370"/>
      <c r="Q2" s="1370"/>
      <c r="R2" s="1370"/>
      <c r="AC2" s="424"/>
      <c r="AD2" s="421">
        <v>0</v>
      </c>
    </row>
    <row customHeight="1" ht="22.5" hidden="1">
      <c r="A3" s="509"/>
      <c r="B3" s="2401"/>
      <c r="C3" s="2402" t="s">
        <v>104</v>
      </c>
      <c r="D3" s="693" t="str">
        <f>B3&amp;".1"</f>
        <v>.1</v>
      </c>
      <c r="E3" s="694" t="s">
        <v>951</v>
      </c>
      <c r="F3" s="695" t="s">
        <v>318</v>
      </c>
      <c r="G3" s="690"/>
      <c r="H3" s="405"/>
      <c r="I3" s="690"/>
      <c r="J3" s="405"/>
      <c r="K3" s="2357"/>
      <c r="L3" s="822"/>
      <c r="M3" s="2357"/>
      <c r="N3" s="822"/>
      <c r="O3" s="2357"/>
      <c r="P3" s="822"/>
      <c r="Q3" s="2357"/>
      <c r="R3" s="822"/>
      <c r="S3" s="293" t="s">
        <v>952</v>
      </c>
      <c r="AD3" s="509">
        <v>0</v>
      </c>
    </row>
    <row customHeight="1" ht="15" hidden="1">
      <c r="A4" s="509"/>
      <c r="B4" s="2401"/>
      <c r="C4" s="2402"/>
      <c r="D4" s="693" t="str">
        <f>B3&amp;".2"</f>
        <v>.2</v>
      </c>
      <c r="E4" s="694" t="s">
        <v>953</v>
      </c>
      <c r="F4" s="695" t="s">
        <v>318</v>
      </c>
      <c r="G4" s="1742" t="s">
        <v>22</v>
      </c>
      <c r="H4" s="405"/>
      <c r="I4" s="1742" t="s">
        <v>22</v>
      </c>
      <c r="J4" s="405"/>
      <c r="K4" s="1742" t="s">
        <v>22</v>
      </c>
      <c r="L4" s="822"/>
      <c r="M4" s="1742" t="s">
        <v>22</v>
      </c>
      <c r="N4" s="822"/>
      <c r="O4" s="1742" t="s">
        <v>22</v>
      </c>
      <c r="P4" s="822"/>
      <c r="Q4" s="1742" t="s">
        <v>22</v>
      </c>
      <c r="R4" s="822"/>
      <c r="S4" s="293" t="s">
        <v>954</v>
      </c>
      <c r="AD4" s="509">
        <v>0</v>
      </c>
    </row>
    <row s="1370" customFormat="1" customHeight="1" ht="15" hidden="1">
      <c r="C5" s="676"/>
      <c r="K5" s="1370"/>
      <c r="L5" s="1370"/>
      <c r="M5" s="1370"/>
      <c r="N5" s="1370"/>
      <c r="O5" s="1370"/>
      <c r="P5" s="1370"/>
      <c r="Q5" s="1370"/>
      <c r="R5" s="1370"/>
      <c r="AC5" s="424"/>
      <c r="AD5" s="421">
        <v>0</v>
      </c>
    </row>
    <row customHeight="1" ht="22.5" hidden="1">
      <c r="A6" s="509"/>
      <c r="B6" s="2401"/>
      <c r="C6" s="2402" t="s">
        <v>104</v>
      </c>
      <c r="D6" s="693" t="str">
        <f>B6&amp;".1"</f>
        <v>.1</v>
      </c>
      <c r="E6" s="694" t="s">
        <v>955</v>
      </c>
      <c r="F6" s="695" t="s">
        <v>318</v>
      </c>
      <c r="G6" s="690"/>
      <c r="H6" s="405"/>
      <c r="I6" s="690"/>
      <c r="J6" s="405"/>
      <c r="K6" s="2357"/>
      <c r="L6" s="822"/>
      <c r="M6" s="2357"/>
      <c r="N6" s="822"/>
      <c r="O6" s="2357"/>
      <c r="P6" s="822"/>
      <c r="Q6" s="2357"/>
      <c r="R6" s="822"/>
      <c r="S6" s="293" t="s">
        <v>956</v>
      </c>
      <c r="AD6" s="509">
        <v>0</v>
      </c>
    </row>
    <row customHeight="1" ht="15" hidden="1">
      <c r="A7" s="509"/>
      <c r="B7" s="2401"/>
      <c r="C7" s="2402"/>
      <c r="D7" s="693" t="str">
        <f>B6&amp;".2"</f>
        <v>.2</v>
      </c>
      <c r="E7" s="694" t="s">
        <v>953</v>
      </c>
      <c r="F7" s="695" t="s">
        <v>318</v>
      </c>
      <c r="G7" s="1742" t="s">
        <v>22</v>
      </c>
      <c r="H7" s="405"/>
      <c r="I7" s="1742" t="s">
        <v>22</v>
      </c>
      <c r="J7" s="405"/>
      <c r="K7" s="1742" t="s">
        <v>22</v>
      </c>
      <c r="L7" s="822"/>
      <c r="M7" s="1742" t="s">
        <v>22</v>
      </c>
      <c r="N7" s="822"/>
      <c r="O7" s="1742" t="s">
        <v>22</v>
      </c>
      <c r="P7" s="822"/>
      <c r="Q7" s="1742" t="s">
        <v>22</v>
      </c>
      <c r="R7" s="822"/>
      <c r="S7" s="293" t="s">
        <v>954</v>
      </c>
      <c r="AD7" s="509">
        <v>0</v>
      </c>
    </row>
    <row s="1370" customFormat="1" customHeight="1" ht="15" hidden="1">
      <c r="C8" s="676"/>
      <c r="K8" s="1370"/>
      <c r="L8" s="1370"/>
      <c r="M8" s="1370"/>
      <c r="N8" s="1370"/>
      <c r="O8" s="1370"/>
      <c r="P8" s="1370"/>
      <c r="Q8" s="1370"/>
      <c r="R8" s="1370"/>
      <c r="AC8" s="424"/>
      <c r="AD8" s="421">
        <v>0</v>
      </c>
    </row>
    <row customHeight="1" ht="22.5" hidden="1">
      <c r="A9" s="509"/>
      <c r="B9" s="2401"/>
      <c r="C9" s="2402" t="s">
        <v>104</v>
      </c>
      <c r="D9" s="693" t="str">
        <f>B9&amp;".1"</f>
        <v>.1</v>
      </c>
      <c r="E9" s="694" t="s">
        <v>957</v>
      </c>
      <c r="F9" s="695" t="s">
        <v>318</v>
      </c>
      <c r="G9" s="701" t="s">
        <v>22</v>
      </c>
      <c r="H9" s="405" t="s">
        <v>22</v>
      </c>
      <c r="I9" s="701" t="s">
        <v>22</v>
      </c>
      <c r="J9" s="405" t="s">
        <v>22</v>
      </c>
      <c r="K9" s="865" t="s">
        <v>22</v>
      </c>
      <c r="L9" s="822" t="s">
        <v>22</v>
      </c>
      <c r="M9" s="2649" t="s">
        <v>22</v>
      </c>
      <c r="N9" s="2650" t="s">
        <v>22</v>
      </c>
      <c r="O9" s="2649" t="s">
        <v>22</v>
      </c>
      <c r="P9" s="2650" t="s">
        <v>22</v>
      </c>
      <c r="Q9" s="2649" t="s">
        <v>22</v>
      </c>
      <c r="R9" s="2650" t="s">
        <v>22</v>
      </c>
      <c r="S9" s="293"/>
      <c r="AD9" s="509">
        <v>0</v>
      </c>
    </row>
    <row customHeight="1" ht="15" hidden="1">
      <c r="A10" s="509"/>
      <c r="B10" s="2401"/>
      <c r="C10" s="2402"/>
      <c r="D10" s="693" t="str">
        <f>B9&amp;".2"</f>
        <v>.2</v>
      </c>
      <c r="E10" s="694" t="s">
        <v>958</v>
      </c>
      <c r="F10" s="695" t="s">
        <v>318</v>
      </c>
      <c r="G10" s="1736" t="s">
        <v>22</v>
      </c>
      <c r="H10" s="405" t="s">
        <v>22</v>
      </c>
      <c r="I10" s="1736" t="s">
        <v>22</v>
      </c>
      <c r="J10" s="405" t="s">
        <v>22</v>
      </c>
      <c r="K10" s="1736" t="s">
        <v>22</v>
      </c>
      <c r="L10" s="822" t="s">
        <v>22</v>
      </c>
      <c r="M10" s="2651" t="s">
        <v>22</v>
      </c>
      <c r="N10" s="2650" t="s">
        <v>22</v>
      </c>
      <c r="O10" s="2651" t="s">
        <v>22</v>
      </c>
      <c r="P10" s="2650" t="s">
        <v>22</v>
      </c>
      <c r="Q10" s="2651" t="s">
        <v>22</v>
      </c>
      <c r="R10" s="2650" t="s">
        <v>22</v>
      </c>
      <c r="S10" s="293" t="s">
        <v>959</v>
      </c>
      <c r="AD10" s="509">
        <v>0</v>
      </c>
    </row>
    <row customHeight="1" ht="15" hidden="1">
      <c r="A11" s="509"/>
      <c r="B11" s="2401"/>
      <c r="C11" s="2402"/>
      <c r="D11" s="693" t="str">
        <f>B9&amp;".3"</f>
        <v>.3</v>
      </c>
      <c r="E11" s="694" t="s">
        <v>960</v>
      </c>
      <c r="F11" s="695" t="s">
        <v>318</v>
      </c>
      <c r="G11" s="1736" t="s">
        <v>22</v>
      </c>
      <c r="H11" s="405" t="s">
        <v>22</v>
      </c>
      <c r="I11" s="1736" t="s">
        <v>22</v>
      </c>
      <c r="J11" s="405" t="s">
        <v>22</v>
      </c>
      <c r="K11" s="1736" t="s">
        <v>22</v>
      </c>
      <c r="L11" s="822" t="s">
        <v>22</v>
      </c>
      <c r="M11" s="2651" t="s">
        <v>22</v>
      </c>
      <c r="N11" s="2650" t="s">
        <v>22</v>
      </c>
      <c r="O11" s="2651" t="s">
        <v>22</v>
      </c>
      <c r="P11" s="2650" t="s">
        <v>22</v>
      </c>
      <c r="Q11" s="2651" t="s">
        <v>22</v>
      </c>
      <c r="R11" s="2650" t="s">
        <v>22</v>
      </c>
      <c r="S11" s="293" t="s">
        <v>961</v>
      </c>
      <c r="AD11" s="509">
        <v>0</v>
      </c>
    </row>
    <row s="1370" customFormat="1" customHeight="1" ht="15" hidden="1">
      <c r="C12" s="676"/>
      <c r="K12" s="1370"/>
      <c r="L12" s="1370"/>
      <c r="M12" s="1370"/>
      <c r="N12" s="1370"/>
      <c r="O12" s="1370"/>
      <c r="P12" s="1370"/>
      <c r="Q12" s="1370"/>
      <c r="R12" s="1370"/>
      <c r="AC12" s="424"/>
      <c r="AD12" s="421">
        <v>0</v>
      </c>
    </row>
    <row customHeight="1" ht="33.75" hidden="1">
      <c r="A13" s="509"/>
      <c r="B13" s="2401"/>
      <c r="C13" s="2402" t="s">
        <v>104</v>
      </c>
      <c r="D13" s="693" t="str">
        <f>B13&amp;".1"</f>
        <v>.1</v>
      </c>
      <c r="E13" s="694" t="s">
        <v>962</v>
      </c>
      <c r="F13" s="695" t="s">
        <v>318</v>
      </c>
      <c r="G13" s="701" t="s">
        <v>22</v>
      </c>
      <c r="H13" s="405" t="s">
        <v>22</v>
      </c>
      <c r="I13" s="701" t="s">
        <v>22</v>
      </c>
      <c r="J13" s="405" t="s">
        <v>22</v>
      </c>
      <c r="K13" s="865" t="s">
        <v>22</v>
      </c>
      <c r="L13" s="822" t="s">
        <v>22</v>
      </c>
      <c r="M13" s="2660" t="s">
        <v>22</v>
      </c>
      <c r="N13" s="2661" t="s">
        <v>22</v>
      </c>
      <c r="O13" s="2649" t="s">
        <v>22</v>
      </c>
      <c r="P13" s="2650" t="s">
        <v>22</v>
      </c>
      <c r="Q13" s="2649" t="s">
        <v>22</v>
      </c>
      <c r="R13" s="2650" t="s">
        <v>22</v>
      </c>
      <c r="S13" s="293" t="s">
        <v>963</v>
      </c>
      <c r="AD13" s="509">
        <v>0</v>
      </c>
    </row>
    <row customHeight="1" ht="15" hidden="1">
      <c r="B14" s="2401"/>
      <c r="C14" s="2402"/>
      <c r="D14" s="693" t="str">
        <f>B13&amp;".2"</f>
        <v>.2</v>
      </c>
      <c r="E14" s="694" t="s">
        <v>964</v>
      </c>
      <c r="F14" s="695" t="s">
        <v>318</v>
      </c>
      <c r="G14" s="1736" t="s">
        <v>22</v>
      </c>
      <c r="H14" s="405" t="s">
        <v>22</v>
      </c>
      <c r="I14" s="1736" t="s">
        <v>22</v>
      </c>
      <c r="J14" s="405" t="s">
        <v>22</v>
      </c>
      <c r="K14" s="1736" t="s">
        <v>22</v>
      </c>
      <c r="L14" s="822" t="s">
        <v>22</v>
      </c>
      <c r="M14" s="2662" t="s">
        <v>22</v>
      </c>
      <c r="N14" s="2661" t="s">
        <v>22</v>
      </c>
      <c r="O14" s="2651" t="s">
        <v>22</v>
      </c>
      <c r="P14" s="2650" t="s">
        <v>22</v>
      </c>
      <c r="Q14" s="2651" t="s">
        <v>22</v>
      </c>
      <c r="R14" s="2650" t="s">
        <v>22</v>
      </c>
      <c r="S14" s="293" t="s">
        <v>965</v>
      </c>
      <c r="AD14" s="509">
        <v>0</v>
      </c>
    </row>
    <row s="1370" customFormat="1" customHeight="1" ht="15" hidden="1">
      <c r="C15" s="676"/>
      <c r="K15" s="1370"/>
      <c r="L15" s="1370"/>
      <c r="M15" s="1370"/>
      <c r="N15" s="1370"/>
      <c r="O15" s="1370"/>
      <c r="P15" s="1370"/>
      <c r="Q15" s="1370"/>
      <c r="R15" s="1370"/>
      <c r="AC15" s="424"/>
      <c r="AD15" s="421">
        <v>0</v>
      </c>
    </row>
    <row s="1370" customFormat="1" customHeight="1" ht="15" hidden="1">
      <c r="C16" s="676"/>
      <c r="K16" s="1370"/>
      <c r="L16" s="1370"/>
      <c r="M16" s="1370"/>
      <c r="N16" s="1370"/>
      <c r="O16" s="1370"/>
      <c r="P16" s="1370"/>
      <c r="Q16" s="1370"/>
      <c r="R16" s="1370"/>
      <c r="AC16" s="424"/>
      <c r="AD16" s="421">
        <v>0</v>
      </c>
    </row>
    <row s="1370" customFormat="1" customHeight="1" ht="15" hidden="1">
      <c r="C17" s="676"/>
      <c r="K17" s="1370"/>
      <c r="L17" s="1370"/>
      <c r="M17" s="1370"/>
      <c r="N17" s="1370"/>
      <c r="O17" s="1370"/>
      <c r="P17" s="1370"/>
      <c r="Q17" s="1370"/>
      <c r="R17" s="1370"/>
      <c r="AC17" s="424"/>
      <c r="AD17" s="421">
        <v>0</v>
      </c>
    </row>
    <row s="1370" customFormat="1" customHeight="1" ht="15" hidden="1">
      <c r="C18" s="676"/>
      <c r="K18" s="1370"/>
      <c r="L18" s="1370"/>
      <c r="M18" s="1370"/>
      <c r="N18" s="1370"/>
      <c r="O18" s="1370"/>
      <c r="P18" s="1370"/>
      <c r="Q18" s="1370"/>
      <c r="R18" s="1370"/>
      <c r="AC18" s="424"/>
      <c r="AD18" s="421">
        <v>0</v>
      </c>
    </row>
    <row s="1370" customFormat="1" customHeight="1" ht="15" hidden="1">
      <c r="C19" s="676"/>
      <c r="K19" s="1370"/>
      <c r="L19" s="1370"/>
      <c r="M19" s="1370"/>
      <c r="N19" s="1370"/>
      <c r="O19" s="1370"/>
      <c r="P19" s="1370"/>
      <c r="Q19" s="1370"/>
      <c r="R19" s="1370"/>
      <c r="AC19" s="424"/>
      <c r="AD19" s="421">
        <v>0</v>
      </c>
    </row>
    <row s="1370" customFormat="1" customHeight="1" ht="15" hidden="1">
      <c r="C20" s="676"/>
      <c r="K20" s="1370"/>
      <c r="L20" s="1370"/>
      <c r="M20" s="1370"/>
      <c r="N20" s="1370"/>
      <c r="O20" s="1370"/>
      <c r="P20" s="1370"/>
      <c r="Q20" s="1370"/>
      <c r="R20" s="1370"/>
      <c r="AC20" s="424"/>
      <c r="AD20" s="421">
        <v>0</v>
      </c>
    </row>
    <row customHeight="1" ht="15.75">
      <c r="C21" s="180"/>
      <c r="D21" s="513"/>
      <c r="E21" s="513"/>
      <c r="F21" s="513"/>
      <c r="G21" s="513"/>
      <c r="H21" s="513"/>
      <c r="I21" s="513"/>
      <c r="J21" s="513"/>
      <c r="K21" s="1639"/>
      <c r="L21" s="1639"/>
      <c r="M21" s="1639"/>
      <c r="N21" s="1639"/>
      <c r="O21" s="1639"/>
      <c r="P21" s="1639"/>
      <c r="Q21" s="1639"/>
      <c r="R21" s="1639"/>
      <c r="AD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2252"/>
      <c r="L22" s="2252"/>
      <c r="M22" s="2252"/>
      <c r="N22" s="2252"/>
      <c r="O22" s="2252"/>
      <c r="P22" s="2252"/>
      <c r="Q22" s="2252"/>
      <c r="R22" s="2252"/>
      <c r="S22" s="541"/>
      <c r="AD22" s="509">
        <v>22</v>
      </c>
    </row>
    <row customHeight="1" ht="15.75">
      <c r="C23" s="180"/>
      <c r="D23" s="2180" t="str">
        <f>IF(org=0,"Не определено",org)</f>
        <v>ПАО "ТГК-2"</v>
      </c>
      <c r="E23" s="2180"/>
      <c r="F23" s="2180"/>
      <c r="G23" s="2180"/>
      <c r="H23" s="2180"/>
      <c r="I23" s="2180"/>
      <c r="J23" s="680"/>
      <c r="K23" s="2253"/>
      <c r="L23" s="2253"/>
      <c r="M23" s="2253"/>
      <c r="N23" s="2253"/>
      <c r="O23" s="2253"/>
      <c r="P23" s="2253"/>
      <c r="Q23" s="2253"/>
      <c r="R23" s="2253"/>
      <c r="S23" s="541"/>
      <c r="AD23" s="509">
        <v>15</v>
      </c>
    </row>
    <row customHeight="1" ht="15.75">
      <c r="C24" s="180"/>
      <c r="D24" s="513"/>
      <c r="E24" s="513"/>
      <c r="F24" s="513"/>
      <c r="G24" s="541">
        <v>22</v>
      </c>
      <c r="H24" s="756"/>
      <c r="I24" s="541">
        <v>22</v>
      </c>
      <c r="J24" s="756"/>
      <c r="K24" s="1370" t="s">
        <v>22</v>
      </c>
      <c r="L24" s="756"/>
      <c r="M24" s="1370" t="s">
        <v>22</v>
      </c>
      <c r="N24" s="756"/>
      <c r="O24" s="1370" t="s">
        <v>22</v>
      </c>
      <c r="P24" s="756"/>
      <c r="Q24" s="1370" t="s">
        <v>22</v>
      </c>
      <c r="R24" s="756"/>
      <c r="AD24" s="509">
        <v>15</v>
      </c>
    </row>
    <row s="1639" customFormat="1" customHeight="1" ht="1.05">
      <c r="A25" s="763"/>
      <c r="C25" s="180"/>
      <c r="D25" s="513"/>
      <c r="E25" s="513"/>
      <c r="F25" s="513"/>
      <c r="G25" s="541"/>
      <c r="H25" s="756"/>
      <c r="I25" s="541" t="s">
        <v>122</v>
      </c>
      <c r="J25" s="756"/>
      <c r="K25" s="1370" t="s">
        <v>133</v>
      </c>
      <c r="L25" s="756"/>
      <c r="M25" s="1370" t="s">
        <v>126</v>
      </c>
      <c r="N25" s="756"/>
      <c r="O25" s="1370" t="s">
        <v>128</v>
      </c>
      <c r="P25" s="756"/>
      <c r="Q25" s="1370" t="s">
        <v>130</v>
      </c>
      <c r="R25" s="756"/>
      <c r="S25" s="421"/>
      <c r="AC25" s="679"/>
      <c r="AD25" s="762">
        <v>1</v>
      </c>
    </row>
    <row customHeight="1" ht="15.75">
      <c r="C26" s="180"/>
      <c r="D26" s="715"/>
      <c r="E26" s="2371" t="s">
        <v>111</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399" t="str">
        <f>IF(K25="","",INDEX(DIFFERENTIATION_UNMERGE_VD,MATCH(K25,DIFFERENTIATION_ID_DIFF,0)))</f>
        <v>Подключение (технологическое присоединение) к системе теплоснабжения</v>
      </c>
      <c r="L26" s="2400"/>
      <c r="M26" s="2399" t="str">
        <f>IF(M25="","",INDEX(DIFFERENTIATION_UNMERGE_VD,MATCH(M25,DIFFERENTIATION_ID_DIFF,0)))</f>
        <v>Подключение (технологическое присоединение) к системе теплоснабжения</v>
      </c>
      <c r="N26" s="2400"/>
      <c r="O26" s="2399" t="str">
        <f>IF(O25="","",INDEX(DIFFERENTIATION_UNMERGE_VD,MATCH(O25,DIFFERENTIATION_ID_DIFF,0)))</f>
        <v>Подключение (технологическое присоединение) к системе теплоснабжения</v>
      </c>
      <c r="P26" s="2400"/>
      <c r="Q26" s="2399" t="str">
        <f>IF(Q25="","",INDEX(DIFFERENTIATION_UNMERGE_VD,MATCH(Q25,DIFFERENTIATION_ID_DIFF,0)))</f>
        <v>Подключение (технологическое присоединение) к системе теплоснабжения</v>
      </c>
      <c r="R26" s="2400"/>
      <c r="S26" s="2179" t="s">
        <v>313</v>
      </c>
      <c r="AD26" s="509">
        <v>15</v>
      </c>
    </row>
    <row s="1639" customFormat="1" customHeight="1" ht="15.75">
      <c r="A27" s="763"/>
      <c r="C27" s="180"/>
      <c r="D27" s="715"/>
      <c r="E27" s="2371" t="s">
        <v>576</v>
      </c>
      <c r="F27" s="2372"/>
      <c r="G27" s="2399" t="str">
        <f>IF(G25="","",INDEX(DIFFERENTIATION_UNMERGE_AREA,MATCH(G25,DIFFERENTIATION_ID_DIFF,0)))</f>
        <v/>
      </c>
      <c r="H27" s="2400"/>
      <c r="I27" s="2399" t="str">
        <f>IF(I25="","",INDEX(DIFFERENTIATION_UNMERGE_AREA,MATCH(I25,DIFFERENTIATION_ID_DIFF,0)))</f>
        <v>Территория 1</v>
      </c>
      <c r="J27" s="2400"/>
      <c r="K27" s="2399" t="str">
        <f>IF(K25="","",INDEX(DIFFERENTIATION_UNMERGE_AREA,MATCH(K25,DIFFERENTIATION_ID_DIFF,0)))</f>
        <v>Территория 2</v>
      </c>
      <c r="L27" s="2400"/>
      <c r="M27" s="2399" t="str">
        <f>IF(M25="","",INDEX(DIFFERENTIATION_UNMERGE_AREA,MATCH(M25,DIFFERENTIATION_ID_DIFF,0)))</f>
        <v>Территория 1</v>
      </c>
      <c r="N27" s="2400"/>
      <c r="O27" s="2399" t="str">
        <f>IF(O25="","",INDEX(DIFFERENTIATION_UNMERGE_AREA,MATCH(O25,DIFFERENTIATION_ID_DIFF,0)))</f>
        <v>Территория 1</v>
      </c>
      <c r="P27" s="2400"/>
      <c r="Q27" s="2399" t="str">
        <f>IF(Q25="","",INDEX(DIFFERENTIATION_UNMERGE_AREA,MATCH(Q25,DIFFERENTIATION_ID_DIFF,0)))</f>
        <v>Территория 1</v>
      </c>
      <c r="R27" s="2400"/>
      <c r="S27" s="2199"/>
      <c r="AC27" s="679"/>
      <c r="AD27" s="762">
        <v>15</v>
      </c>
    </row>
    <row s="1639" customFormat="1" customHeight="1" ht="15.75">
      <c r="A28" s="763"/>
      <c r="C28" s="180"/>
      <c r="D28" s="715"/>
      <c r="E28" s="2371" t="s">
        <v>577</v>
      </c>
      <c r="F28" s="2372"/>
      <c r="G28" s="2399" t="str">
        <f>IF(G25="","",INDEX(DIFFERENTIATION_UNMERGE_SYSTEM,MATCH(G25,DIFFERENTIATION_ID_DIFF,0)))</f>
        <v/>
      </c>
      <c r="H28" s="2400"/>
      <c r="I28" s="2399" t="str">
        <f>IF(I25="","",INDEX(DIFFERENTIATION_UNMERGE_SYSTEM,MATCH(I25,DIFFERENTIATION_ID_DIFF,0)))</f>
        <v>Архангельская ТЭЦ</v>
      </c>
      <c r="J28" s="2400"/>
      <c r="K28" s="2399" t="str">
        <f>IF(K25="","",INDEX(DIFFERENTIATION_UNMERGE_SYSTEM,MATCH(K25,DIFFERENTIATION_ID_DIFF,0)))</f>
        <v>Северодвинская ТЭЦ-1 и ТЭЦ-2</v>
      </c>
      <c r="L28" s="2400"/>
      <c r="M28" s="2399" t="str">
        <f>IF(M25="","",INDEX(DIFFERENTIATION_UNMERGE_SYSTEM,MATCH(M25,DIFFERENTIATION_ID_DIFF,0)))</f>
        <v>Котельная о. Хабарка</v>
      </c>
      <c r="N28" s="2400"/>
      <c r="O28" s="2399" t="str">
        <f>IF(O25="","",INDEX(DIFFERENTIATION_UNMERGE_SYSTEM,MATCH(O25,DIFFERENTIATION_ID_DIFF,0)))</f>
        <v>Котельная Ленинградский д. 58, стр. 1</v>
      </c>
      <c r="P28" s="2400"/>
      <c r="Q28" s="2399" t="str">
        <f>IF(Q25="","",INDEX(DIFFERENTIATION_UNMERGE_SYSTEM,MATCH(Q25,DIFFERENTIATION_ID_DIFF,0)))</f>
        <v>Котельная п. Талажский авиагородок, ул. Авиационная</v>
      </c>
      <c r="R28" s="2400"/>
      <c r="S28" s="2199"/>
      <c r="AC28" s="679"/>
      <c r="AD28" s="762">
        <v>15</v>
      </c>
    </row>
    <row s="1639" customFormat="1" customHeight="1" ht="15.75">
      <c r="A29" s="763"/>
      <c r="C29" s="180"/>
      <c r="D29" s="2373" t="s">
        <v>312</v>
      </c>
      <c r="E29" s="2374"/>
      <c r="F29" s="2374"/>
      <c r="G29" s="891"/>
      <c r="H29" s="891"/>
      <c r="I29" s="891"/>
      <c r="J29" s="892"/>
      <c r="K29" s="2371"/>
      <c r="L29" s="2371"/>
      <c r="M29" s="2371"/>
      <c r="N29" s="2371"/>
      <c r="O29" s="2371"/>
      <c r="P29" s="2371"/>
      <c r="Q29" s="2371"/>
      <c r="R29" s="2371"/>
      <c r="S29" s="2199"/>
      <c r="AC29" s="679"/>
      <c r="AD29" s="762">
        <v>15</v>
      </c>
    </row>
    <row customHeight="1" ht="35.699999999999996">
      <c r="C30" s="180"/>
      <c r="D30" s="765" t="s">
        <v>88</v>
      </c>
      <c r="E30" s="764" t="s">
        <v>314</v>
      </c>
      <c r="F30" s="764" t="s">
        <v>578</v>
      </c>
      <c r="G30" s="812" t="s">
        <v>315</v>
      </c>
      <c r="H30" s="811" t="s">
        <v>402</v>
      </c>
      <c r="I30" s="688" t="s">
        <v>315</v>
      </c>
      <c r="J30" s="469" t="s">
        <v>402</v>
      </c>
      <c r="K30" s="2266" t="s">
        <v>315</v>
      </c>
      <c r="L30" s="2316" t="s">
        <v>402</v>
      </c>
      <c r="M30" s="2266" t="s">
        <v>315</v>
      </c>
      <c r="N30" s="2316" t="s">
        <v>402</v>
      </c>
      <c r="O30" s="2266" t="s">
        <v>315</v>
      </c>
      <c r="P30" s="2316" t="s">
        <v>402</v>
      </c>
      <c r="Q30" s="2266" t="s">
        <v>315</v>
      </c>
      <c r="R30" s="2316" t="s">
        <v>402</v>
      </c>
      <c r="S30" s="2205"/>
      <c r="AD30" s="509">
        <v>34</v>
      </c>
    </row>
    <row customHeight="1" ht="15" hidden="1">
      <c r="C31" s="180"/>
      <c r="D31" s="597"/>
      <c r="E31" s="597"/>
      <c r="F31" s="597"/>
      <c r="G31" s="663"/>
      <c r="H31" s="663"/>
      <c r="I31" s="663"/>
      <c r="J31" s="663"/>
      <c r="K31" s="687"/>
      <c r="L31" s="687"/>
      <c r="M31" s="687"/>
      <c r="N31" s="687"/>
      <c r="O31" s="687"/>
      <c r="P31" s="687"/>
      <c r="Q31" s="687"/>
      <c r="R31" s="687"/>
      <c r="S31" s="293"/>
      <c r="AD31" s="509">
        <v>0</v>
      </c>
    </row>
    <row customHeight="1" ht="24">
      <c r="A32" s="509"/>
      <c r="B32" s="509" t="s">
        <v>966</v>
      </c>
      <c r="C32" s="530"/>
      <c r="D32" s="696">
        <v>1</v>
      </c>
      <c r="E32" s="697" t="s">
        <v>967</v>
      </c>
      <c r="F32" s="695" t="s">
        <v>318</v>
      </c>
      <c r="G32" s="817" t="s">
        <v>318</v>
      </c>
      <c r="H32" s="817" t="s">
        <v>318</v>
      </c>
      <c r="I32" s="695" t="s">
        <v>318</v>
      </c>
      <c r="J32" s="695" t="s">
        <v>318</v>
      </c>
      <c r="K32" s="2267" t="s">
        <v>318</v>
      </c>
      <c r="L32" s="2267" t="s">
        <v>318</v>
      </c>
      <c r="M32" s="2267" t="s">
        <v>318</v>
      </c>
      <c r="N32" s="2267" t="s">
        <v>318</v>
      </c>
      <c r="O32" s="2267" t="s">
        <v>318</v>
      </c>
      <c r="P32" s="2267" t="s">
        <v>318</v>
      </c>
      <c r="Q32" s="2267" t="s">
        <v>318</v>
      </c>
      <c r="R32" s="2267" t="s">
        <v>318</v>
      </c>
      <c r="S32" s="293"/>
      <c r="AD32" s="509">
        <v>23</v>
      </c>
    </row>
    <row customHeight="1" ht="11.549999999999999">
      <c r="A33" s="509"/>
      <c r="C33" s="509"/>
      <c r="D33" s="351"/>
      <c r="E33" s="584" t="s">
        <v>598</v>
      </c>
      <c r="F33" s="576"/>
      <c r="G33" s="576"/>
      <c r="H33" s="576"/>
      <c r="I33" s="576"/>
      <c r="J33" s="576"/>
      <c r="K33" s="2643"/>
      <c r="L33" s="2643"/>
      <c r="M33" s="2643"/>
      <c r="N33" s="2643"/>
      <c r="O33" s="2643"/>
      <c r="P33" s="2643"/>
      <c r="Q33" s="2643"/>
      <c r="R33" s="2643"/>
      <c r="S33" s="577"/>
      <c r="AC33" s="509"/>
      <c r="AD33" s="509">
        <v>11</v>
      </c>
    </row>
    <row customHeight="1" ht="24">
      <c r="A34" s="509"/>
      <c r="B34" s="585" t="s">
        <v>652</v>
      </c>
      <c r="C34" s="530"/>
      <c r="D34" s="696">
        <v>2</v>
      </c>
      <c r="E34" s="697" t="s">
        <v>968</v>
      </c>
      <c r="F34" s="824" t="s">
        <v>318</v>
      </c>
      <c r="G34" s="824" t="s">
        <v>318</v>
      </c>
      <c r="H34" s="824" t="s">
        <v>318</v>
      </c>
      <c r="I34" s="695"/>
      <c r="J34" s="695"/>
      <c r="K34" s="2267" t="s">
        <v>318</v>
      </c>
      <c r="L34" s="2267" t="s">
        <v>318</v>
      </c>
      <c r="M34" s="2267" t="s">
        <v>318</v>
      </c>
      <c r="N34" s="2267" t="s">
        <v>318</v>
      </c>
      <c r="O34" s="2267" t="s">
        <v>318</v>
      </c>
      <c r="P34" s="2267" t="s">
        <v>318</v>
      </c>
      <c r="Q34" s="2267" t="s">
        <v>318</v>
      </c>
      <c r="R34" s="2267" t="s">
        <v>318</v>
      </c>
      <c r="S34" s="293"/>
      <c r="AD34" s="509">
        <v>23</v>
      </c>
    </row>
    <row customHeight="1" ht="11.549999999999999">
      <c r="A35" s="509"/>
      <c r="C35" s="509"/>
      <c r="D35" s="351"/>
      <c r="E35" s="584" t="s">
        <v>969</v>
      </c>
      <c r="F35" s="576"/>
      <c r="G35" s="698"/>
      <c r="H35" s="576"/>
      <c r="I35" s="698"/>
      <c r="J35" s="576"/>
      <c r="K35" s="2644"/>
      <c r="L35" s="2643"/>
      <c r="M35" s="2644"/>
      <c r="N35" s="2643"/>
      <c r="O35" s="2644"/>
      <c r="P35" s="2643"/>
      <c r="Q35" s="2644"/>
      <c r="R35" s="2643"/>
      <c r="S35" s="577"/>
      <c r="AC35" s="509"/>
      <c r="AD35" s="509">
        <v>11</v>
      </c>
    </row>
    <row customHeight="1" ht="71.25">
      <c r="A36" s="509"/>
      <c r="B36" s="509" t="s">
        <v>970</v>
      </c>
      <c r="C36" s="530"/>
      <c r="D36" s="696">
        <v>3</v>
      </c>
      <c r="E36" s="697" t="s">
        <v>971</v>
      </c>
      <c r="F36" s="699" t="s">
        <v>318</v>
      </c>
      <c r="G36" s="818" t="s">
        <v>972</v>
      </c>
      <c r="H36" s="817" t="s">
        <v>318</v>
      </c>
      <c r="I36" s="528" t="s">
        <v>972</v>
      </c>
      <c r="J36" s="695" t="s">
        <v>318</v>
      </c>
      <c r="K36" s="2111" t="s">
        <v>972</v>
      </c>
      <c r="L36" s="2267" t="s">
        <v>318</v>
      </c>
      <c r="M36" s="2111" t="s">
        <v>973</v>
      </c>
      <c r="N36" s="2267" t="s">
        <v>318</v>
      </c>
      <c r="O36" s="2111" t="s">
        <v>973</v>
      </c>
      <c r="P36" s="2267" t="s">
        <v>318</v>
      </c>
      <c r="Q36" s="2111" t="s">
        <v>973</v>
      </c>
      <c r="R36" s="2267" t="s">
        <v>318</v>
      </c>
      <c r="S36" s="293" t="s">
        <v>974</v>
      </c>
      <c r="AD36" s="509">
        <v>68</v>
      </c>
    </row>
    <row s="1854" customFormat="1" customHeight="1" ht="22.5">
      <c r="A37" s="1639"/>
      <c r="B37" s="2401" t="s">
        <v>336</v>
      </c>
      <c r="C37" s="2402" t="s">
        <v>104</v>
      </c>
      <c r="D37" s="693" t="str">
        <f>B37&amp;".1"</f>
        <v>3.1.1</v>
      </c>
      <c r="E37" s="1671" t="s">
        <v>957</v>
      </c>
      <c r="F37" s="2267" t="s">
        <v>318</v>
      </c>
      <c r="G37" s="865" t="s">
        <v>22</v>
      </c>
      <c r="H37" s="822" t="s">
        <v>22</v>
      </c>
      <c r="I37" s="865" t="s">
        <v>975</v>
      </c>
      <c r="J37" s="822" t="s">
        <v>22</v>
      </c>
      <c r="K37" s="865" t="s">
        <v>976</v>
      </c>
      <c r="L37" s="822" t="s">
        <v>22</v>
      </c>
      <c r="M37" s="2649" t="s">
        <v>22</v>
      </c>
      <c r="N37" s="2650" t="s">
        <v>22</v>
      </c>
      <c r="O37" s="2649" t="s">
        <v>22</v>
      </c>
      <c r="P37" s="2650" t="s">
        <v>22</v>
      </c>
      <c r="Q37" s="2649" t="s">
        <v>22</v>
      </c>
      <c r="R37" s="2650" t="s">
        <v>22</v>
      </c>
      <c r="S37" s="1529"/>
      <c r="T37" s="1639"/>
      <c r="U37" s="1639"/>
      <c r="V37" s="1639"/>
      <c r="W37" s="1639"/>
      <c r="X37" s="1639"/>
      <c r="Y37" s="1639"/>
      <c r="Z37" s="1639"/>
      <c r="AA37" s="1639"/>
      <c r="AB37" s="1639"/>
      <c r="AC37" s="679"/>
      <c r="AD37" s="1639">
        <v>0</v>
      </c>
    </row>
    <row s="1854" customFormat="1" customHeight="1" ht="15">
      <c r="A38" s="1639"/>
      <c r="B38" s="2401"/>
      <c r="C38" s="2402"/>
      <c r="D38" s="693" t="str">
        <f>B37&amp;".2"</f>
        <v>3.1.2</v>
      </c>
      <c r="E38" s="1671" t="s">
        <v>958</v>
      </c>
      <c r="F38" s="2267" t="s">
        <v>318</v>
      </c>
      <c r="G38" s="1736" t="s">
        <v>22</v>
      </c>
      <c r="H38" s="822" t="s">
        <v>22</v>
      </c>
      <c r="I38" s="1736">
        <v>46169</v>
      </c>
      <c r="J38" s="822" t="s">
        <v>22</v>
      </c>
      <c r="K38" s="1736">
        <v>46114</v>
      </c>
      <c r="L38" s="822" t="s">
        <v>22</v>
      </c>
      <c r="M38" s="2651" t="s">
        <v>22</v>
      </c>
      <c r="N38" s="2650" t="s">
        <v>22</v>
      </c>
      <c r="O38" s="2651" t="s">
        <v>22</v>
      </c>
      <c r="P38" s="2650" t="s">
        <v>22</v>
      </c>
      <c r="Q38" s="2651" t="s">
        <v>22</v>
      </c>
      <c r="R38" s="2650" t="s">
        <v>22</v>
      </c>
      <c r="S38" s="1529" t="s">
        <v>959</v>
      </c>
      <c r="T38" s="1639"/>
      <c r="U38" s="1639"/>
      <c r="V38" s="1639"/>
      <c r="W38" s="1639"/>
      <c r="X38" s="1639"/>
      <c r="Y38" s="1639"/>
      <c r="Z38" s="1639"/>
      <c r="AA38" s="1639"/>
      <c r="AB38" s="1639"/>
      <c r="AC38" s="679"/>
      <c r="AD38" s="1639">
        <v>0</v>
      </c>
    </row>
    <row s="1854" customFormat="1" customHeight="1" ht="15">
      <c r="A39" s="1639"/>
      <c r="B39" s="2401"/>
      <c r="C39" s="2402"/>
      <c r="D39" s="693" t="str">
        <f>B37&amp;".3"</f>
        <v>3.1.3</v>
      </c>
      <c r="E39" s="1671" t="s">
        <v>960</v>
      </c>
      <c r="F39" s="2267" t="s">
        <v>318</v>
      </c>
      <c r="G39" s="1736" t="s">
        <v>22</v>
      </c>
      <c r="H39" s="822" t="s">
        <v>22</v>
      </c>
      <c r="I39" s="1736">
        <v>46203</v>
      </c>
      <c r="J39" s="822" t="s">
        <v>22</v>
      </c>
      <c r="K39" s="1736">
        <v>46121</v>
      </c>
      <c r="L39" s="822" t="s">
        <v>22</v>
      </c>
      <c r="M39" s="2651" t="s">
        <v>22</v>
      </c>
      <c r="N39" s="2650" t="s">
        <v>22</v>
      </c>
      <c r="O39" s="2651" t="s">
        <v>22</v>
      </c>
      <c r="P39" s="2650" t="s">
        <v>22</v>
      </c>
      <c r="Q39" s="2651" t="s">
        <v>22</v>
      </c>
      <c r="R39" s="2650" t="s">
        <v>22</v>
      </c>
      <c r="S39" s="1529" t="s">
        <v>961</v>
      </c>
      <c r="T39" s="1639"/>
      <c r="U39" s="1639"/>
      <c r="V39" s="1639"/>
      <c r="W39" s="1639"/>
      <c r="X39" s="1639"/>
      <c r="Y39" s="1639"/>
      <c r="Z39" s="1639"/>
      <c r="AA39" s="1639"/>
      <c r="AB39" s="1639"/>
      <c r="AC39" s="679"/>
      <c r="AD39" s="1639">
        <v>0</v>
      </c>
    </row>
    <row s="1854" customFormat="1" customHeight="1" ht="22.5">
      <c r="A40" s="1639"/>
      <c r="B40" s="2401" t="s">
        <v>344</v>
      </c>
      <c r="C40" s="2402" t="s">
        <v>104</v>
      </c>
      <c r="D40" s="693" t="str">
        <f>B40&amp;".1"</f>
        <v>3.2.1</v>
      </c>
      <c r="E40" s="1671" t="s">
        <v>957</v>
      </c>
      <c r="F40" s="2267" t="s">
        <v>318</v>
      </c>
      <c r="G40" s="2357" t="s">
        <v>22</v>
      </c>
      <c r="H40" s="822" t="s">
        <v>22</v>
      </c>
      <c r="I40" s="2357" t="s">
        <v>977</v>
      </c>
      <c r="J40" s="822" t="s">
        <v>22</v>
      </c>
      <c r="K40" s="2357" t="s">
        <v>976</v>
      </c>
      <c r="L40" s="822" t="s">
        <v>22</v>
      </c>
      <c r="M40" s="2652" t="s">
        <v>22</v>
      </c>
      <c r="N40" s="2650" t="s">
        <v>22</v>
      </c>
      <c r="O40" s="2652" t="s">
        <v>22</v>
      </c>
      <c r="P40" s="2650" t="s">
        <v>22</v>
      </c>
      <c r="Q40" s="2652" t="s">
        <v>22</v>
      </c>
      <c r="R40" s="2650" t="s">
        <v>22</v>
      </c>
      <c r="S40" s="1529"/>
      <c r="T40" s="1639"/>
      <c r="U40" s="1639"/>
      <c r="V40" s="1639"/>
      <c r="W40" s="1639"/>
      <c r="X40" s="1639"/>
      <c r="Y40" s="1639"/>
      <c r="Z40" s="1639"/>
      <c r="AA40" s="1639"/>
      <c r="AB40" s="1639"/>
      <c r="AC40" s="679"/>
      <c r="AD40" s="1639">
        <v>0</v>
      </c>
    </row>
    <row s="1854" customFormat="1" customHeight="1" ht="15">
      <c r="A41" s="1639"/>
      <c r="B41" s="2401"/>
      <c r="C41" s="2402"/>
      <c r="D41" s="693" t="str">
        <f>B40&amp;".2"</f>
        <v>3.2.2</v>
      </c>
      <c r="E41" s="1671" t="s">
        <v>958</v>
      </c>
      <c r="F41" s="2267" t="s">
        <v>318</v>
      </c>
      <c r="G41" s="1742" t="s">
        <v>22</v>
      </c>
      <c r="H41" s="822" t="s">
        <v>22</v>
      </c>
      <c r="I41" s="1742">
        <v>46155</v>
      </c>
      <c r="J41" s="822" t="s">
        <v>22</v>
      </c>
      <c r="K41" s="1742">
        <v>46114</v>
      </c>
      <c r="L41" s="822" t="s">
        <v>22</v>
      </c>
      <c r="M41" s="2653" t="s">
        <v>22</v>
      </c>
      <c r="N41" s="2650" t="s">
        <v>22</v>
      </c>
      <c r="O41" s="2653" t="s">
        <v>22</v>
      </c>
      <c r="P41" s="2650" t="s">
        <v>22</v>
      </c>
      <c r="Q41" s="2653" t="s">
        <v>22</v>
      </c>
      <c r="R41" s="2650" t="s">
        <v>22</v>
      </c>
      <c r="S41" s="1529" t="s">
        <v>959</v>
      </c>
      <c r="T41" s="1639"/>
      <c r="U41" s="1639"/>
      <c r="V41" s="1639"/>
      <c r="W41" s="1639"/>
      <c r="X41" s="1639"/>
      <c r="Y41" s="1639"/>
      <c r="Z41" s="1639"/>
      <c r="AA41" s="1639"/>
      <c r="AB41" s="1639"/>
      <c r="AC41" s="679"/>
      <c r="AD41" s="1639">
        <v>0</v>
      </c>
    </row>
    <row s="1854" customFormat="1" customHeight="1" ht="15">
      <c r="A42" s="1639"/>
      <c r="B42" s="2401"/>
      <c r="C42" s="2402"/>
      <c r="D42" s="693" t="str">
        <f>B40&amp;".3"</f>
        <v>3.2.3</v>
      </c>
      <c r="E42" s="1671" t="s">
        <v>960</v>
      </c>
      <c r="F42" s="2267" t="s">
        <v>318</v>
      </c>
      <c r="G42" s="1742" t="s">
        <v>22</v>
      </c>
      <c r="H42" s="822" t="s">
        <v>22</v>
      </c>
      <c r="I42" s="1742">
        <v>46203</v>
      </c>
      <c r="J42" s="822" t="s">
        <v>22</v>
      </c>
      <c r="K42" s="1742"/>
      <c r="L42" s="822" t="s">
        <v>22</v>
      </c>
      <c r="M42" s="2653" t="s">
        <v>22</v>
      </c>
      <c r="N42" s="2650" t="s">
        <v>22</v>
      </c>
      <c r="O42" s="2653" t="s">
        <v>22</v>
      </c>
      <c r="P42" s="2650" t="s">
        <v>22</v>
      </c>
      <c r="Q42" s="2653" t="s">
        <v>22</v>
      </c>
      <c r="R42" s="2650" t="s">
        <v>22</v>
      </c>
      <c r="S42" s="1529" t="s">
        <v>961</v>
      </c>
      <c r="T42" s="1639"/>
      <c r="U42" s="1639"/>
      <c r="V42" s="1639"/>
      <c r="W42" s="1639"/>
      <c r="X42" s="1639"/>
      <c r="Y42" s="1639"/>
      <c r="Z42" s="1639"/>
      <c r="AA42" s="1639"/>
      <c r="AB42" s="1639"/>
      <c r="AC42" s="679"/>
      <c r="AD42" s="1639">
        <v>0</v>
      </c>
    </row>
    <row s="1854" customFormat="1" customHeight="1" ht="22.5">
      <c r="A43" s="1639"/>
      <c r="B43" s="2401" t="s">
        <v>346</v>
      </c>
      <c r="C43" s="2402" t="s">
        <v>104</v>
      </c>
      <c r="D43" s="693" t="str">
        <f>B43&amp;".1"</f>
        <v>3.3.1</v>
      </c>
      <c r="E43" s="1671" t="s">
        <v>957</v>
      </c>
      <c r="F43" s="2267" t="s">
        <v>318</v>
      </c>
      <c r="G43" s="2357" t="s">
        <v>22</v>
      </c>
      <c r="H43" s="822" t="s">
        <v>22</v>
      </c>
      <c r="I43" s="2357" t="s">
        <v>978</v>
      </c>
      <c r="J43" s="822" t="s">
        <v>22</v>
      </c>
      <c r="K43" s="2357" t="s">
        <v>976</v>
      </c>
      <c r="L43" s="822" t="s">
        <v>22</v>
      </c>
      <c r="M43" s="2652" t="s">
        <v>22</v>
      </c>
      <c r="N43" s="2650" t="s">
        <v>22</v>
      </c>
      <c r="O43" s="2652" t="s">
        <v>22</v>
      </c>
      <c r="P43" s="2650" t="s">
        <v>22</v>
      </c>
      <c r="Q43" s="2652" t="s">
        <v>22</v>
      </c>
      <c r="R43" s="2650" t="s">
        <v>22</v>
      </c>
      <c r="S43" s="1529"/>
      <c r="T43" s="1639"/>
      <c r="U43" s="1639"/>
      <c r="V43" s="1639"/>
      <c r="W43" s="1639"/>
      <c r="X43" s="1639"/>
      <c r="Y43" s="1639"/>
      <c r="Z43" s="1639"/>
      <c r="AA43" s="1639"/>
      <c r="AB43" s="1639"/>
      <c r="AC43" s="679"/>
      <c r="AD43" s="1639">
        <v>0</v>
      </c>
    </row>
    <row s="1854" customFormat="1" customHeight="1" ht="15">
      <c r="A44" s="1639"/>
      <c r="B44" s="2401"/>
      <c r="C44" s="2402"/>
      <c r="D44" s="693" t="str">
        <f>B43&amp;".2"</f>
        <v>3.3.2</v>
      </c>
      <c r="E44" s="1671" t="s">
        <v>958</v>
      </c>
      <c r="F44" s="2267" t="s">
        <v>318</v>
      </c>
      <c r="G44" s="1742" t="s">
        <v>22</v>
      </c>
      <c r="H44" s="822" t="s">
        <v>22</v>
      </c>
      <c r="I44" s="1742">
        <v>46155</v>
      </c>
      <c r="J44" s="822" t="s">
        <v>22</v>
      </c>
      <c r="K44" s="1742">
        <v>46114</v>
      </c>
      <c r="L44" s="822" t="s">
        <v>22</v>
      </c>
      <c r="M44" s="2653" t="s">
        <v>22</v>
      </c>
      <c r="N44" s="2650" t="s">
        <v>22</v>
      </c>
      <c r="O44" s="2653" t="s">
        <v>22</v>
      </c>
      <c r="P44" s="2650" t="s">
        <v>22</v>
      </c>
      <c r="Q44" s="2653" t="s">
        <v>22</v>
      </c>
      <c r="R44" s="2650" t="s">
        <v>22</v>
      </c>
      <c r="S44" s="1529" t="s">
        <v>959</v>
      </c>
      <c r="T44" s="1639"/>
      <c r="U44" s="1639"/>
      <c r="V44" s="1639"/>
      <c r="W44" s="1639"/>
      <c r="X44" s="1639"/>
      <c r="Y44" s="1639"/>
      <c r="Z44" s="1639"/>
      <c r="AA44" s="1639"/>
      <c r="AB44" s="1639"/>
      <c r="AC44" s="679"/>
      <c r="AD44" s="1639">
        <v>0</v>
      </c>
    </row>
    <row s="1854" customFormat="1" customHeight="1" ht="15">
      <c r="A45" s="1639"/>
      <c r="B45" s="2401"/>
      <c r="C45" s="2402"/>
      <c r="D45" s="693" t="str">
        <f>B43&amp;".3"</f>
        <v>3.3.3</v>
      </c>
      <c r="E45" s="1671" t="s">
        <v>960</v>
      </c>
      <c r="F45" s="2267" t="s">
        <v>318</v>
      </c>
      <c r="G45" s="1742" t="s">
        <v>22</v>
      </c>
      <c r="H45" s="822" t="s">
        <v>22</v>
      </c>
      <c r="I45" s="1742">
        <v>46203</v>
      </c>
      <c r="J45" s="822" t="s">
        <v>22</v>
      </c>
      <c r="K45" s="1742">
        <v>46121</v>
      </c>
      <c r="L45" s="822" t="s">
        <v>22</v>
      </c>
      <c r="M45" s="2653" t="s">
        <v>22</v>
      </c>
      <c r="N45" s="2650" t="s">
        <v>22</v>
      </c>
      <c r="O45" s="2653" t="s">
        <v>22</v>
      </c>
      <c r="P45" s="2650" t="s">
        <v>22</v>
      </c>
      <c r="Q45" s="2653" t="s">
        <v>22</v>
      </c>
      <c r="R45" s="2650" t="s">
        <v>22</v>
      </c>
      <c r="S45" s="1529" t="s">
        <v>961</v>
      </c>
      <c r="T45" s="1639"/>
      <c r="U45" s="1639"/>
      <c r="V45" s="1639"/>
      <c r="W45" s="1639"/>
      <c r="X45" s="1639"/>
      <c r="Y45" s="1639"/>
      <c r="Z45" s="1639"/>
      <c r="AA45" s="1639"/>
      <c r="AB45" s="1639"/>
      <c r="AC45" s="679"/>
      <c r="AD45" s="1639">
        <v>0</v>
      </c>
    </row>
    <row s="1854" customFormat="1" customHeight="1" ht="22.5">
      <c r="A46" s="1639"/>
      <c r="B46" s="2401" t="s">
        <v>348</v>
      </c>
      <c r="C46" s="2402" t="s">
        <v>104</v>
      </c>
      <c r="D46" s="693" t="str">
        <f>B46&amp;".1"</f>
        <v>3.4.1</v>
      </c>
      <c r="E46" s="1671" t="s">
        <v>957</v>
      </c>
      <c r="F46" s="2267" t="s">
        <v>318</v>
      </c>
      <c r="G46" s="2357" t="s">
        <v>22</v>
      </c>
      <c r="H46" s="822" t="s">
        <v>22</v>
      </c>
      <c r="I46" s="2357" t="s">
        <v>979</v>
      </c>
      <c r="J46" s="822" t="s">
        <v>22</v>
      </c>
      <c r="K46" s="2357" t="s">
        <v>980</v>
      </c>
      <c r="L46" s="822" t="s">
        <v>22</v>
      </c>
      <c r="M46" s="2652" t="s">
        <v>22</v>
      </c>
      <c r="N46" s="2650" t="s">
        <v>22</v>
      </c>
      <c r="O46" s="2652" t="s">
        <v>22</v>
      </c>
      <c r="P46" s="2650" t="s">
        <v>22</v>
      </c>
      <c r="Q46" s="2652" t="s">
        <v>22</v>
      </c>
      <c r="R46" s="2650" t="s">
        <v>22</v>
      </c>
      <c r="S46" s="1529"/>
      <c r="T46" s="1639"/>
      <c r="U46" s="1639"/>
      <c r="V46" s="1639"/>
      <c r="W46" s="1639"/>
      <c r="X46" s="1639"/>
      <c r="Y46" s="1639"/>
      <c r="Z46" s="1639"/>
      <c r="AA46" s="1639"/>
      <c r="AB46" s="1639"/>
      <c r="AC46" s="679"/>
      <c r="AD46" s="1639">
        <v>0</v>
      </c>
    </row>
    <row s="1854" customFormat="1" customHeight="1" ht="15">
      <c r="A47" s="1639"/>
      <c r="B47" s="2401"/>
      <c r="C47" s="2402"/>
      <c r="D47" s="693" t="str">
        <f>B46&amp;".2"</f>
        <v>3.4.2</v>
      </c>
      <c r="E47" s="1671" t="s">
        <v>958</v>
      </c>
      <c r="F47" s="2267" t="s">
        <v>318</v>
      </c>
      <c r="G47" s="1742" t="s">
        <v>22</v>
      </c>
      <c r="H47" s="822" t="s">
        <v>22</v>
      </c>
      <c r="I47" s="1742">
        <v>46169</v>
      </c>
      <c r="J47" s="822" t="s">
        <v>22</v>
      </c>
      <c r="K47" s="1742">
        <v>46114</v>
      </c>
      <c r="L47" s="822" t="s">
        <v>22</v>
      </c>
      <c r="M47" s="2653" t="s">
        <v>22</v>
      </c>
      <c r="N47" s="2650" t="s">
        <v>22</v>
      </c>
      <c r="O47" s="2653" t="s">
        <v>22</v>
      </c>
      <c r="P47" s="2650" t="s">
        <v>22</v>
      </c>
      <c r="Q47" s="2653" t="s">
        <v>22</v>
      </c>
      <c r="R47" s="2650" t="s">
        <v>22</v>
      </c>
      <c r="S47" s="1529" t="s">
        <v>959</v>
      </c>
      <c r="T47" s="1639"/>
      <c r="U47" s="1639"/>
      <c r="V47" s="1639"/>
      <c r="W47" s="1639"/>
      <c r="X47" s="1639"/>
      <c r="Y47" s="1639"/>
      <c r="Z47" s="1639"/>
      <c r="AA47" s="1639"/>
      <c r="AB47" s="1639"/>
      <c r="AC47" s="679"/>
      <c r="AD47" s="1639">
        <v>0</v>
      </c>
    </row>
    <row s="1854" customFormat="1" customHeight="1" ht="15">
      <c r="A48" s="1639"/>
      <c r="B48" s="2401"/>
      <c r="C48" s="2402"/>
      <c r="D48" s="693" t="str">
        <f>B46&amp;".3"</f>
        <v>3.4.3</v>
      </c>
      <c r="E48" s="1671" t="s">
        <v>960</v>
      </c>
      <c r="F48" s="2267" t="s">
        <v>318</v>
      </c>
      <c r="G48" s="1742" t="s">
        <v>22</v>
      </c>
      <c r="H48" s="822" t="s">
        <v>22</v>
      </c>
      <c r="I48" s="1742">
        <v>46176</v>
      </c>
      <c r="J48" s="822" t="s">
        <v>22</v>
      </c>
      <c r="K48" s="1742">
        <v>46121</v>
      </c>
      <c r="L48" s="822" t="s">
        <v>22</v>
      </c>
      <c r="M48" s="2653" t="s">
        <v>22</v>
      </c>
      <c r="N48" s="2650" t="s">
        <v>22</v>
      </c>
      <c r="O48" s="2653" t="s">
        <v>22</v>
      </c>
      <c r="P48" s="2650" t="s">
        <v>22</v>
      </c>
      <c r="Q48" s="2653" t="s">
        <v>22</v>
      </c>
      <c r="R48" s="2650" t="s">
        <v>22</v>
      </c>
      <c r="S48" s="1529" t="s">
        <v>961</v>
      </c>
      <c r="T48" s="1639"/>
      <c r="U48" s="1639"/>
      <c r="V48" s="1639"/>
      <c r="W48" s="1639"/>
      <c r="X48" s="1639"/>
      <c r="Y48" s="1639"/>
      <c r="Z48" s="1639"/>
      <c r="AA48" s="1639"/>
      <c r="AB48" s="1639"/>
      <c r="AC48" s="679"/>
      <c r="AD48" s="1639">
        <v>0</v>
      </c>
    </row>
    <row s="1854" customFormat="1" customHeight="1" ht="22.5">
      <c r="A49" s="1639"/>
      <c r="B49" s="2401" t="s">
        <v>933</v>
      </c>
      <c r="C49" s="2402" t="s">
        <v>104</v>
      </c>
      <c r="D49" s="693" t="str">
        <f>B49&amp;".1"</f>
        <v>3.5.1</v>
      </c>
      <c r="E49" s="1671" t="s">
        <v>957</v>
      </c>
      <c r="F49" s="2267" t="s">
        <v>318</v>
      </c>
      <c r="G49" s="2357" t="s">
        <v>22</v>
      </c>
      <c r="H49" s="822" t="s">
        <v>22</v>
      </c>
      <c r="I49" s="2357" t="s">
        <v>981</v>
      </c>
      <c r="J49" s="822" t="s">
        <v>22</v>
      </c>
      <c r="K49" s="2357" t="s">
        <v>980</v>
      </c>
      <c r="L49" s="822" t="s">
        <v>22</v>
      </c>
      <c r="M49" s="2652" t="s">
        <v>22</v>
      </c>
      <c r="N49" s="2650" t="s">
        <v>22</v>
      </c>
      <c r="O49" s="2652" t="s">
        <v>22</v>
      </c>
      <c r="P49" s="2650" t="s">
        <v>22</v>
      </c>
      <c r="Q49" s="2652" t="s">
        <v>22</v>
      </c>
      <c r="R49" s="2650" t="s">
        <v>22</v>
      </c>
      <c r="S49" s="1529"/>
      <c r="T49" s="1639"/>
      <c r="U49" s="1639"/>
      <c r="V49" s="1639"/>
      <c r="W49" s="1639"/>
      <c r="X49" s="1639"/>
      <c r="Y49" s="1639"/>
      <c r="Z49" s="1639"/>
      <c r="AA49" s="1639"/>
      <c r="AB49" s="1639"/>
      <c r="AC49" s="679"/>
      <c r="AD49" s="1639">
        <v>0</v>
      </c>
    </row>
    <row s="1854" customFormat="1" customHeight="1" ht="15">
      <c r="A50" s="1639"/>
      <c r="B50" s="2401"/>
      <c r="C50" s="2402"/>
      <c r="D50" s="693" t="str">
        <f>B49&amp;".2"</f>
        <v>3.5.2</v>
      </c>
      <c r="E50" s="1671" t="s">
        <v>958</v>
      </c>
      <c r="F50" s="2267" t="s">
        <v>318</v>
      </c>
      <c r="G50" s="1742" t="s">
        <v>22</v>
      </c>
      <c r="H50" s="822" t="s">
        <v>22</v>
      </c>
      <c r="I50" s="1742">
        <v>46141</v>
      </c>
      <c r="J50" s="822" t="s">
        <v>22</v>
      </c>
      <c r="K50" s="1742">
        <v>46114</v>
      </c>
      <c r="L50" s="822" t="s">
        <v>22</v>
      </c>
      <c r="M50" s="2653" t="s">
        <v>22</v>
      </c>
      <c r="N50" s="2650" t="s">
        <v>22</v>
      </c>
      <c r="O50" s="2653" t="s">
        <v>22</v>
      </c>
      <c r="P50" s="2650" t="s">
        <v>22</v>
      </c>
      <c r="Q50" s="2653" t="s">
        <v>22</v>
      </c>
      <c r="R50" s="2650" t="s">
        <v>22</v>
      </c>
      <c r="S50" s="1529" t="s">
        <v>959</v>
      </c>
      <c r="T50" s="1639"/>
      <c r="U50" s="1639"/>
      <c r="V50" s="1639"/>
      <c r="W50" s="1639"/>
      <c r="X50" s="1639"/>
      <c r="Y50" s="1639"/>
      <c r="Z50" s="1639"/>
      <c r="AA50" s="1639"/>
      <c r="AB50" s="1639"/>
      <c r="AC50" s="679"/>
      <c r="AD50" s="1639">
        <v>0</v>
      </c>
    </row>
    <row s="1854" customFormat="1" customHeight="1" ht="15">
      <c r="A51" s="1639"/>
      <c r="B51" s="2401"/>
      <c r="C51" s="2402"/>
      <c r="D51" s="693" t="str">
        <f>B49&amp;".3"</f>
        <v>3.5.3</v>
      </c>
      <c r="E51" s="1671" t="s">
        <v>960</v>
      </c>
      <c r="F51" s="2267" t="s">
        <v>318</v>
      </c>
      <c r="G51" s="1742" t="s">
        <v>22</v>
      </c>
      <c r="H51" s="822" t="s">
        <v>22</v>
      </c>
      <c r="I51" s="1742">
        <v>46203</v>
      </c>
      <c r="J51" s="822" t="s">
        <v>22</v>
      </c>
      <c r="K51" s="1742">
        <v>46121</v>
      </c>
      <c r="L51" s="822" t="s">
        <v>22</v>
      </c>
      <c r="M51" s="2653" t="s">
        <v>22</v>
      </c>
      <c r="N51" s="2650" t="s">
        <v>22</v>
      </c>
      <c r="O51" s="2653" t="s">
        <v>22</v>
      </c>
      <c r="P51" s="2650" t="s">
        <v>22</v>
      </c>
      <c r="Q51" s="2653" t="s">
        <v>22</v>
      </c>
      <c r="R51" s="2650" t="s">
        <v>22</v>
      </c>
      <c r="S51" s="1529" t="s">
        <v>961</v>
      </c>
      <c r="T51" s="1639"/>
      <c r="U51" s="1639"/>
      <c r="V51" s="1639"/>
      <c r="W51" s="1639"/>
      <c r="X51" s="1639"/>
      <c r="Y51" s="1639"/>
      <c r="Z51" s="1639"/>
      <c r="AA51" s="1639"/>
      <c r="AB51" s="1639"/>
      <c r="AC51" s="679"/>
      <c r="AD51" s="1639">
        <v>0</v>
      </c>
    </row>
    <row s="1854" customFormat="1" customHeight="1" ht="22.5">
      <c r="A52" s="1639"/>
      <c r="B52" s="2401" t="s">
        <v>935</v>
      </c>
      <c r="C52" s="2402" t="s">
        <v>104</v>
      </c>
      <c r="D52" s="693" t="str">
        <f>B52&amp;".1"</f>
        <v>3.6.1</v>
      </c>
      <c r="E52" s="1671" t="s">
        <v>957</v>
      </c>
      <c r="F52" s="2267" t="s">
        <v>318</v>
      </c>
      <c r="G52" s="2357" t="s">
        <v>22</v>
      </c>
      <c r="H52" s="822" t="s">
        <v>22</v>
      </c>
      <c r="I52" s="2357" t="s">
        <v>982</v>
      </c>
      <c r="J52" s="822" t="s">
        <v>22</v>
      </c>
      <c r="K52" s="2357" t="s">
        <v>983</v>
      </c>
      <c r="L52" s="822" t="s">
        <v>22</v>
      </c>
      <c r="M52" s="2652" t="s">
        <v>22</v>
      </c>
      <c r="N52" s="2650" t="s">
        <v>22</v>
      </c>
      <c r="O52" s="2652" t="s">
        <v>22</v>
      </c>
      <c r="P52" s="2650" t="s">
        <v>22</v>
      </c>
      <c r="Q52" s="2652" t="s">
        <v>22</v>
      </c>
      <c r="R52" s="2650" t="s">
        <v>22</v>
      </c>
      <c r="S52" s="1529"/>
      <c r="T52" s="1639"/>
      <c r="U52" s="1639"/>
      <c r="V52" s="1639"/>
      <c r="W52" s="1639"/>
      <c r="X52" s="1639"/>
      <c r="Y52" s="1639"/>
      <c r="Z52" s="1639"/>
      <c r="AA52" s="1639"/>
      <c r="AB52" s="1639"/>
      <c r="AC52" s="679"/>
      <c r="AD52" s="1639">
        <v>0</v>
      </c>
    </row>
    <row s="1854" customFormat="1" customHeight="1" ht="15">
      <c r="A53" s="1639"/>
      <c r="B53" s="2401"/>
      <c r="C53" s="2402"/>
      <c r="D53" s="693" t="str">
        <f>B52&amp;".2"</f>
        <v>3.6.2</v>
      </c>
      <c r="E53" s="1671" t="s">
        <v>958</v>
      </c>
      <c r="F53" s="2267" t="s">
        <v>318</v>
      </c>
      <c r="G53" s="1742" t="s">
        <v>22</v>
      </c>
      <c r="H53" s="822" t="s">
        <v>22</v>
      </c>
      <c r="I53" s="1742">
        <v>46113</v>
      </c>
      <c r="J53" s="822" t="s">
        <v>22</v>
      </c>
      <c r="K53" s="1742">
        <v>46114</v>
      </c>
      <c r="L53" s="822" t="s">
        <v>22</v>
      </c>
      <c r="M53" s="2653" t="s">
        <v>22</v>
      </c>
      <c r="N53" s="2650" t="s">
        <v>22</v>
      </c>
      <c r="O53" s="2653" t="s">
        <v>22</v>
      </c>
      <c r="P53" s="2650" t="s">
        <v>22</v>
      </c>
      <c r="Q53" s="2653" t="s">
        <v>22</v>
      </c>
      <c r="R53" s="2650" t="s">
        <v>22</v>
      </c>
      <c r="S53" s="1529" t="s">
        <v>959</v>
      </c>
      <c r="T53" s="1639"/>
      <c r="U53" s="1639"/>
      <c r="V53" s="1639"/>
      <c r="W53" s="1639"/>
      <c r="X53" s="1639"/>
      <c r="Y53" s="1639"/>
      <c r="Z53" s="1639"/>
      <c r="AA53" s="1639"/>
      <c r="AB53" s="1639"/>
      <c r="AC53" s="679"/>
      <c r="AD53" s="1639">
        <v>0</v>
      </c>
    </row>
    <row s="1854" customFormat="1" customHeight="1" ht="15">
      <c r="A54" s="1639"/>
      <c r="B54" s="2401"/>
      <c r="C54" s="2402"/>
      <c r="D54" s="693" t="str">
        <f>B52&amp;".3"</f>
        <v>3.6.3</v>
      </c>
      <c r="E54" s="1671" t="s">
        <v>960</v>
      </c>
      <c r="F54" s="2267" t="s">
        <v>318</v>
      </c>
      <c r="G54" s="1742" t="s">
        <v>22</v>
      </c>
      <c r="H54" s="822" t="s">
        <v>22</v>
      </c>
      <c r="I54" s="1742">
        <v>46168</v>
      </c>
      <c r="J54" s="822" t="s">
        <v>22</v>
      </c>
      <c r="K54" s="1742">
        <v>46121</v>
      </c>
      <c r="L54" s="822" t="s">
        <v>22</v>
      </c>
      <c r="M54" s="2653" t="s">
        <v>22</v>
      </c>
      <c r="N54" s="2650" t="s">
        <v>22</v>
      </c>
      <c r="O54" s="2653" t="s">
        <v>22</v>
      </c>
      <c r="P54" s="2650" t="s">
        <v>22</v>
      </c>
      <c r="Q54" s="2653" t="s">
        <v>22</v>
      </c>
      <c r="R54" s="2650" t="s">
        <v>22</v>
      </c>
      <c r="S54" s="1529" t="s">
        <v>961</v>
      </c>
      <c r="T54" s="1639"/>
      <c r="U54" s="1639"/>
      <c r="V54" s="1639"/>
      <c r="W54" s="1639"/>
      <c r="X54" s="1639"/>
      <c r="Y54" s="1639"/>
      <c r="Z54" s="1639"/>
      <c r="AA54" s="1639"/>
      <c r="AB54" s="1639"/>
      <c r="AC54" s="679"/>
      <c r="AD54" s="1639">
        <v>0</v>
      </c>
    </row>
    <row s="1854" customFormat="1" customHeight="1" ht="22.5">
      <c r="A55" s="1639"/>
      <c r="B55" s="2401" t="s">
        <v>937</v>
      </c>
      <c r="C55" s="2402" t="s">
        <v>104</v>
      </c>
      <c r="D55" s="693" t="str">
        <f>B55&amp;".1"</f>
        <v>3.7.1</v>
      </c>
      <c r="E55" s="1671" t="s">
        <v>957</v>
      </c>
      <c r="F55" s="2267" t="s">
        <v>318</v>
      </c>
      <c r="G55" s="2357" t="s">
        <v>22</v>
      </c>
      <c r="H55" s="822" t="s">
        <v>22</v>
      </c>
      <c r="I55" s="2357" t="s">
        <v>984</v>
      </c>
      <c r="J55" s="822" t="s">
        <v>22</v>
      </c>
      <c r="K55" s="2357" t="s">
        <v>985</v>
      </c>
      <c r="L55" s="822" t="s">
        <v>22</v>
      </c>
      <c r="M55" s="2652" t="s">
        <v>22</v>
      </c>
      <c r="N55" s="2650" t="s">
        <v>22</v>
      </c>
      <c r="O55" s="2652" t="s">
        <v>22</v>
      </c>
      <c r="P55" s="2650" t="s">
        <v>22</v>
      </c>
      <c r="Q55" s="2652" t="s">
        <v>22</v>
      </c>
      <c r="R55" s="2650" t="s">
        <v>22</v>
      </c>
      <c r="S55" s="1529"/>
      <c r="T55" s="1639"/>
      <c r="U55" s="1639"/>
      <c r="V55" s="1639"/>
      <c r="W55" s="1639"/>
      <c r="X55" s="1639"/>
      <c r="Y55" s="1639"/>
      <c r="Z55" s="1639"/>
      <c r="AA55" s="1639"/>
      <c r="AB55" s="1639"/>
      <c r="AC55" s="679"/>
      <c r="AD55" s="1639">
        <v>0</v>
      </c>
    </row>
    <row s="1854" customFormat="1" customHeight="1" ht="15">
      <c r="A56" s="1639"/>
      <c r="B56" s="2401"/>
      <c r="C56" s="2402"/>
      <c r="D56" s="693" t="str">
        <f>B55&amp;".2"</f>
        <v>3.7.2</v>
      </c>
      <c r="E56" s="1671" t="s">
        <v>958</v>
      </c>
      <c r="F56" s="2267" t="s">
        <v>318</v>
      </c>
      <c r="G56" s="1742" t="s">
        <v>22</v>
      </c>
      <c r="H56" s="822" t="s">
        <v>22</v>
      </c>
      <c r="I56" s="1742">
        <v>46169</v>
      </c>
      <c r="J56" s="822" t="s">
        <v>22</v>
      </c>
      <c r="K56" s="1742">
        <v>46114</v>
      </c>
      <c r="L56" s="822" t="s">
        <v>22</v>
      </c>
      <c r="M56" s="2653" t="s">
        <v>22</v>
      </c>
      <c r="N56" s="2650" t="s">
        <v>22</v>
      </c>
      <c r="O56" s="2653" t="s">
        <v>22</v>
      </c>
      <c r="P56" s="2650" t="s">
        <v>22</v>
      </c>
      <c r="Q56" s="2653" t="s">
        <v>22</v>
      </c>
      <c r="R56" s="2650" t="s">
        <v>22</v>
      </c>
      <c r="S56" s="1529" t="s">
        <v>959</v>
      </c>
      <c r="T56" s="1639"/>
      <c r="U56" s="1639"/>
      <c r="V56" s="1639"/>
      <c r="W56" s="1639"/>
      <c r="X56" s="1639"/>
      <c r="Y56" s="1639"/>
      <c r="Z56" s="1639"/>
      <c r="AA56" s="1639"/>
      <c r="AB56" s="1639"/>
      <c r="AC56" s="679"/>
      <c r="AD56" s="1639">
        <v>0</v>
      </c>
    </row>
    <row s="1854" customFormat="1" customHeight="1" ht="15">
      <c r="A57" s="1639"/>
      <c r="B57" s="2401"/>
      <c r="C57" s="2402"/>
      <c r="D57" s="693" t="str">
        <f>B55&amp;".3"</f>
        <v>3.7.3</v>
      </c>
      <c r="E57" s="1671" t="s">
        <v>960</v>
      </c>
      <c r="F57" s="2267" t="s">
        <v>318</v>
      </c>
      <c r="G57" s="1742" t="s">
        <v>22</v>
      </c>
      <c r="H57" s="822" t="s">
        <v>22</v>
      </c>
      <c r="I57" s="1742">
        <v>46203</v>
      </c>
      <c r="J57" s="822" t="s">
        <v>22</v>
      </c>
      <c r="K57" s="1742"/>
      <c r="L57" s="822" t="s">
        <v>22</v>
      </c>
      <c r="M57" s="2653" t="s">
        <v>22</v>
      </c>
      <c r="N57" s="2650" t="s">
        <v>22</v>
      </c>
      <c r="O57" s="2653" t="s">
        <v>22</v>
      </c>
      <c r="P57" s="2650" t="s">
        <v>22</v>
      </c>
      <c r="Q57" s="2653" t="s">
        <v>22</v>
      </c>
      <c r="R57" s="2650" t="s">
        <v>22</v>
      </c>
      <c r="S57" s="1529" t="s">
        <v>961</v>
      </c>
      <c r="T57" s="1639"/>
      <c r="U57" s="1639"/>
      <c r="V57" s="1639"/>
      <c r="W57" s="1639"/>
      <c r="X57" s="1639"/>
      <c r="Y57" s="1639"/>
      <c r="Z57" s="1639"/>
      <c r="AA57" s="1639"/>
      <c r="AB57" s="1639"/>
      <c r="AC57" s="679"/>
      <c r="AD57" s="1639">
        <v>0</v>
      </c>
    </row>
    <row s="1854" customFormat="1" customHeight="1" ht="22.5">
      <c r="A58" s="1639"/>
      <c r="B58" s="2401" t="s">
        <v>986</v>
      </c>
      <c r="C58" s="2402" t="s">
        <v>104</v>
      </c>
      <c r="D58" s="693" t="str">
        <f>B58&amp;".1"</f>
        <v>3.8.1</v>
      </c>
      <c r="E58" s="1671" t="s">
        <v>957</v>
      </c>
      <c r="F58" s="2267" t="s">
        <v>318</v>
      </c>
      <c r="G58" s="2357" t="s">
        <v>22</v>
      </c>
      <c r="H58" s="822" t="s">
        <v>22</v>
      </c>
      <c r="I58" s="2357" t="s">
        <v>987</v>
      </c>
      <c r="J58" s="822" t="s">
        <v>22</v>
      </c>
      <c r="K58" s="2357" t="s">
        <v>988</v>
      </c>
      <c r="L58" s="822" t="s">
        <v>22</v>
      </c>
      <c r="M58" s="2652" t="s">
        <v>22</v>
      </c>
      <c r="N58" s="2650" t="s">
        <v>22</v>
      </c>
      <c r="O58" s="2652" t="s">
        <v>22</v>
      </c>
      <c r="P58" s="2650" t="s">
        <v>22</v>
      </c>
      <c r="Q58" s="2652" t="s">
        <v>22</v>
      </c>
      <c r="R58" s="2650" t="s">
        <v>22</v>
      </c>
      <c r="S58" s="1529"/>
      <c r="T58" s="1639"/>
      <c r="U58" s="1639"/>
      <c r="V58" s="1639"/>
      <c r="W58" s="1639"/>
      <c r="X58" s="1639"/>
      <c r="Y58" s="1639"/>
      <c r="Z58" s="1639"/>
      <c r="AA58" s="1639"/>
      <c r="AB58" s="1639"/>
      <c r="AC58" s="679"/>
      <c r="AD58" s="1639">
        <v>0</v>
      </c>
    </row>
    <row s="1854" customFormat="1" customHeight="1" ht="15">
      <c r="A59" s="1639"/>
      <c r="B59" s="2401"/>
      <c r="C59" s="2402"/>
      <c r="D59" s="693" t="str">
        <f>B58&amp;".2"</f>
        <v>3.8.2</v>
      </c>
      <c r="E59" s="1671" t="s">
        <v>958</v>
      </c>
      <c r="F59" s="2267" t="s">
        <v>318</v>
      </c>
      <c r="G59" s="1742" t="s">
        <v>22</v>
      </c>
      <c r="H59" s="822" t="s">
        <v>22</v>
      </c>
      <c r="I59" s="1742">
        <v>46190</v>
      </c>
      <c r="J59" s="822" t="s">
        <v>22</v>
      </c>
      <c r="K59" s="1742">
        <v>46114</v>
      </c>
      <c r="L59" s="822" t="s">
        <v>22</v>
      </c>
      <c r="M59" s="2653" t="s">
        <v>22</v>
      </c>
      <c r="N59" s="2650" t="s">
        <v>22</v>
      </c>
      <c r="O59" s="2653" t="s">
        <v>22</v>
      </c>
      <c r="P59" s="2650" t="s">
        <v>22</v>
      </c>
      <c r="Q59" s="2653" t="s">
        <v>22</v>
      </c>
      <c r="R59" s="2650" t="s">
        <v>22</v>
      </c>
      <c r="S59" s="1529" t="s">
        <v>959</v>
      </c>
      <c r="T59" s="1639"/>
      <c r="U59" s="1639"/>
      <c r="V59" s="1639"/>
      <c r="W59" s="1639"/>
      <c r="X59" s="1639"/>
      <c r="Y59" s="1639"/>
      <c r="Z59" s="1639"/>
      <c r="AA59" s="1639"/>
      <c r="AB59" s="1639"/>
      <c r="AC59" s="679"/>
      <c r="AD59" s="1639">
        <v>0</v>
      </c>
    </row>
    <row s="1854" customFormat="1" customHeight="1" ht="15">
      <c r="A60" s="1639"/>
      <c r="B60" s="2401"/>
      <c r="C60" s="2402"/>
      <c r="D60" s="693" t="str">
        <f>B58&amp;".3"</f>
        <v>3.8.3</v>
      </c>
      <c r="E60" s="1671" t="s">
        <v>960</v>
      </c>
      <c r="F60" s="2267" t="s">
        <v>318</v>
      </c>
      <c r="G60" s="1742" t="s">
        <v>22</v>
      </c>
      <c r="H60" s="822" t="s">
        <v>22</v>
      </c>
      <c r="I60" s="1742">
        <v>46203</v>
      </c>
      <c r="J60" s="822" t="s">
        <v>22</v>
      </c>
      <c r="K60" s="1742">
        <v>46121</v>
      </c>
      <c r="L60" s="822" t="s">
        <v>22</v>
      </c>
      <c r="M60" s="2653" t="s">
        <v>22</v>
      </c>
      <c r="N60" s="2650" t="s">
        <v>22</v>
      </c>
      <c r="O60" s="2653" t="s">
        <v>22</v>
      </c>
      <c r="P60" s="2650" t="s">
        <v>22</v>
      </c>
      <c r="Q60" s="2653" t="s">
        <v>22</v>
      </c>
      <c r="R60" s="2650" t="s">
        <v>22</v>
      </c>
      <c r="S60" s="1529" t="s">
        <v>961</v>
      </c>
      <c r="T60" s="1639"/>
      <c r="U60" s="1639"/>
      <c r="V60" s="1639"/>
      <c r="W60" s="1639"/>
      <c r="X60" s="1639"/>
      <c r="Y60" s="1639"/>
      <c r="Z60" s="1639"/>
      <c r="AA60" s="1639"/>
      <c r="AB60" s="1639"/>
      <c r="AC60" s="679"/>
      <c r="AD60" s="1639">
        <v>0</v>
      </c>
    </row>
    <row s="1854" customFormat="1" customHeight="1" ht="22.5">
      <c r="A61" s="1639"/>
      <c r="B61" s="2401" t="s">
        <v>989</v>
      </c>
      <c r="C61" s="2402" t="s">
        <v>104</v>
      </c>
      <c r="D61" s="693" t="str">
        <f>B61&amp;".1"</f>
        <v>3.9.1</v>
      </c>
      <c r="E61" s="1671" t="s">
        <v>957</v>
      </c>
      <c r="F61" s="2267" t="s">
        <v>318</v>
      </c>
      <c r="G61" s="2357" t="s">
        <v>22</v>
      </c>
      <c r="H61" s="822" t="s">
        <v>22</v>
      </c>
      <c r="I61" s="2357" t="s">
        <v>990</v>
      </c>
      <c r="J61" s="822" t="s">
        <v>22</v>
      </c>
      <c r="K61" s="2357" t="s">
        <v>991</v>
      </c>
      <c r="L61" s="822" t="s">
        <v>22</v>
      </c>
      <c r="M61" s="2652" t="s">
        <v>22</v>
      </c>
      <c r="N61" s="2650" t="s">
        <v>22</v>
      </c>
      <c r="O61" s="2652" t="s">
        <v>22</v>
      </c>
      <c r="P61" s="2650" t="s">
        <v>22</v>
      </c>
      <c r="Q61" s="2652" t="s">
        <v>22</v>
      </c>
      <c r="R61" s="2650" t="s">
        <v>22</v>
      </c>
      <c r="S61" s="1529"/>
      <c r="T61" s="1639"/>
      <c r="U61" s="1639"/>
      <c r="V61" s="1639"/>
      <c r="W61" s="1639"/>
      <c r="X61" s="1639"/>
      <c r="Y61" s="1639"/>
      <c r="Z61" s="1639"/>
      <c r="AA61" s="1639"/>
      <c r="AB61" s="1639"/>
      <c r="AC61" s="679"/>
      <c r="AD61" s="1639">
        <v>0</v>
      </c>
    </row>
    <row s="1854" customFormat="1" customHeight="1" ht="15">
      <c r="A62" s="1639"/>
      <c r="B62" s="2401"/>
      <c r="C62" s="2402"/>
      <c r="D62" s="693" t="str">
        <f>B61&amp;".2"</f>
        <v>3.9.2</v>
      </c>
      <c r="E62" s="1671" t="s">
        <v>958</v>
      </c>
      <c r="F62" s="2267" t="s">
        <v>318</v>
      </c>
      <c r="G62" s="1742" t="s">
        <v>22</v>
      </c>
      <c r="H62" s="822" t="s">
        <v>22</v>
      </c>
      <c r="I62" s="1742">
        <v>46174</v>
      </c>
      <c r="J62" s="822" t="s">
        <v>22</v>
      </c>
      <c r="K62" s="1742">
        <v>46114</v>
      </c>
      <c r="L62" s="822" t="s">
        <v>22</v>
      </c>
      <c r="M62" s="2653" t="s">
        <v>22</v>
      </c>
      <c r="N62" s="2650" t="s">
        <v>22</v>
      </c>
      <c r="O62" s="2653" t="s">
        <v>22</v>
      </c>
      <c r="P62" s="2650" t="s">
        <v>22</v>
      </c>
      <c r="Q62" s="2653" t="s">
        <v>22</v>
      </c>
      <c r="R62" s="2650" t="s">
        <v>22</v>
      </c>
      <c r="S62" s="1529" t="s">
        <v>959</v>
      </c>
      <c r="T62" s="1639"/>
      <c r="U62" s="1639"/>
      <c r="V62" s="1639"/>
      <c r="W62" s="1639"/>
      <c r="X62" s="1639"/>
      <c r="Y62" s="1639"/>
      <c r="Z62" s="1639"/>
      <c r="AA62" s="1639"/>
      <c r="AB62" s="1639"/>
      <c r="AC62" s="679"/>
      <c r="AD62" s="1639">
        <v>0</v>
      </c>
    </row>
    <row s="1854" customFormat="1" customHeight="1" ht="15">
      <c r="A63" s="1639"/>
      <c r="B63" s="2401"/>
      <c r="C63" s="2402"/>
      <c r="D63" s="693" t="str">
        <f>B61&amp;".3"</f>
        <v>3.9.3</v>
      </c>
      <c r="E63" s="1671" t="s">
        <v>960</v>
      </c>
      <c r="F63" s="2267" t="s">
        <v>318</v>
      </c>
      <c r="G63" s="1742" t="s">
        <v>22</v>
      </c>
      <c r="H63" s="822" t="s">
        <v>22</v>
      </c>
      <c r="I63" s="1742">
        <v>46203</v>
      </c>
      <c r="J63" s="822" t="s">
        <v>22</v>
      </c>
      <c r="K63" s="1742"/>
      <c r="L63" s="822" t="s">
        <v>22</v>
      </c>
      <c r="M63" s="2653" t="s">
        <v>22</v>
      </c>
      <c r="N63" s="2650" t="s">
        <v>22</v>
      </c>
      <c r="O63" s="2653" t="s">
        <v>22</v>
      </c>
      <c r="P63" s="2650" t="s">
        <v>22</v>
      </c>
      <c r="Q63" s="2653" t="s">
        <v>22</v>
      </c>
      <c r="R63" s="2650" t="s">
        <v>22</v>
      </c>
      <c r="S63" s="1529" t="s">
        <v>961</v>
      </c>
      <c r="T63" s="1639"/>
      <c r="U63" s="1639"/>
      <c r="V63" s="1639"/>
      <c r="W63" s="1639"/>
      <c r="X63" s="1639"/>
      <c r="Y63" s="1639"/>
      <c r="Z63" s="1639"/>
      <c r="AA63" s="1639"/>
      <c r="AB63" s="1639"/>
      <c r="AC63" s="679"/>
      <c r="AD63" s="1639">
        <v>0</v>
      </c>
    </row>
    <row s="1854" customFormat="1" customHeight="1" ht="22.5">
      <c r="A64" s="1639"/>
      <c r="B64" s="2401" t="s">
        <v>992</v>
      </c>
      <c r="C64" s="2402" t="s">
        <v>104</v>
      </c>
      <c r="D64" s="693" t="str">
        <f>B64&amp;".1"</f>
        <v>3.10.1</v>
      </c>
      <c r="E64" s="1671" t="s">
        <v>957</v>
      </c>
      <c r="F64" s="2267" t="s">
        <v>318</v>
      </c>
      <c r="G64" s="2357" t="s">
        <v>22</v>
      </c>
      <c r="H64" s="822" t="s">
        <v>22</v>
      </c>
      <c r="I64" s="2357" t="s">
        <v>993</v>
      </c>
      <c r="J64" s="822" t="s">
        <v>22</v>
      </c>
      <c r="K64" s="2357" t="s">
        <v>994</v>
      </c>
      <c r="L64" s="822" t="s">
        <v>22</v>
      </c>
      <c r="M64" s="2652" t="s">
        <v>22</v>
      </c>
      <c r="N64" s="2650" t="s">
        <v>22</v>
      </c>
      <c r="O64" s="2652" t="s">
        <v>22</v>
      </c>
      <c r="P64" s="2650" t="s">
        <v>22</v>
      </c>
      <c r="Q64" s="2652" t="s">
        <v>22</v>
      </c>
      <c r="R64" s="2650" t="s">
        <v>22</v>
      </c>
      <c r="S64" s="1529"/>
      <c r="T64" s="1639"/>
      <c r="U64" s="1639"/>
      <c r="V64" s="1639"/>
      <c r="W64" s="1639"/>
      <c r="X64" s="1639"/>
      <c r="Y64" s="1639"/>
      <c r="Z64" s="1639"/>
      <c r="AA64" s="1639"/>
      <c r="AB64" s="1639"/>
      <c r="AC64" s="679"/>
      <c r="AD64" s="1639">
        <v>0</v>
      </c>
    </row>
    <row s="1854" customFormat="1" customHeight="1" ht="15">
      <c r="A65" s="1639"/>
      <c r="B65" s="2401"/>
      <c r="C65" s="2402"/>
      <c r="D65" s="693" t="str">
        <f>B64&amp;".2"</f>
        <v>3.10.2</v>
      </c>
      <c r="E65" s="1671" t="s">
        <v>958</v>
      </c>
      <c r="F65" s="2267" t="s">
        <v>318</v>
      </c>
      <c r="G65" s="1742" t="s">
        <v>22</v>
      </c>
      <c r="H65" s="822" t="s">
        <v>22</v>
      </c>
      <c r="I65" s="1742">
        <v>46142</v>
      </c>
      <c r="J65" s="822" t="s">
        <v>22</v>
      </c>
      <c r="K65" s="1742">
        <v>46148</v>
      </c>
      <c r="L65" s="822" t="s">
        <v>22</v>
      </c>
      <c r="M65" s="2653" t="s">
        <v>22</v>
      </c>
      <c r="N65" s="2650" t="s">
        <v>22</v>
      </c>
      <c r="O65" s="2653" t="s">
        <v>22</v>
      </c>
      <c r="P65" s="2650" t="s">
        <v>22</v>
      </c>
      <c r="Q65" s="2653" t="s">
        <v>22</v>
      </c>
      <c r="R65" s="2650" t="s">
        <v>22</v>
      </c>
      <c r="S65" s="1529" t="s">
        <v>959</v>
      </c>
      <c r="T65" s="1639"/>
      <c r="U65" s="1639"/>
      <c r="V65" s="1639"/>
      <c r="W65" s="1639"/>
      <c r="X65" s="1639"/>
      <c r="Y65" s="1639"/>
      <c r="Z65" s="1639"/>
      <c r="AA65" s="1639"/>
      <c r="AB65" s="1639"/>
      <c r="AC65" s="679"/>
      <c r="AD65" s="1639">
        <v>0</v>
      </c>
    </row>
    <row s="1854" customFormat="1" customHeight="1" ht="15">
      <c r="A66" s="1639"/>
      <c r="B66" s="2401"/>
      <c r="C66" s="2402"/>
      <c r="D66" s="693" t="str">
        <f>B64&amp;".3"</f>
        <v>3.10.3</v>
      </c>
      <c r="E66" s="1671" t="s">
        <v>960</v>
      </c>
      <c r="F66" s="2267" t="s">
        <v>318</v>
      </c>
      <c r="G66" s="1742" t="s">
        <v>22</v>
      </c>
      <c r="H66" s="822" t="s">
        <v>22</v>
      </c>
      <c r="I66" s="1742">
        <v>46203</v>
      </c>
      <c r="J66" s="822" t="s">
        <v>22</v>
      </c>
      <c r="K66" s="1742">
        <v>46155</v>
      </c>
      <c r="L66" s="822" t="s">
        <v>22</v>
      </c>
      <c r="M66" s="2653" t="s">
        <v>22</v>
      </c>
      <c r="N66" s="2650" t="s">
        <v>22</v>
      </c>
      <c r="O66" s="2653" t="s">
        <v>22</v>
      </c>
      <c r="P66" s="2650" t="s">
        <v>22</v>
      </c>
      <c r="Q66" s="2653" t="s">
        <v>22</v>
      </c>
      <c r="R66" s="2650" t="s">
        <v>22</v>
      </c>
      <c r="S66" s="1529" t="s">
        <v>961</v>
      </c>
      <c r="T66" s="1639"/>
      <c r="U66" s="1639"/>
      <c r="V66" s="1639"/>
      <c r="W66" s="1639"/>
      <c r="X66" s="1639"/>
      <c r="Y66" s="1639"/>
      <c r="Z66" s="1639"/>
      <c r="AA66" s="1639"/>
      <c r="AB66" s="1639"/>
      <c r="AC66" s="679"/>
      <c r="AD66" s="1639">
        <v>0</v>
      </c>
    </row>
    <row s="1854" customFormat="1" customHeight="1" ht="22.5">
      <c r="A67" s="1639"/>
      <c r="B67" s="2401" t="s">
        <v>995</v>
      </c>
      <c r="C67" s="2402" t="s">
        <v>104</v>
      </c>
      <c r="D67" s="693" t="str">
        <f>B67&amp;".1"</f>
        <v>3.11.1</v>
      </c>
      <c r="E67" s="1671" t="s">
        <v>957</v>
      </c>
      <c r="F67" s="2267" t="s">
        <v>318</v>
      </c>
      <c r="G67" s="2357" t="s">
        <v>22</v>
      </c>
      <c r="H67" s="822" t="s">
        <v>22</v>
      </c>
      <c r="I67" s="2357" t="s">
        <v>996</v>
      </c>
      <c r="J67" s="822" t="s">
        <v>22</v>
      </c>
      <c r="K67" s="2357" t="s">
        <v>988</v>
      </c>
      <c r="L67" s="822" t="s">
        <v>22</v>
      </c>
      <c r="M67" s="2652" t="s">
        <v>22</v>
      </c>
      <c r="N67" s="2650" t="s">
        <v>22</v>
      </c>
      <c r="O67" s="2652" t="s">
        <v>22</v>
      </c>
      <c r="P67" s="2650" t="s">
        <v>22</v>
      </c>
      <c r="Q67" s="2652" t="s">
        <v>22</v>
      </c>
      <c r="R67" s="2650" t="s">
        <v>22</v>
      </c>
      <c r="S67" s="1529"/>
      <c r="T67" s="1639"/>
      <c r="U67" s="1639"/>
      <c r="V67" s="1639"/>
      <c r="W67" s="1639"/>
      <c r="X67" s="1639"/>
      <c r="Y67" s="1639"/>
      <c r="Z67" s="1639"/>
      <c r="AA67" s="1639"/>
      <c r="AB67" s="1639"/>
      <c r="AC67" s="679"/>
      <c r="AD67" s="1639">
        <v>0</v>
      </c>
    </row>
    <row s="1854" customFormat="1" customHeight="1" ht="15">
      <c r="A68" s="1639"/>
      <c r="B68" s="2401"/>
      <c r="C68" s="2402"/>
      <c r="D68" s="693" t="str">
        <f>B67&amp;".2"</f>
        <v>3.11.2</v>
      </c>
      <c r="E68" s="1671" t="s">
        <v>958</v>
      </c>
      <c r="F68" s="2267" t="s">
        <v>318</v>
      </c>
      <c r="G68" s="1742" t="s">
        <v>22</v>
      </c>
      <c r="H68" s="822" t="s">
        <v>22</v>
      </c>
      <c r="I68" s="1742" t="s">
        <v>997</v>
      </c>
      <c r="J68" s="822" t="s">
        <v>22</v>
      </c>
      <c r="K68" s="1742">
        <v>46148</v>
      </c>
      <c r="L68" s="822" t="s">
        <v>22</v>
      </c>
      <c r="M68" s="2653" t="s">
        <v>22</v>
      </c>
      <c r="N68" s="2650" t="s">
        <v>22</v>
      </c>
      <c r="O68" s="2653" t="s">
        <v>22</v>
      </c>
      <c r="P68" s="2650" t="s">
        <v>22</v>
      </c>
      <c r="Q68" s="2653" t="s">
        <v>22</v>
      </c>
      <c r="R68" s="2650" t="s">
        <v>22</v>
      </c>
      <c r="S68" s="1529" t="s">
        <v>959</v>
      </c>
      <c r="T68" s="1639"/>
      <c r="U68" s="1639"/>
      <c r="V68" s="1639"/>
      <c r="W68" s="1639"/>
      <c r="X68" s="1639"/>
      <c r="Y68" s="1639"/>
      <c r="Z68" s="1639"/>
      <c r="AA68" s="1639"/>
      <c r="AB68" s="1639"/>
      <c r="AC68" s="679"/>
      <c r="AD68" s="1639">
        <v>0</v>
      </c>
    </row>
    <row s="1854" customFormat="1" customHeight="1" ht="15">
      <c r="A69" s="1639"/>
      <c r="B69" s="2401"/>
      <c r="C69" s="2402"/>
      <c r="D69" s="693" t="str">
        <f>B67&amp;".3"</f>
        <v>3.11.3</v>
      </c>
      <c r="E69" s="1671" t="s">
        <v>960</v>
      </c>
      <c r="F69" s="2267" t="s">
        <v>318</v>
      </c>
      <c r="G69" s="1742" t="s">
        <v>22</v>
      </c>
      <c r="H69" s="822" t="s">
        <v>22</v>
      </c>
      <c r="I69" s="1742" t="s">
        <v>998</v>
      </c>
      <c r="J69" s="822" t="s">
        <v>22</v>
      </c>
      <c r="K69" s="1742">
        <v>46156</v>
      </c>
      <c r="L69" s="822" t="s">
        <v>22</v>
      </c>
      <c r="M69" s="2653" t="s">
        <v>22</v>
      </c>
      <c r="N69" s="2650" t="s">
        <v>22</v>
      </c>
      <c r="O69" s="2653" t="s">
        <v>22</v>
      </c>
      <c r="P69" s="2650" t="s">
        <v>22</v>
      </c>
      <c r="Q69" s="2653" t="s">
        <v>22</v>
      </c>
      <c r="R69" s="2650" t="s">
        <v>22</v>
      </c>
      <c r="S69" s="1529" t="s">
        <v>961</v>
      </c>
      <c r="T69" s="1639"/>
      <c r="U69" s="1639"/>
      <c r="V69" s="1639"/>
      <c r="W69" s="1639"/>
      <c r="X69" s="1639"/>
      <c r="Y69" s="1639"/>
      <c r="Z69" s="1639"/>
      <c r="AA69" s="1639"/>
      <c r="AB69" s="1639"/>
      <c r="AC69" s="679"/>
      <c r="AD69" s="1639">
        <v>0</v>
      </c>
    </row>
    <row s="1854" customFormat="1" customHeight="1" ht="22.5">
      <c r="A70" s="1639"/>
      <c r="B70" s="2401" t="s">
        <v>999</v>
      </c>
      <c r="C70" s="2402" t="s">
        <v>104</v>
      </c>
      <c r="D70" s="693" t="str">
        <f>B70&amp;".1"</f>
        <v>3.12.1</v>
      </c>
      <c r="E70" s="1671" t="s">
        <v>957</v>
      </c>
      <c r="F70" s="2267" t="s">
        <v>318</v>
      </c>
      <c r="G70" s="2357" t="s">
        <v>22</v>
      </c>
      <c r="H70" s="822" t="s">
        <v>22</v>
      </c>
      <c r="I70" s="2357" t="s">
        <v>1000</v>
      </c>
      <c r="J70" s="822" t="s">
        <v>22</v>
      </c>
      <c r="K70" s="2357" t="s">
        <v>980</v>
      </c>
      <c r="L70" s="822" t="s">
        <v>22</v>
      </c>
      <c r="M70" s="2652" t="s">
        <v>22</v>
      </c>
      <c r="N70" s="2650" t="s">
        <v>22</v>
      </c>
      <c r="O70" s="2652" t="s">
        <v>22</v>
      </c>
      <c r="P70" s="2650" t="s">
        <v>22</v>
      </c>
      <c r="Q70" s="2652" t="s">
        <v>22</v>
      </c>
      <c r="R70" s="2650" t="s">
        <v>22</v>
      </c>
      <c r="S70" s="1529"/>
      <c r="T70" s="1639"/>
      <c r="U70" s="1639"/>
      <c r="V70" s="1639"/>
      <c r="W70" s="1639"/>
      <c r="X70" s="1639"/>
      <c r="Y70" s="1639"/>
      <c r="Z70" s="1639"/>
      <c r="AA70" s="1639"/>
      <c r="AB70" s="1639"/>
      <c r="AC70" s="679"/>
      <c r="AD70" s="1639">
        <v>0</v>
      </c>
    </row>
    <row s="1854" customFormat="1" customHeight="1" ht="15">
      <c r="A71" s="1639"/>
      <c r="B71" s="2401"/>
      <c r="C71" s="2402"/>
      <c r="D71" s="693" t="str">
        <f>B70&amp;".2"</f>
        <v>3.12.2</v>
      </c>
      <c r="E71" s="1671" t="s">
        <v>958</v>
      </c>
      <c r="F71" s="2267" t="s">
        <v>318</v>
      </c>
      <c r="G71" s="1742" t="s">
        <v>22</v>
      </c>
      <c r="H71" s="822" t="s">
        <v>22</v>
      </c>
      <c r="I71" s="1742" t="s">
        <v>997</v>
      </c>
      <c r="J71" s="822" t="s">
        <v>22</v>
      </c>
      <c r="K71" s="1742">
        <v>46148</v>
      </c>
      <c r="L71" s="822" t="s">
        <v>22</v>
      </c>
      <c r="M71" s="2653" t="s">
        <v>22</v>
      </c>
      <c r="N71" s="2650" t="s">
        <v>22</v>
      </c>
      <c r="O71" s="2653" t="s">
        <v>22</v>
      </c>
      <c r="P71" s="2650" t="s">
        <v>22</v>
      </c>
      <c r="Q71" s="2653" t="s">
        <v>22</v>
      </c>
      <c r="R71" s="2650" t="s">
        <v>22</v>
      </c>
      <c r="S71" s="1529" t="s">
        <v>959</v>
      </c>
      <c r="T71" s="1639"/>
      <c r="U71" s="1639"/>
      <c r="V71" s="1639"/>
      <c r="W71" s="1639"/>
      <c r="X71" s="1639"/>
      <c r="Y71" s="1639"/>
      <c r="Z71" s="1639"/>
      <c r="AA71" s="1639"/>
      <c r="AB71" s="1639"/>
      <c r="AC71" s="679"/>
      <c r="AD71" s="1639">
        <v>0</v>
      </c>
    </row>
    <row s="1854" customFormat="1" customHeight="1" ht="15">
      <c r="A72" s="1639"/>
      <c r="B72" s="2401"/>
      <c r="C72" s="2402"/>
      <c r="D72" s="693" t="str">
        <f>B70&amp;".3"</f>
        <v>3.12.3</v>
      </c>
      <c r="E72" s="1671" t="s">
        <v>960</v>
      </c>
      <c r="F72" s="2267" t="s">
        <v>318</v>
      </c>
      <c r="G72" s="1742" t="s">
        <v>22</v>
      </c>
      <c r="H72" s="822" t="s">
        <v>22</v>
      </c>
      <c r="I72" s="1742" t="s">
        <v>998</v>
      </c>
      <c r="J72" s="822" t="s">
        <v>22</v>
      </c>
      <c r="K72" s="1742">
        <v>46154</v>
      </c>
      <c r="L72" s="822" t="s">
        <v>22</v>
      </c>
      <c r="M72" s="2653" t="s">
        <v>22</v>
      </c>
      <c r="N72" s="2650" t="s">
        <v>22</v>
      </c>
      <c r="O72" s="2653" t="s">
        <v>22</v>
      </c>
      <c r="P72" s="2650" t="s">
        <v>22</v>
      </c>
      <c r="Q72" s="2653" t="s">
        <v>22</v>
      </c>
      <c r="R72" s="2650" t="s">
        <v>22</v>
      </c>
      <c r="S72" s="1529" t="s">
        <v>961</v>
      </c>
      <c r="T72" s="1639"/>
      <c r="U72" s="1639"/>
      <c r="V72" s="1639"/>
      <c r="W72" s="1639"/>
      <c r="X72" s="1639"/>
      <c r="Y72" s="1639"/>
      <c r="Z72" s="1639"/>
      <c r="AA72" s="1639"/>
      <c r="AB72" s="1639"/>
      <c r="AC72" s="679"/>
      <c r="AD72" s="1639">
        <v>0</v>
      </c>
    </row>
    <row s="1854" customFormat="1" customHeight="1" ht="22.5">
      <c r="A73" s="1639"/>
      <c r="B73" s="2401" t="s">
        <v>1001</v>
      </c>
      <c r="C73" s="2402" t="s">
        <v>104</v>
      </c>
      <c r="D73" s="693" t="str">
        <f>B73&amp;".1"</f>
        <v>3.13.1</v>
      </c>
      <c r="E73" s="1671" t="s">
        <v>957</v>
      </c>
      <c r="F73" s="2267" t="s">
        <v>318</v>
      </c>
      <c r="G73" s="2357" t="s">
        <v>22</v>
      </c>
      <c r="H73" s="822" t="s">
        <v>22</v>
      </c>
      <c r="I73" s="2357" t="s">
        <v>1002</v>
      </c>
      <c r="J73" s="822" t="s">
        <v>22</v>
      </c>
      <c r="K73" s="2357" t="s">
        <v>983</v>
      </c>
      <c r="L73" s="822" t="s">
        <v>22</v>
      </c>
      <c r="M73" s="2652" t="s">
        <v>22</v>
      </c>
      <c r="N73" s="2650" t="s">
        <v>22</v>
      </c>
      <c r="O73" s="2652" t="s">
        <v>22</v>
      </c>
      <c r="P73" s="2650" t="s">
        <v>22</v>
      </c>
      <c r="Q73" s="2652" t="s">
        <v>22</v>
      </c>
      <c r="R73" s="2650" t="s">
        <v>22</v>
      </c>
      <c r="S73" s="1529"/>
      <c r="T73" s="1639"/>
      <c r="U73" s="1639"/>
      <c r="V73" s="1639"/>
      <c r="W73" s="1639"/>
      <c r="X73" s="1639"/>
      <c r="Y73" s="1639"/>
      <c r="Z73" s="1639"/>
      <c r="AA73" s="1639"/>
      <c r="AB73" s="1639"/>
      <c r="AC73" s="679"/>
      <c r="AD73" s="1639">
        <v>0</v>
      </c>
    </row>
    <row s="1854" customFormat="1" customHeight="1" ht="15">
      <c r="A74" s="1639"/>
      <c r="B74" s="2401"/>
      <c r="C74" s="2402"/>
      <c r="D74" s="693" t="str">
        <f>B73&amp;".2"</f>
        <v>3.13.2</v>
      </c>
      <c r="E74" s="1671" t="s">
        <v>958</v>
      </c>
      <c r="F74" s="2267" t="s">
        <v>318</v>
      </c>
      <c r="G74" s="1742" t="s">
        <v>22</v>
      </c>
      <c r="H74" s="822" t="s">
        <v>22</v>
      </c>
      <c r="I74" s="1742" t="s">
        <v>1003</v>
      </c>
      <c r="J74" s="822" t="s">
        <v>22</v>
      </c>
      <c r="K74" s="1742">
        <v>46148</v>
      </c>
      <c r="L74" s="822" t="s">
        <v>22</v>
      </c>
      <c r="M74" s="2653" t="s">
        <v>22</v>
      </c>
      <c r="N74" s="2650" t="s">
        <v>22</v>
      </c>
      <c r="O74" s="2653" t="s">
        <v>22</v>
      </c>
      <c r="P74" s="2650" t="s">
        <v>22</v>
      </c>
      <c r="Q74" s="2653" t="s">
        <v>22</v>
      </c>
      <c r="R74" s="2650" t="s">
        <v>22</v>
      </c>
      <c r="S74" s="1529" t="s">
        <v>959</v>
      </c>
      <c r="T74" s="1639"/>
      <c r="U74" s="1639"/>
      <c r="V74" s="1639"/>
      <c r="W74" s="1639"/>
      <c r="X74" s="1639"/>
      <c r="Y74" s="1639"/>
      <c r="Z74" s="1639"/>
      <c r="AA74" s="1639"/>
      <c r="AB74" s="1639"/>
      <c r="AC74" s="679"/>
      <c r="AD74" s="1639">
        <v>0</v>
      </c>
    </row>
    <row s="1854" customFormat="1" customHeight="1" ht="15">
      <c r="A75" s="1639"/>
      <c r="B75" s="2401"/>
      <c r="C75" s="2402"/>
      <c r="D75" s="693" t="str">
        <f>B73&amp;".3"</f>
        <v>3.13.3</v>
      </c>
      <c r="E75" s="1671" t="s">
        <v>960</v>
      </c>
      <c r="F75" s="2267" t="s">
        <v>318</v>
      </c>
      <c r="G75" s="1742" t="s">
        <v>22</v>
      </c>
      <c r="H75" s="822" t="s">
        <v>22</v>
      </c>
      <c r="I75" s="1742" t="s">
        <v>998</v>
      </c>
      <c r="J75" s="822" t="s">
        <v>22</v>
      </c>
      <c r="K75" s="1742"/>
      <c r="L75" s="822" t="s">
        <v>22</v>
      </c>
      <c r="M75" s="2653" t="s">
        <v>22</v>
      </c>
      <c r="N75" s="2650" t="s">
        <v>22</v>
      </c>
      <c r="O75" s="2653" t="s">
        <v>22</v>
      </c>
      <c r="P75" s="2650" t="s">
        <v>22</v>
      </c>
      <c r="Q75" s="2653" t="s">
        <v>22</v>
      </c>
      <c r="R75" s="2650" t="s">
        <v>22</v>
      </c>
      <c r="S75" s="1529" t="s">
        <v>961</v>
      </c>
      <c r="T75" s="1639"/>
      <c r="U75" s="1639"/>
      <c r="V75" s="1639"/>
      <c r="W75" s="1639"/>
      <c r="X75" s="1639"/>
      <c r="Y75" s="1639"/>
      <c r="Z75" s="1639"/>
      <c r="AA75" s="1639"/>
      <c r="AB75" s="1639"/>
      <c r="AC75" s="679"/>
      <c r="AD75" s="1639">
        <v>0</v>
      </c>
    </row>
    <row s="1854" customFormat="1" customHeight="1" ht="22.5">
      <c r="A76" s="1639"/>
      <c r="B76" s="2401" t="s">
        <v>1004</v>
      </c>
      <c r="C76" s="2402" t="s">
        <v>104</v>
      </c>
      <c r="D76" s="693" t="str">
        <f>B76&amp;".1"</f>
        <v>3.14.1</v>
      </c>
      <c r="E76" s="1671" t="s">
        <v>957</v>
      </c>
      <c r="F76" s="2267" t="s">
        <v>318</v>
      </c>
      <c r="G76" s="2357" t="s">
        <v>22</v>
      </c>
      <c r="H76" s="822" t="s">
        <v>22</v>
      </c>
      <c r="I76" s="2357" t="s">
        <v>1005</v>
      </c>
      <c r="J76" s="822" t="s">
        <v>22</v>
      </c>
      <c r="K76" s="2357" t="s">
        <v>976</v>
      </c>
      <c r="L76" s="822" t="s">
        <v>22</v>
      </c>
      <c r="M76" s="2652" t="s">
        <v>22</v>
      </c>
      <c r="N76" s="2650" t="s">
        <v>22</v>
      </c>
      <c r="O76" s="2652" t="s">
        <v>22</v>
      </c>
      <c r="P76" s="2650" t="s">
        <v>22</v>
      </c>
      <c r="Q76" s="2652" t="s">
        <v>22</v>
      </c>
      <c r="R76" s="2650" t="s">
        <v>22</v>
      </c>
      <c r="S76" s="1529"/>
      <c r="T76" s="1639"/>
      <c r="U76" s="1639"/>
      <c r="V76" s="1639"/>
      <c r="W76" s="1639"/>
      <c r="X76" s="1639"/>
      <c r="Y76" s="1639"/>
      <c r="Z76" s="1639"/>
      <c r="AA76" s="1639"/>
      <c r="AB76" s="1639"/>
      <c r="AC76" s="679"/>
      <c r="AD76" s="1639">
        <v>0</v>
      </c>
    </row>
    <row s="1854" customFormat="1" customHeight="1" ht="15">
      <c r="A77" s="1639"/>
      <c r="B77" s="2401"/>
      <c r="C77" s="2402"/>
      <c r="D77" s="693" t="str">
        <f>B76&amp;".2"</f>
        <v>3.14.2</v>
      </c>
      <c r="E77" s="1671" t="s">
        <v>958</v>
      </c>
      <c r="F77" s="2267" t="s">
        <v>318</v>
      </c>
      <c r="G77" s="1742" t="s">
        <v>22</v>
      </c>
      <c r="H77" s="822" t="s">
        <v>22</v>
      </c>
      <c r="I77" s="1742" t="s">
        <v>1006</v>
      </c>
      <c r="J77" s="822" t="s">
        <v>22</v>
      </c>
      <c r="K77" s="1742">
        <v>46148</v>
      </c>
      <c r="L77" s="822" t="s">
        <v>22</v>
      </c>
      <c r="M77" s="2653" t="s">
        <v>22</v>
      </c>
      <c r="N77" s="2650" t="s">
        <v>22</v>
      </c>
      <c r="O77" s="2653" t="s">
        <v>22</v>
      </c>
      <c r="P77" s="2650" t="s">
        <v>22</v>
      </c>
      <c r="Q77" s="2653" t="s">
        <v>22</v>
      </c>
      <c r="R77" s="2650" t="s">
        <v>22</v>
      </c>
      <c r="S77" s="1529" t="s">
        <v>959</v>
      </c>
      <c r="T77" s="1639"/>
      <c r="U77" s="1639"/>
      <c r="V77" s="1639"/>
      <c r="W77" s="1639"/>
      <c r="X77" s="1639"/>
      <c r="Y77" s="1639"/>
      <c r="Z77" s="1639"/>
      <c r="AA77" s="1639"/>
      <c r="AB77" s="1639"/>
      <c r="AC77" s="679"/>
      <c r="AD77" s="1639">
        <v>0</v>
      </c>
    </row>
    <row s="1854" customFormat="1" customHeight="1" ht="15">
      <c r="A78" s="1639"/>
      <c r="B78" s="2401"/>
      <c r="C78" s="2402"/>
      <c r="D78" s="693" t="str">
        <f>B76&amp;".3"</f>
        <v>3.14.3</v>
      </c>
      <c r="E78" s="1671" t="s">
        <v>960</v>
      </c>
      <c r="F78" s="2267" t="s">
        <v>318</v>
      </c>
      <c r="G78" s="1742" t="s">
        <v>22</v>
      </c>
      <c r="H78" s="822" t="s">
        <v>22</v>
      </c>
      <c r="I78" s="1742" t="s">
        <v>998</v>
      </c>
      <c r="J78" s="822" t="s">
        <v>22</v>
      </c>
      <c r="K78" s="1742">
        <v>46156</v>
      </c>
      <c r="L78" s="822" t="s">
        <v>22</v>
      </c>
      <c r="M78" s="2653" t="s">
        <v>22</v>
      </c>
      <c r="N78" s="2650" t="s">
        <v>22</v>
      </c>
      <c r="O78" s="2653" t="s">
        <v>22</v>
      </c>
      <c r="P78" s="2650" t="s">
        <v>22</v>
      </c>
      <c r="Q78" s="2653" t="s">
        <v>22</v>
      </c>
      <c r="R78" s="2650" t="s">
        <v>22</v>
      </c>
      <c r="S78" s="1529" t="s">
        <v>961</v>
      </c>
      <c r="T78" s="1639"/>
      <c r="U78" s="1639"/>
      <c r="V78" s="1639"/>
      <c r="W78" s="1639"/>
      <c r="X78" s="1639"/>
      <c r="Y78" s="1639"/>
      <c r="Z78" s="1639"/>
      <c r="AA78" s="1639"/>
      <c r="AB78" s="1639"/>
      <c r="AC78" s="679"/>
      <c r="AD78" s="1639">
        <v>0</v>
      </c>
    </row>
    <row s="1854" customFormat="1" customHeight="1" ht="22.5">
      <c r="A79" s="1639"/>
      <c r="B79" s="2401" t="s">
        <v>1007</v>
      </c>
      <c r="C79" s="2402" t="s">
        <v>104</v>
      </c>
      <c r="D79" s="693" t="str">
        <f>B79&amp;".1"</f>
        <v>3.15.1</v>
      </c>
      <c r="E79" s="1671" t="s">
        <v>957</v>
      </c>
      <c r="F79" s="2267" t="s">
        <v>318</v>
      </c>
      <c r="G79" s="2357" t="s">
        <v>22</v>
      </c>
      <c r="H79" s="822" t="s">
        <v>22</v>
      </c>
      <c r="I79" s="2357" t="s">
        <v>1008</v>
      </c>
      <c r="J79" s="822" t="s">
        <v>22</v>
      </c>
      <c r="K79" s="2357" t="s">
        <v>976</v>
      </c>
      <c r="L79" s="822" t="s">
        <v>22</v>
      </c>
      <c r="M79" s="2652" t="s">
        <v>22</v>
      </c>
      <c r="N79" s="2650" t="s">
        <v>22</v>
      </c>
      <c r="O79" s="2652" t="s">
        <v>22</v>
      </c>
      <c r="P79" s="2650" t="s">
        <v>22</v>
      </c>
      <c r="Q79" s="2652" t="s">
        <v>22</v>
      </c>
      <c r="R79" s="2650" t="s">
        <v>22</v>
      </c>
      <c r="S79" s="1529"/>
      <c r="T79" s="1639"/>
      <c r="U79" s="1639"/>
      <c r="V79" s="1639"/>
      <c r="W79" s="1639"/>
      <c r="X79" s="1639"/>
      <c r="Y79" s="1639"/>
      <c r="Z79" s="1639"/>
      <c r="AA79" s="1639"/>
      <c r="AB79" s="1639"/>
      <c r="AC79" s="679"/>
      <c r="AD79" s="1639">
        <v>0</v>
      </c>
    </row>
    <row s="1854" customFormat="1" customHeight="1" ht="15">
      <c r="A80" s="1639"/>
      <c r="B80" s="2401"/>
      <c r="C80" s="2402"/>
      <c r="D80" s="693" t="str">
        <f>B79&amp;".2"</f>
        <v>3.15.2</v>
      </c>
      <c r="E80" s="1671" t="s">
        <v>958</v>
      </c>
      <c r="F80" s="2267" t="s">
        <v>318</v>
      </c>
      <c r="G80" s="1742" t="s">
        <v>22</v>
      </c>
      <c r="H80" s="822" t="s">
        <v>22</v>
      </c>
      <c r="I80" s="1742" t="s">
        <v>1003</v>
      </c>
      <c r="J80" s="822" t="s">
        <v>22</v>
      </c>
      <c r="K80" s="1742">
        <v>46148</v>
      </c>
      <c r="L80" s="822" t="s">
        <v>22</v>
      </c>
      <c r="M80" s="2653" t="s">
        <v>22</v>
      </c>
      <c r="N80" s="2650" t="s">
        <v>22</v>
      </c>
      <c r="O80" s="2653" t="s">
        <v>22</v>
      </c>
      <c r="P80" s="2650" t="s">
        <v>22</v>
      </c>
      <c r="Q80" s="2653" t="s">
        <v>22</v>
      </c>
      <c r="R80" s="2650" t="s">
        <v>22</v>
      </c>
      <c r="S80" s="1529" t="s">
        <v>959</v>
      </c>
      <c r="T80" s="1639"/>
      <c r="U80" s="1639"/>
      <c r="V80" s="1639"/>
      <c r="W80" s="1639"/>
      <c r="X80" s="1639"/>
      <c r="Y80" s="1639"/>
      <c r="Z80" s="1639"/>
      <c r="AA80" s="1639"/>
      <c r="AB80" s="1639"/>
      <c r="AC80" s="679"/>
      <c r="AD80" s="1639">
        <v>0</v>
      </c>
    </row>
    <row s="1854" customFormat="1" customHeight="1" ht="15">
      <c r="A81" s="1639"/>
      <c r="B81" s="2401"/>
      <c r="C81" s="2402"/>
      <c r="D81" s="693" t="str">
        <f>B79&amp;".3"</f>
        <v>3.15.3</v>
      </c>
      <c r="E81" s="1671" t="s">
        <v>960</v>
      </c>
      <c r="F81" s="2267" t="s">
        <v>318</v>
      </c>
      <c r="G81" s="1742" t="s">
        <v>22</v>
      </c>
      <c r="H81" s="822" t="s">
        <v>22</v>
      </c>
      <c r="I81" s="1742" t="s">
        <v>998</v>
      </c>
      <c r="J81" s="822" t="s">
        <v>22</v>
      </c>
      <c r="K81" s="1742"/>
      <c r="L81" s="822" t="s">
        <v>22</v>
      </c>
      <c r="M81" s="2653" t="s">
        <v>22</v>
      </c>
      <c r="N81" s="2650" t="s">
        <v>22</v>
      </c>
      <c r="O81" s="2653" t="s">
        <v>22</v>
      </c>
      <c r="P81" s="2650" t="s">
        <v>22</v>
      </c>
      <c r="Q81" s="2653" t="s">
        <v>22</v>
      </c>
      <c r="R81" s="2650" t="s">
        <v>22</v>
      </c>
      <c r="S81" s="1529" t="s">
        <v>961</v>
      </c>
      <c r="T81" s="1639"/>
      <c r="U81" s="1639"/>
      <c r="V81" s="1639"/>
      <c r="W81" s="1639"/>
      <c r="X81" s="1639"/>
      <c r="Y81" s="1639"/>
      <c r="Z81" s="1639"/>
      <c r="AA81" s="1639"/>
      <c r="AB81" s="1639"/>
      <c r="AC81" s="679"/>
      <c r="AD81" s="1639">
        <v>0</v>
      </c>
    </row>
    <row s="1854" customFormat="1" customHeight="1" ht="22.5">
      <c r="A82" s="1639"/>
      <c r="B82" s="2401" t="s">
        <v>1009</v>
      </c>
      <c r="C82" s="2402" t="s">
        <v>104</v>
      </c>
      <c r="D82" s="693" t="str">
        <f>B82&amp;".1"</f>
        <v>3.16.1</v>
      </c>
      <c r="E82" s="1671" t="s">
        <v>957</v>
      </c>
      <c r="F82" s="2267" t="s">
        <v>318</v>
      </c>
      <c r="G82" s="2357" t="s">
        <v>22</v>
      </c>
      <c r="H82" s="822" t="s">
        <v>22</v>
      </c>
      <c r="I82" s="2357" t="s">
        <v>1010</v>
      </c>
      <c r="J82" s="822" t="s">
        <v>22</v>
      </c>
      <c r="K82" s="2357" t="s">
        <v>1011</v>
      </c>
      <c r="L82" s="822" t="s">
        <v>22</v>
      </c>
      <c r="M82" s="2652" t="s">
        <v>22</v>
      </c>
      <c r="N82" s="2650" t="s">
        <v>22</v>
      </c>
      <c r="O82" s="2652" t="s">
        <v>22</v>
      </c>
      <c r="P82" s="2650" t="s">
        <v>22</v>
      </c>
      <c r="Q82" s="2652" t="s">
        <v>22</v>
      </c>
      <c r="R82" s="2650" t="s">
        <v>22</v>
      </c>
      <c r="S82" s="1529"/>
      <c r="T82" s="1639"/>
      <c r="U82" s="1639"/>
      <c r="V82" s="1639"/>
      <c r="W82" s="1639"/>
      <c r="X82" s="1639"/>
      <c r="Y82" s="1639"/>
      <c r="Z82" s="1639"/>
      <c r="AA82" s="1639"/>
      <c r="AB82" s="1639"/>
      <c r="AC82" s="679"/>
      <c r="AD82" s="1639">
        <v>0</v>
      </c>
    </row>
    <row s="1854" customFormat="1" customHeight="1" ht="15">
      <c r="A83" s="1639"/>
      <c r="B83" s="2401"/>
      <c r="C83" s="2402"/>
      <c r="D83" s="693" t="str">
        <f>B82&amp;".2"</f>
        <v>3.16.2</v>
      </c>
      <c r="E83" s="1671" t="s">
        <v>958</v>
      </c>
      <c r="F83" s="2267" t="s">
        <v>318</v>
      </c>
      <c r="G83" s="1742" t="s">
        <v>22</v>
      </c>
      <c r="H83" s="822" t="s">
        <v>22</v>
      </c>
      <c r="I83" s="1742" t="s">
        <v>1006</v>
      </c>
      <c r="J83" s="822" t="s">
        <v>22</v>
      </c>
      <c r="K83" s="1742">
        <v>46160</v>
      </c>
      <c r="L83" s="822" t="s">
        <v>22</v>
      </c>
      <c r="M83" s="2653" t="s">
        <v>22</v>
      </c>
      <c r="N83" s="2650" t="s">
        <v>22</v>
      </c>
      <c r="O83" s="2653" t="s">
        <v>22</v>
      </c>
      <c r="P83" s="2650" t="s">
        <v>22</v>
      </c>
      <c r="Q83" s="2653" t="s">
        <v>22</v>
      </c>
      <c r="R83" s="2650" t="s">
        <v>22</v>
      </c>
      <c r="S83" s="1529" t="s">
        <v>959</v>
      </c>
      <c r="T83" s="1639"/>
      <c r="U83" s="1639"/>
      <c r="V83" s="1639"/>
      <c r="W83" s="1639"/>
      <c r="X83" s="1639"/>
      <c r="Y83" s="1639"/>
      <c r="Z83" s="1639"/>
      <c r="AA83" s="1639"/>
      <c r="AB83" s="1639"/>
      <c r="AC83" s="679"/>
      <c r="AD83" s="1639">
        <v>0</v>
      </c>
    </row>
    <row s="1854" customFormat="1" customHeight="1" ht="15">
      <c r="A84" s="1639"/>
      <c r="B84" s="2401"/>
      <c r="C84" s="2402"/>
      <c r="D84" s="693" t="str">
        <f>B82&amp;".3"</f>
        <v>3.16.3</v>
      </c>
      <c r="E84" s="1671" t="s">
        <v>960</v>
      </c>
      <c r="F84" s="2267" t="s">
        <v>318</v>
      </c>
      <c r="G84" s="1742" t="s">
        <v>22</v>
      </c>
      <c r="H84" s="822" t="s">
        <v>22</v>
      </c>
      <c r="I84" s="1742" t="s">
        <v>998</v>
      </c>
      <c r="J84" s="822" t="s">
        <v>22</v>
      </c>
      <c r="K84" s="1742" t="s">
        <v>22</v>
      </c>
      <c r="L84" s="822" t="s">
        <v>22</v>
      </c>
      <c r="M84" s="2653" t="s">
        <v>22</v>
      </c>
      <c r="N84" s="2650" t="s">
        <v>22</v>
      </c>
      <c r="O84" s="2653" t="s">
        <v>22</v>
      </c>
      <c r="P84" s="2650" t="s">
        <v>22</v>
      </c>
      <c r="Q84" s="2653" t="s">
        <v>22</v>
      </c>
      <c r="R84" s="2650" t="s">
        <v>22</v>
      </c>
      <c r="S84" s="1529" t="s">
        <v>961</v>
      </c>
      <c r="T84" s="1639"/>
      <c r="U84" s="1639"/>
      <c r="V84" s="1639"/>
      <c r="W84" s="1639"/>
      <c r="X84" s="1639"/>
      <c r="Y84" s="1639"/>
      <c r="Z84" s="1639"/>
      <c r="AA84" s="1639"/>
      <c r="AB84" s="1639"/>
      <c r="AC84" s="679"/>
      <c r="AD84" s="1639">
        <v>0</v>
      </c>
    </row>
    <row s="1854" customFormat="1" customHeight="1" ht="22.5">
      <c r="A85" s="1639"/>
      <c r="B85" s="2401" t="s">
        <v>1012</v>
      </c>
      <c r="C85" s="2402" t="s">
        <v>104</v>
      </c>
      <c r="D85" s="693" t="str">
        <f>B85&amp;".1"</f>
        <v>3.17.1</v>
      </c>
      <c r="E85" s="1671" t="s">
        <v>957</v>
      </c>
      <c r="F85" s="2267" t="s">
        <v>318</v>
      </c>
      <c r="G85" s="2357" t="s">
        <v>22</v>
      </c>
      <c r="H85" s="822" t="s">
        <v>22</v>
      </c>
      <c r="I85" s="2357" t="s">
        <v>1013</v>
      </c>
      <c r="J85" s="822" t="s">
        <v>22</v>
      </c>
      <c r="K85" s="2357" t="s">
        <v>22</v>
      </c>
      <c r="L85" s="822" t="s">
        <v>22</v>
      </c>
      <c r="M85" s="2652" t="s">
        <v>22</v>
      </c>
      <c r="N85" s="2650" t="s">
        <v>22</v>
      </c>
      <c r="O85" s="2652" t="s">
        <v>22</v>
      </c>
      <c r="P85" s="2650" t="s">
        <v>22</v>
      </c>
      <c r="Q85" s="2652" t="s">
        <v>22</v>
      </c>
      <c r="R85" s="2650" t="s">
        <v>22</v>
      </c>
      <c r="S85" s="1529"/>
      <c r="T85" s="1639"/>
      <c r="U85" s="1639"/>
      <c r="V85" s="1639"/>
      <c r="W85" s="1639"/>
      <c r="X85" s="1639"/>
      <c r="Y85" s="1639"/>
      <c r="Z85" s="1639"/>
      <c r="AA85" s="1639"/>
      <c r="AB85" s="1639"/>
      <c r="AC85" s="679"/>
      <c r="AD85" s="1639">
        <v>0</v>
      </c>
    </row>
    <row s="1854" customFormat="1" customHeight="1" ht="15">
      <c r="A86" s="1639"/>
      <c r="B86" s="2401"/>
      <c r="C86" s="2402"/>
      <c r="D86" s="693" t="str">
        <f>B85&amp;".2"</f>
        <v>3.17.2</v>
      </c>
      <c r="E86" s="1671" t="s">
        <v>958</v>
      </c>
      <c r="F86" s="2267" t="s">
        <v>318</v>
      </c>
      <c r="G86" s="1742" t="s">
        <v>22</v>
      </c>
      <c r="H86" s="822" t="s">
        <v>22</v>
      </c>
      <c r="I86" s="1742" t="s">
        <v>1014</v>
      </c>
      <c r="J86" s="822" t="s">
        <v>22</v>
      </c>
      <c r="K86" s="1742" t="s">
        <v>22</v>
      </c>
      <c r="L86" s="822" t="s">
        <v>22</v>
      </c>
      <c r="M86" s="2653" t="s">
        <v>22</v>
      </c>
      <c r="N86" s="2650" t="s">
        <v>22</v>
      </c>
      <c r="O86" s="2653" t="s">
        <v>22</v>
      </c>
      <c r="P86" s="2650" t="s">
        <v>22</v>
      </c>
      <c r="Q86" s="2653" t="s">
        <v>22</v>
      </c>
      <c r="R86" s="2650" t="s">
        <v>22</v>
      </c>
      <c r="S86" s="1529" t="s">
        <v>959</v>
      </c>
      <c r="T86" s="1639"/>
      <c r="U86" s="1639"/>
      <c r="V86" s="1639"/>
      <c r="W86" s="1639"/>
      <c r="X86" s="1639"/>
      <c r="Y86" s="1639"/>
      <c r="Z86" s="1639"/>
      <c r="AA86" s="1639"/>
      <c r="AB86" s="1639"/>
      <c r="AC86" s="679"/>
      <c r="AD86" s="1639">
        <v>0</v>
      </c>
    </row>
    <row s="1854" customFormat="1" customHeight="1" ht="15">
      <c r="A87" s="1639"/>
      <c r="B87" s="2401"/>
      <c r="C87" s="2402"/>
      <c r="D87" s="693" t="str">
        <f>B85&amp;".3"</f>
        <v>3.17.3</v>
      </c>
      <c r="E87" s="1671" t="s">
        <v>960</v>
      </c>
      <c r="F87" s="2267" t="s">
        <v>318</v>
      </c>
      <c r="G87" s="1742" t="s">
        <v>22</v>
      </c>
      <c r="H87" s="822" t="s">
        <v>22</v>
      </c>
      <c r="I87" s="1742" t="s">
        <v>998</v>
      </c>
      <c r="J87" s="822" t="s">
        <v>22</v>
      </c>
      <c r="K87" s="1742" t="s">
        <v>22</v>
      </c>
      <c r="L87" s="822" t="s">
        <v>22</v>
      </c>
      <c r="M87" s="2653" t="s">
        <v>22</v>
      </c>
      <c r="N87" s="2650" t="s">
        <v>22</v>
      </c>
      <c r="O87" s="2653" t="s">
        <v>22</v>
      </c>
      <c r="P87" s="2650" t="s">
        <v>22</v>
      </c>
      <c r="Q87" s="2653" t="s">
        <v>22</v>
      </c>
      <c r="R87" s="2650" t="s">
        <v>22</v>
      </c>
      <c r="S87" s="1529" t="s">
        <v>961</v>
      </c>
      <c r="T87" s="1639"/>
      <c r="U87" s="1639"/>
      <c r="V87" s="1639"/>
      <c r="W87" s="1639"/>
      <c r="X87" s="1639"/>
      <c r="Y87" s="1639"/>
      <c r="Z87" s="1639"/>
      <c r="AA87" s="1639"/>
      <c r="AB87" s="1639"/>
      <c r="AC87" s="679"/>
      <c r="AD87" s="1639">
        <v>0</v>
      </c>
    </row>
    <row s="1854" customFormat="1" customHeight="1" ht="22.5">
      <c r="A88" s="1639"/>
      <c r="B88" s="2401" t="s">
        <v>1015</v>
      </c>
      <c r="C88" s="2402" t="s">
        <v>104</v>
      </c>
      <c r="D88" s="693" t="str">
        <f>B88&amp;".1"</f>
        <v>3.18.1</v>
      </c>
      <c r="E88" s="1671" t="s">
        <v>957</v>
      </c>
      <c r="F88" s="2267" t="s">
        <v>318</v>
      </c>
      <c r="G88" s="2357" t="s">
        <v>22</v>
      </c>
      <c r="H88" s="822" t="s">
        <v>22</v>
      </c>
      <c r="I88" s="2357" t="s">
        <v>1016</v>
      </c>
      <c r="J88" s="822" t="s">
        <v>22</v>
      </c>
      <c r="K88" s="2357" t="s">
        <v>22</v>
      </c>
      <c r="L88" s="822" t="s">
        <v>22</v>
      </c>
      <c r="M88" s="2652" t="s">
        <v>22</v>
      </c>
      <c r="N88" s="2650" t="s">
        <v>22</v>
      </c>
      <c r="O88" s="2652" t="s">
        <v>22</v>
      </c>
      <c r="P88" s="2650" t="s">
        <v>22</v>
      </c>
      <c r="Q88" s="2652" t="s">
        <v>22</v>
      </c>
      <c r="R88" s="2650" t="s">
        <v>22</v>
      </c>
      <c r="S88" s="1529"/>
      <c r="T88" s="1639"/>
      <c r="U88" s="1639"/>
      <c r="V88" s="1639"/>
      <c r="W88" s="1639"/>
      <c r="X88" s="1639"/>
      <c r="Y88" s="1639"/>
      <c r="Z88" s="1639"/>
      <c r="AA88" s="1639"/>
      <c r="AB88" s="1639"/>
      <c r="AC88" s="679"/>
      <c r="AD88" s="1639">
        <v>0</v>
      </c>
    </row>
    <row s="1854" customFormat="1" customHeight="1" ht="15">
      <c r="A89" s="1639"/>
      <c r="B89" s="2401"/>
      <c r="C89" s="2402"/>
      <c r="D89" s="693" t="str">
        <f>B88&amp;".2"</f>
        <v>3.18.2</v>
      </c>
      <c r="E89" s="1671" t="s">
        <v>958</v>
      </c>
      <c r="F89" s="2267" t="s">
        <v>318</v>
      </c>
      <c r="G89" s="1742" t="s">
        <v>22</v>
      </c>
      <c r="H89" s="822" t="s">
        <v>22</v>
      </c>
      <c r="I89" s="1742" t="s">
        <v>1006</v>
      </c>
      <c r="J89" s="822" t="s">
        <v>22</v>
      </c>
      <c r="K89" s="1742" t="s">
        <v>22</v>
      </c>
      <c r="L89" s="822" t="s">
        <v>22</v>
      </c>
      <c r="M89" s="2653" t="s">
        <v>22</v>
      </c>
      <c r="N89" s="2650" t="s">
        <v>22</v>
      </c>
      <c r="O89" s="2653" t="s">
        <v>22</v>
      </c>
      <c r="P89" s="2650" t="s">
        <v>22</v>
      </c>
      <c r="Q89" s="2653" t="s">
        <v>22</v>
      </c>
      <c r="R89" s="2650" t="s">
        <v>22</v>
      </c>
      <c r="S89" s="1529" t="s">
        <v>959</v>
      </c>
      <c r="T89" s="1639"/>
      <c r="U89" s="1639"/>
      <c r="V89" s="1639"/>
      <c r="W89" s="1639"/>
      <c r="X89" s="1639"/>
      <c r="Y89" s="1639"/>
      <c r="Z89" s="1639"/>
      <c r="AA89" s="1639"/>
      <c r="AB89" s="1639"/>
      <c r="AC89" s="679"/>
      <c r="AD89" s="1639">
        <v>0</v>
      </c>
    </row>
    <row s="1854" customFormat="1" customHeight="1" ht="15">
      <c r="A90" s="1639"/>
      <c r="B90" s="2401"/>
      <c r="C90" s="2402"/>
      <c r="D90" s="693" t="str">
        <f>B88&amp;".3"</f>
        <v>3.18.3</v>
      </c>
      <c r="E90" s="1671" t="s">
        <v>960</v>
      </c>
      <c r="F90" s="2267" t="s">
        <v>318</v>
      </c>
      <c r="G90" s="1742" t="s">
        <v>22</v>
      </c>
      <c r="H90" s="822" t="s">
        <v>22</v>
      </c>
      <c r="I90" s="1742" t="s">
        <v>998</v>
      </c>
      <c r="J90" s="822" t="s">
        <v>22</v>
      </c>
      <c r="K90" s="1742" t="s">
        <v>22</v>
      </c>
      <c r="L90" s="822" t="s">
        <v>22</v>
      </c>
      <c r="M90" s="2653" t="s">
        <v>22</v>
      </c>
      <c r="N90" s="2650" t="s">
        <v>22</v>
      </c>
      <c r="O90" s="2653" t="s">
        <v>22</v>
      </c>
      <c r="P90" s="2650" t="s">
        <v>22</v>
      </c>
      <c r="Q90" s="2653" t="s">
        <v>22</v>
      </c>
      <c r="R90" s="2650" t="s">
        <v>22</v>
      </c>
      <c r="S90" s="1529" t="s">
        <v>961</v>
      </c>
      <c r="T90" s="1639"/>
      <c r="U90" s="1639"/>
      <c r="V90" s="1639"/>
      <c r="W90" s="1639"/>
      <c r="X90" s="1639"/>
      <c r="Y90" s="1639"/>
      <c r="Z90" s="1639"/>
      <c r="AA90" s="1639"/>
      <c r="AB90" s="1639"/>
      <c r="AC90" s="679"/>
      <c r="AD90" s="1639">
        <v>0</v>
      </c>
    </row>
    <row s="1854" customFormat="1" customHeight="1" ht="22.5">
      <c r="A91" s="1639"/>
      <c r="B91" s="2401" t="s">
        <v>1017</v>
      </c>
      <c r="C91" s="2402" t="s">
        <v>104</v>
      </c>
      <c r="D91" s="693" t="str">
        <f>B91&amp;".1"</f>
        <v>3.19.1</v>
      </c>
      <c r="E91" s="1671" t="s">
        <v>957</v>
      </c>
      <c r="F91" s="2267" t="s">
        <v>318</v>
      </c>
      <c r="G91" s="2357" t="s">
        <v>22</v>
      </c>
      <c r="H91" s="822" t="s">
        <v>22</v>
      </c>
      <c r="I91" s="2357" t="s">
        <v>1018</v>
      </c>
      <c r="J91" s="822" t="s">
        <v>22</v>
      </c>
      <c r="K91" s="2357" t="s">
        <v>22</v>
      </c>
      <c r="L91" s="822" t="s">
        <v>22</v>
      </c>
      <c r="M91" s="2652" t="s">
        <v>22</v>
      </c>
      <c r="N91" s="2650" t="s">
        <v>22</v>
      </c>
      <c r="O91" s="2652" t="s">
        <v>22</v>
      </c>
      <c r="P91" s="2650" t="s">
        <v>22</v>
      </c>
      <c r="Q91" s="2652" t="s">
        <v>22</v>
      </c>
      <c r="R91" s="2650" t="s">
        <v>22</v>
      </c>
      <c r="S91" s="1529"/>
      <c r="T91" s="1639"/>
      <c r="U91" s="1639"/>
      <c r="V91" s="1639"/>
      <c r="W91" s="1639"/>
      <c r="X91" s="1639"/>
      <c r="Y91" s="1639"/>
      <c r="Z91" s="1639"/>
      <c r="AA91" s="1639"/>
      <c r="AB91" s="1639"/>
      <c r="AC91" s="679"/>
      <c r="AD91" s="1639">
        <v>0</v>
      </c>
    </row>
    <row s="1854" customFormat="1" customHeight="1" ht="15">
      <c r="A92" s="1639"/>
      <c r="B92" s="2401"/>
      <c r="C92" s="2402"/>
      <c r="D92" s="693" t="str">
        <f>B91&amp;".2"</f>
        <v>3.19.2</v>
      </c>
      <c r="E92" s="1671" t="s">
        <v>958</v>
      </c>
      <c r="F92" s="2267" t="s">
        <v>318</v>
      </c>
      <c r="G92" s="1742" t="s">
        <v>22</v>
      </c>
      <c r="H92" s="822" t="s">
        <v>22</v>
      </c>
      <c r="I92" s="1742" t="s">
        <v>1019</v>
      </c>
      <c r="J92" s="822" t="s">
        <v>22</v>
      </c>
      <c r="K92" s="1742" t="s">
        <v>22</v>
      </c>
      <c r="L92" s="822" t="s">
        <v>22</v>
      </c>
      <c r="M92" s="2653" t="s">
        <v>22</v>
      </c>
      <c r="N92" s="2650" t="s">
        <v>22</v>
      </c>
      <c r="O92" s="2653" t="s">
        <v>22</v>
      </c>
      <c r="P92" s="2650" t="s">
        <v>22</v>
      </c>
      <c r="Q92" s="2653" t="s">
        <v>22</v>
      </c>
      <c r="R92" s="2650" t="s">
        <v>22</v>
      </c>
      <c r="S92" s="1529" t="s">
        <v>959</v>
      </c>
      <c r="T92" s="1639"/>
      <c r="U92" s="1639"/>
      <c r="V92" s="1639"/>
      <c r="W92" s="1639"/>
      <c r="X92" s="1639"/>
      <c r="Y92" s="1639"/>
      <c r="Z92" s="1639"/>
      <c r="AA92" s="1639"/>
      <c r="AB92" s="1639"/>
      <c r="AC92" s="679"/>
      <c r="AD92" s="1639">
        <v>0</v>
      </c>
    </row>
    <row s="1854" customFormat="1" customHeight="1" ht="15">
      <c r="A93" s="1639"/>
      <c r="B93" s="2401"/>
      <c r="C93" s="2402"/>
      <c r="D93" s="693" t="str">
        <f>B91&amp;".3"</f>
        <v>3.19.3</v>
      </c>
      <c r="E93" s="1671" t="s">
        <v>960</v>
      </c>
      <c r="F93" s="2267" t="s">
        <v>318</v>
      </c>
      <c r="G93" s="1742" t="s">
        <v>22</v>
      </c>
      <c r="H93" s="822" t="s">
        <v>22</v>
      </c>
      <c r="I93" s="1742" t="s">
        <v>998</v>
      </c>
      <c r="J93" s="822" t="s">
        <v>22</v>
      </c>
      <c r="K93" s="1742" t="s">
        <v>22</v>
      </c>
      <c r="L93" s="822" t="s">
        <v>22</v>
      </c>
      <c r="M93" s="2653" t="s">
        <v>22</v>
      </c>
      <c r="N93" s="2650" t="s">
        <v>22</v>
      </c>
      <c r="O93" s="2653" t="s">
        <v>22</v>
      </c>
      <c r="P93" s="2650" t="s">
        <v>22</v>
      </c>
      <c r="Q93" s="2653" t="s">
        <v>22</v>
      </c>
      <c r="R93" s="2650" t="s">
        <v>22</v>
      </c>
      <c r="S93" s="1529" t="s">
        <v>961</v>
      </c>
      <c r="T93" s="1639"/>
      <c r="U93" s="1639"/>
      <c r="V93" s="1639"/>
      <c r="W93" s="1639"/>
      <c r="X93" s="1639"/>
      <c r="Y93" s="1639"/>
      <c r="Z93" s="1639"/>
      <c r="AA93" s="1639"/>
      <c r="AB93" s="1639"/>
      <c r="AC93" s="679"/>
      <c r="AD93" s="1639">
        <v>0</v>
      </c>
    </row>
    <row s="1854" customFormat="1" customHeight="1" ht="22.5">
      <c r="A94" s="1639"/>
      <c r="B94" s="2401" t="s">
        <v>1020</v>
      </c>
      <c r="C94" s="2402" t="s">
        <v>104</v>
      </c>
      <c r="D94" s="693" t="str">
        <f>B94&amp;".1"</f>
        <v>3.20.1</v>
      </c>
      <c r="E94" s="1671" t="s">
        <v>957</v>
      </c>
      <c r="F94" s="2267" t="s">
        <v>318</v>
      </c>
      <c r="G94" s="2357" t="s">
        <v>22</v>
      </c>
      <c r="H94" s="822" t="s">
        <v>22</v>
      </c>
      <c r="I94" s="2357" t="s">
        <v>1021</v>
      </c>
      <c r="J94" s="822" t="s">
        <v>22</v>
      </c>
      <c r="K94" s="2357" t="s">
        <v>22</v>
      </c>
      <c r="L94" s="822" t="s">
        <v>22</v>
      </c>
      <c r="M94" s="2652" t="s">
        <v>22</v>
      </c>
      <c r="N94" s="2650" t="s">
        <v>22</v>
      </c>
      <c r="O94" s="2652" t="s">
        <v>22</v>
      </c>
      <c r="P94" s="2650" t="s">
        <v>22</v>
      </c>
      <c r="Q94" s="2652" t="s">
        <v>22</v>
      </c>
      <c r="R94" s="2650" t="s">
        <v>22</v>
      </c>
      <c r="S94" s="1529"/>
      <c r="T94" s="1639"/>
      <c r="U94" s="1639"/>
      <c r="V94" s="1639"/>
      <c r="W94" s="1639"/>
      <c r="X94" s="1639"/>
      <c r="Y94" s="1639"/>
      <c r="Z94" s="1639"/>
      <c r="AA94" s="1639"/>
      <c r="AB94" s="1639"/>
      <c r="AC94" s="679"/>
      <c r="AD94" s="1639">
        <v>0</v>
      </c>
    </row>
    <row s="1854" customFormat="1" customHeight="1" ht="15">
      <c r="A95" s="1639"/>
      <c r="B95" s="2401"/>
      <c r="C95" s="2402"/>
      <c r="D95" s="693" t="str">
        <f>B94&amp;".2"</f>
        <v>3.20.2</v>
      </c>
      <c r="E95" s="1671" t="s">
        <v>958</v>
      </c>
      <c r="F95" s="2267" t="s">
        <v>318</v>
      </c>
      <c r="G95" s="1742" t="s">
        <v>22</v>
      </c>
      <c r="H95" s="822" t="s">
        <v>22</v>
      </c>
      <c r="I95" s="1742" t="s">
        <v>997</v>
      </c>
      <c r="J95" s="822" t="s">
        <v>22</v>
      </c>
      <c r="K95" s="1742" t="s">
        <v>22</v>
      </c>
      <c r="L95" s="822" t="s">
        <v>22</v>
      </c>
      <c r="M95" s="2653" t="s">
        <v>22</v>
      </c>
      <c r="N95" s="2650" t="s">
        <v>22</v>
      </c>
      <c r="O95" s="2653" t="s">
        <v>22</v>
      </c>
      <c r="P95" s="2650" t="s">
        <v>22</v>
      </c>
      <c r="Q95" s="2653" t="s">
        <v>22</v>
      </c>
      <c r="R95" s="2650" t="s">
        <v>22</v>
      </c>
      <c r="S95" s="1529" t="s">
        <v>959</v>
      </c>
      <c r="T95" s="1639"/>
      <c r="U95" s="1639"/>
      <c r="V95" s="1639"/>
      <c r="W95" s="1639"/>
      <c r="X95" s="1639"/>
      <c r="Y95" s="1639"/>
      <c r="Z95" s="1639"/>
      <c r="AA95" s="1639"/>
      <c r="AB95" s="1639"/>
      <c r="AC95" s="679"/>
      <c r="AD95" s="1639">
        <v>0</v>
      </c>
    </row>
    <row s="1854" customFormat="1" customHeight="1" ht="15">
      <c r="A96" s="1639"/>
      <c r="B96" s="2401"/>
      <c r="C96" s="2402"/>
      <c r="D96" s="693" t="str">
        <f>B94&amp;".3"</f>
        <v>3.20.3</v>
      </c>
      <c r="E96" s="1671" t="s">
        <v>960</v>
      </c>
      <c r="F96" s="2267" t="s">
        <v>318</v>
      </c>
      <c r="G96" s="1742" t="s">
        <v>22</v>
      </c>
      <c r="H96" s="822" t="s">
        <v>22</v>
      </c>
      <c r="I96" s="1742" t="s">
        <v>1022</v>
      </c>
      <c r="J96" s="822" t="s">
        <v>22</v>
      </c>
      <c r="K96" s="1742" t="s">
        <v>22</v>
      </c>
      <c r="L96" s="822" t="s">
        <v>22</v>
      </c>
      <c r="M96" s="2653" t="s">
        <v>22</v>
      </c>
      <c r="N96" s="2650" t="s">
        <v>22</v>
      </c>
      <c r="O96" s="2653" t="s">
        <v>22</v>
      </c>
      <c r="P96" s="2650" t="s">
        <v>22</v>
      </c>
      <c r="Q96" s="2653" t="s">
        <v>22</v>
      </c>
      <c r="R96" s="2650" t="s">
        <v>22</v>
      </c>
      <c r="S96" s="1529" t="s">
        <v>961</v>
      </c>
      <c r="T96" s="1639"/>
      <c r="U96" s="1639"/>
      <c r="V96" s="1639"/>
      <c r="W96" s="1639"/>
      <c r="X96" s="1639"/>
      <c r="Y96" s="1639"/>
      <c r="Z96" s="1639"/>
      <c r="AA96" s="1639"/>
      <c r="AB96" s="1639"/>
      <c r="AC96" s="679"/>
      <c r="AD96" s="1639">
        <v>0</v>
      </c>
    </row>
    <row s="1854" customFormat="1" customHeight="1" ht="22.5">
      <c r="A97" s="1639"/>
      <c r="B97" s="2401" t="s">
        <v>1023</v>
      </c>
      <c r="C97" s="2402" t="s">
        <v>104</v>
      </c>
      <c r="D97" s="693" t="str">
        <f>B97&amp;".1"</f>
        <v>3.21.1</v>
      </c>
      <c r="E97" s="1671" t="s">
        <v>957</v>
      </c>
      <c r="F97" s="2267" t="s">
        <v>318</v>
      </c>
      <c r="G97" s="2357" t="s">
        <v>22</v>
      </c>
      <c r="H97" s="822" t="s">
        <v>22</v>
      </c>
      <c r="I97" s="2357" t="s">
        <v>1024</v>
      </c>
      <c r="J97" s="822" t="s">
        <v>22</v>
      </c>
      <c r="K97" s="2357" t="s">
        <v>22</v>
      </c>
      <c r="L97" s="822" t="s">
        <v>22</v>
      </c>
      <c r="M97" s="2652" t="s">
        <v>22</v>
      </c>
      <c r="N97" s="2650" t="s">
        <v>22</v>
      </c>
      <c r="O97" s="2652" t="s">
        <v>22</v>
      </c>
      <c r="P97" s="2650" t="s">
        <v>22</v>
      </c>
      <c r="Q97" s="2652" t="s">
        <v>22</v>
      </c>
      <c r="R97" s="2650" t="s">
        <v>22</v>
      </c>
      <c r="S97" s="1529"/>
      <c r="T97" s="1639"/>
      <c r="U97" s="1639"/>
      <c r="V97" s="1639"/>
      <c r="W97" s="1639"/>
      <c r="X97" s="1639"/>
      <c r="Y97" s="1639"/>
      <c r="Z97" s="1639"/>
      <c r="AA97" s="1639"/>
      <c r="AB97" s="1639"/>
      <c r="AC97" s="679"/>
      <c r="AD97" s="1639">
        <v>0</v>
      </c>
    </row>
    <row s="1854" customFormat="1" customHeight="1" ht="15">
      <c r="A98" s="1639"/>
      <c r="B98" s="2401"/>
      <c r="C98" s="2402"/>
      <c r="D98" s="693" t="str">
        <f>B97&amp;".2"</f>
        <v>3.21.2</v>
      </c>
      <c r="E98" s="1671" t="s">
        <v>958</v>
      </c>
      <c r="F98" s="2267" t="s">
        <v>318</v>
      </c>
      <c r="G98" s="1742" t="s">
        <v>22</v>
      </c>
      <c r="H98" s="822" t="s">
        <v>22</v>
      </c>
      <c r="I98" s="1742" t="s">
        <v>1025</v>
      </c>
      <c r="J98" s="822" t="s">
        <v>22</v>
      </c>
      <c r="K98" s="1742" t="s">
        <v>22</v>
      </c>
      <c r="L98" s="822" t="s">
        <v>22</v>
      </c>
      <c r="M98" s="2653" t="s">
        <v>22</v>
      </c>
      <c r="N98" s="2650" t="s">
        <v>22</v>
      </c>
      <c r="O98" s="2653" t="s">
        <v>22</v>
      </c>
      <c r="P98" s="2650" t="s">
        <v>22</v>
      </c>
      <c r="Q98" s="2653" t="s">
        <v>22</v>
      </c>
      <c r="R98" s="2650" t="s">
        <v>22</v>
      </c>
      <c r="S98" s="1529" t="s">
        <v>959</v>
      </c>
      <c r="T98" s="1639"/>
      <c r="U98" s="1639"/>
      <c r="V98" s="1639"/>
      <c r="W98" s="1639"/>
      <c r="X98" s="1639"/>
      <c r="Y98" s="1639"/>
      <c r="Z98" s="1639"/>
      <c r="AA98" s="1639"/>
      <c r="AB98" s="1639"/>
      <c r="AC98" s="679"/>
      <c r="AD98" s="1639">
        <v>0</v>
      </c>
    </row>
    <row s="1854" customFormat="1" customHeight="1" ht="15">
      <c r="A99" s="1639"/>
      <c r="B99" s="2401"/>
      <c r="C99" s="2402"/>
      <c r="D99" s="693" t="str">
        <f>B97&amp;".3"</f>
        <v>3.21.3</v>
      </c>
      <c r="E99" s="1671" t="s">
        <v>960</v>
      </c>
      <c r="F99" s="2267" t="s">
        <v>318</v>
      </c>
      <c r="G99" s="1742" t="s">
        <v>22</v>
      </c>
      <c r="H99" s="822" t="s">
        <v>22</v>
      </c>
      <c r="I99" s="1742" t="s">
        <v>998</v>
      </c>
      <c r="J99" s="822" t="s">
        <v>22</v>
      </c>
      <c r="K99" s="1742" t="s">
        <v>22</v>
      </c>
      <c r="L99" s="822" t="s">
        <v>22</v>
      </c>
      <c r="M99" s="2653" t="s">
        <v>22</v>
      </c>
      <c r="N99" s="2650" t="s">
        <v>22</v>
      </c>
      <c r="O99" s="2653" t="s">
        <v>22</v>
      </c>
      <c r="P99" s="2650" t="s">
        <v>22</v>
      </c>
      <c r="Q99" s="2653" t="s">
        <v>22</v>
      </c>
      <c r="R99" s="2650" t="s">
        <v>22</v>
      </c>
      <c r="S99" s="1529" t="s">
        <v>961</v>
      </c>
      <c r="T99" s="1639"/>
      <c r="U99" s="1639"/>
      <c r="V99" s="1639"/>
      <c r="W99" s="1639"/>
      <c r="X99" s="1639"/>
      <c r="Y99" s="1639"/>
      <c r="Z99" s="1639"/>
      <c r="AA99" s="1639"/>
      <c r="AB99" s="1639"/>
      <c r="AC99" s="679"/>
      <c r="AD99" s="1639">
        <v>0</v>
      </c>
    </row>
    <row s="1854" customFormat="1" customHeight="1" ht="22.5">
      <c r="A100" s="1639"/>
      <c r="B100" s="2401" t="s">
        <v>1026</v>
      </c>
      <c r="C100" s="2402" t="s">
        <v>104</v>
      </c>
      <c r="D100" s="693" t="str">
        <f>B100&amp;".1"</f>
        <v>3.22.1</v>
      </c>
      <c r="E100" s="1671" t="s">
        <v>957</v>
      </c>
      <c r="F100" s="2267" t="s">
        <v>318</v>
      </c>
      <c r="G100" s="2357" t="s">
        <v>22</v>
      </c>
      <c r="H100" s="822" t="s">
        <v>22</v>
      </c>
      <c r="I100" s="2357" t="s">
        <v>1027</v>
      </c>
      <c r="J100" s="822" t="s">
        <v>22</v>
      </c>
      <c r="K100" s="2357" t="s">
        <v>22</v>
      </c>
      <c r="L100" s="822" t="s">
        <v>22</v>
      </c>
      <c r="M100" s="2652" t="s">
        <v>22</v>
      </c>
      <c r="N100" s="2650" t="s">
        <v>22</v>
      </c>
      <c r="O100" s="2652" t="s">
        <v>22</v>
      </c>
      <c r="P100" s="2650" t="s">
        <v>22</v>
      </c>
      <c r="Q100" s="2652" t="s">
        <v>22</v>
      </c>
      <c r="R100" s="2650" t="s">
        <v>22</v>
      </c>
      <c r="S100" s="1529"/>
      <c r="T100" s="1639"/>
      <c r="U100" s="1639"/>
      <c r="V100" s="1639"/>
      <c r="W100" s="1639"/>
      <c r="X100" s="1639"/>
      <c r="Y100" s="1639"/>
      <c r="Z100" s="1639"/>
      <c r="AA100" s="1639"/>
      <c r="AB100" s="1639"/>
      <c r="AC100" s="679"/>
      <c r="AD100" s="1639">
        <v>0</v>
      </c>
    </row>
    <row s="1854" customFormat="1" customHeight="1" ht="15">
      <c r="A101" s="1639"/>
      <c r="B101" s="2401"/>
      <c r="C101" s="2402"/>
      <c r="D101" s="693" t="str">
        <f>B100&amp;".2"</f>
        <v>3.22.2</v>
      </c>
      <c r="E101" s="1671" t="s">
        <v>958</v>
      </c>
      <c r="F101" s="2267" t="s">
        <v>318</v>
      </c>
      <c r="G101" s="1742" t="s">
        <v>22</v>
      </c>
      <c r="H101" s="822" t="s">
        <v>22</v>
      </c>
      <c r="I101" s="1742" t="s">
        <v>1028</v>
      </c>
      <c r="J101" s="822" t="s">
        <v>22</v>
      </c>
      <c r="K101" s="1742" t="s">
        <v>22</v>
      </c>
      <c r="L101" s="822" t="s">
        <v>22</v>
      </c>
      <c r="M101" s="2653" t="s">
        <v>22</v>
      </c>
      <c r="N101" s="2650" t="s">
        <v>22</v>
      </c>
      <c r="O101" s="2653" t="s">
        <v>22</v>
      </c>
      <c r="P101" s="2650" t="s">
        <v>22</v>
      </c>
      <c r="Q101" s="2653" t="s">
        <v>22</v>
      </c>
      <c r="R101" s="2650" t="s">
        <v>22</v>
      </c>
      <c r="S101" s="1529" t="s">
        <v>959</v>
      </c>
      <c r="T101" s="1639"/>
      <c r="U101" s="1639"/>
      <c r="V101" s="1639"/>
      <c r="W101" s="1639"/>
      <c r="X101" s="1639"/>
      <c r="Y101" s="1639"/>
      <c r="Z101" s="1639"/>
      <c r="AA101" s="1639"/>
      <c r="AB101" s="1639"/>
      <c r="AC101" s="679"/>
      <c r="AD101" s="1639">
        <v>0</v>
      </c>
    </row>
    <row s="1854" customFormat="1" customHeight="1" ht="15">
      <c r="A102" s="1639"/>
      <c r="B102" s="2401"/>
      <c r="C102" s="2402"/>
      <c r="D102" s="693" t="str">
        <f>B100&amp;".3"</f>
        <v>3.22.3</v>
      </c>
      <c r="E102" s="1671" t="s">
        <v>960</v>
      </c>
      <c r="F102" s="2267" t="s">
        <v>318</v>
      </c>
      <c r="G102" s="1742" t="s">
        <v>22</v>
      </c>
      <c r="H102" s="822" t="s">
        <v>22</v>
      </c>
      <c r="I102" s="1742" t="s">
        <v>998</v>
      </c>
      <c r="J102" s="822" t="s">
        <v>22</v>
      </c>
      <c r="K102" s="1742" t="s">
        <v>22</v>
      </c>
      <c r="L102" s="822" t="s">
        <v>22</v>
      </c>
      <c r="M102" s="2653" t="s">
        <v>22</v>
      </c>
      <c r="N102" s="2650" t="s">
        <v>22</v>
      </c>
      <c r="O102" s="2653" t="s">
        <v>22</v>
      </c>
      <c r="P102" s="2650" t="s">
        <v>22</v>
      </c>
      <c r="Q102" s="2653" t="s">
        <v>22</v>
      </c>
      <c r="R102" s="2650" t="s">
        <v>22</v>
      </c>
      <c r="S102" s="1529" t="s">
        <v>961</v>
      </c>
      <c r="T102" s="1639"/>
      <c r="U102" s="1639"/>
      <c r="V102" s="1639"/>
      <c r="W102" s="1639"/>
      <c r="X102" s="1639"/>
      <c r="Y102" s="1639"/>
      <c r="Z102" s="1639"/>
      <c r="AA102" s="1639"/>
      <c r="AB102" s="1639"/>
      <c r="AC102" s="679"/>
      <c r="AD102" s="1639">
        <v>0</v>
      </c>
    </row>
    <row s="1854" customFormat="1" customHeight="1" ht="22.5">
      <c r="A103" s="1639"/>
      <c r="B103" s="2401" t="s">
        <v>1029</v>
      </c>
      <c r="C103" s="2402" t="s">
        <v>104</v>
      </c>
      <c r="D103" s="693" t="str">
        <f>B103&amp;".1"</f>
        <v>3.23.1</v>
      </c>
      <c r="E103" s="1671" t="s">
        <v>957</v>
      </c>
      <c r="F103" s="2267" t="s">
        <v>318</v>
      </c>
      <c r="G103" s="2357" t="s">
        <v>22</v>
      </c>
      <c r="H103" s="822" t="s">
        <v>22</v>
      </c>
      <c r="I103" s="2357" t="s">
        <v>1030</v>
      </c>
      <c r="J103" s="822" t="s">
        <v>22</v>
      </c>
      <c r="K103" s="2357" t="s">
        <v>22</v>
      </c>
      <c r="L103" s="822" t="s">
        <v>22</v>
      </c>
      <c r="M103" s="2652" t="s">
        <v>22</v>
      </c>
      <c r="N103" s="2650" t="s">
        <v>22</v>
      </c>
      <c r="O103" s="2652" t="s">
        <v>22</v>
      </c>
      <c r="P103" s="2650" t="s">
        <v>22</v>
      </c>
      <c r="Q103" s="2652" t="s">
        <v>22</v>
      </c>
      <c r="R103" s="2650" t="s">
        <v>22</v>
      </c>
      <c r="S103" s="1529"/>
      <c r="T103" s="1639"/>
      <c r="U103" s="1639"/>
      <c r="V103" s="1639"/>
      <c r="W103" s="1639"/>
      <c r="X103" s="1639"/>
      <c r="Y103" s="1639"/>
      <c r="Z103" s="1639"/>
      <c r="AA103" s="1639"/>
      <c r="AB103" s="1639"/>
      <c r="AC103" s="679"/>
      <c r="AD103" s="1639">
        <v>0</v>
      </c>
    </row>
    <row s="1854" customFormat="1" customHeight="1" ht="15">
      <c r="A104" s="1639"/>
      <c r="B104" s="2401"/>
      <c r="C104" s="2402"/>
      <c r="D104" s="693" t="str">
        <f>B103&amp;".2"</f>
        <v>3.23.2</v>
      </c>
      <c r="E104" s="1671" t="s">
        <v>958</v>
      </c>
      <c r="F104" s="2267" t="s">
        <v>318</v>
      </c>
      <c r="G104" s="1742" t="s">
        <v>22</v>
      </c>
      <c r="H104" s="822" t="s">
        <v>22</v>
      </c>
      <c r="I104" s="1742" t="s">
        <v>1003</v>
      </c>
      <c r="J104" s="822" t="s">
        <v>22</v>
      </c>
      <c r="K104" s="1742" t="s">
        <v>22</v>
      </c>
      <c r="L104" s="822" t="s">
        <v>22</v>
      </c>
      <c r="M104" s="2653" t="s">
        <v>22</v>
      </c>
      <c r="N104" s="2650" t="s">
        <v>22</v>
      </c>
      <c r="O104" s="2653" t="s">
        <v>22</v>
      </c>
      <c r="P104" s="2650" t="s">
        <v>22</v>
      </c>
      <c r="Q104" s="2653" t="s">
        <v>22</v>
      </c>
      <c r="R104" s="2650" t="s">
        <v>22</v>
      </c>
      <c r="S104" s="1529" t="s">
        <v>959</v>
      </c>
      <c r="T104" s="1639"/>
      <c r="U104" s="1639"/>
      <c r="V104" s="1639"/>
      <c r="W104" s="1639"/>
      <c r="X104" s="1639"/>
      <c r="Y104" s="1639"/>
      <c r="Z104" s="1639"/>
      <c r="AA104" s="1639"/>
      <c r="AB104" s="1639"/>
      <c r="AC104" s="679"/>
      <c r="AD104" s="1639">
        <v>0</v>
      </c>
    </row>
    <row s="1854" customFormat="1" customHeight="1" ht="15">
      <c r="A105" s="1639"/>
      <c r="B105" s="2401"/>
      <c r="C105" s="2402"/>
      <c r="D105" s="693" t="str">
        <f>B103&amp;".3"</f>
        <v>3.23.3</v>
      </c>
      <c r="E105" s="1671" t="s">
        <v>960</v>
      </c>
      <c r="F105" s="2267" t="s">
        <v>318</v>
      </c>
      <c r="G105" s="1742" t="s">
        <v>22</v>
      </c>
      <c r="H105" s="822" t="s">
        <v>22</v>
      </c>
      <c r="I105" s="1742" t="s">
        <v>998</v>
      </c>
      <c r="J105" s="822" t="s">
        <v>22</v>
      </c>
      <c r="K105" s="1742" t="s">
        <v>22</v>
      </c>
      <c r="L105" s="822" t="s">
        <v>22</v>
      </c>
      <c r="M105" s="2653" t="s">
        <v>22</v>
      </c>
      <c r="N105" s="2650" t="s">
        <v>22</v>
      </c>
      <c r="O105" s="2653" t="s">
        <v>22</v>
      </c>
      <c r="P105" s="2650" t="s">
        <v>22</v>
      </c>
      <c r="Q105" s="2653" t="s">
        <v>22</v>
      </c>
      <c r="R105" s="2650" t="s">
        <v>22</v>
      </c>
      <c r="S105" s="1529" t="s">
        <v>961</v>
      </c>
      <c r="T105" s="1639"/>
      <c r="U105" s="1639"/>
      <c r="V105" s="1639"/>
      <c r="W105" s="1639"/>
      <c r="X105" s="1639"/>
      <c r="Y105" s="1639"/>
      <c r="Z105" s="1639"/>
      <c r="AA105" s="1639"/>
      <c r="AB105" s="1639"/>
      <c r="AC105" s="679"/>
      <c r="AD105" s="1639">
        <v>0</v>
      </c>
    </row>
    <row s="1854" customFormat="1" customHeight="1" ht="22.5">
      <c r="A106" s="1639"/>
      <c r="B106" s="2401" t="s">
        <v>1031</v>
      </c>
      <c r="C106" s="2402" t="s">
        <v>104</v>
      </c>
      <c r="D106" s="693" t="str">
        <f>B106&amp;".1"</f>
        <v>3.24.1</v>
      </c>
      <c r="E106" s="1671" t="s">
        <v>957</v>
      </c>
      <c r="F106" s="2267" t="s">
        <v>318</v>
      </c>
      <c r="G106" s="2357" t="s">
        <v>22</v>
      </c>
      <c r="H106" s="822" t="s">
        <v>22</v>
      </c>
      <c r="I106" s="2357" t="s">
        <v>1032</v>
      </c>
      <c r="J106" s="822" t="s">
        <v>22</v>
      </c>
      <c r="K106" s="2357" t="s">
        <v>22</v>
      </c>
      <c r="L106" s="822" t="s">
        <v>22</v>
      </c>
      <c r="M106" s="2652" t="s">
        <v>22</v>
      </c>
      <c r="N106" s="2650" t="s">
        <v>22</v>
      </c>
      <c r="O106" s="2652" t="s">
        <v>22</v>
      </c>
      <c r="P106" s="2650" t="s">
        <v>22</v>
      </c>
      <c r="Q106" s="2652" t="s">
        <v>22</v>
      </c>
      <c r="R106" s="2650" t="s">
        <v>22</v>
      </c>
      <c r="S106" s="1529"/>
      <c r="T106" s="1639"/>
      <c r="U106" s="1639"/>
      <c r="V106" s="1639"/>
      <c r="W106" s="1639"/>
      <c r="X106" s="1639"/>
      <c r="Y106" s="1639"/>
      <c r="Z106" s="1639"/>
      <c r="AA106" s="1639"/>
      <c r="AB106" s="1639"/>
      <c r="AC106" s="679"/>
      <c r="AD106" s="1639">
        <v>0</v>
      </c>
    </row>
    <row s="1854" customFormat="1" customHeight="1" ht="15">
      <c r="A107" s="1639"/>
      <c r="B107" s="2401"/>
      <c r="C107" s="2402"/>
      <c r="D107" s="693" t="str">
        <f>B106&amp;".2"</f>
        <v>3.24.2</v>
      </c>
      <c r="E107" s="1671" t="s">
        <v>958</v>
      </c>
      <c r="F107" s="2267" t="s">
        <v>318</v>
      </c>
      <c r="G107" s="1742" t="s">
        <v>22</v>
      </c>
      <c r="H107" s="822" t="s">
        <v>22</v>
      </c>
      <c r="I107" s="1742" t="s">
        <v>1014</v>
      </c>
      <c r="J107" s="822" t="s">
        <v>22</v>
      </c>
      <c r="K107" s="1742" t="s">
        <v>22</v>
      </c>
      <c r="L107" s="822" t="s">
        <v>22</v>
      </c>
      <c r="M107" s="2653" t="s">
        <v>22</v>
      </c>
      <c r="N107" s="2650" t="s">
        <v>22</v>
      </c>
      <c r="O107" s="2653" t="s">
        <v>22</v>
      </c>
      <c r="P107" s="2650" t="s">
        <v>22</v>
      </c>
      <c r="Q107" s="2653" t="s">
        <v>22</v>
      </c>
      <c r="R107" s="2650" t="s">
        <v>22</v>
      </c>
      <c r="S107" s="1529" t="s">
        <v>959</v>
      </c>
      <c r="T107" s="1639"/>
      <c r="U107" s="1639"/>
      <c r="V107" s="1639"/>
      <c r="W107" s="1639"/>
      <c r="X107" s="1639"/>
      <c r="Y107" s="1639"/>
      <c r="Z107" s="1639"/>
      <c r="AA107" s="1639"/>
      <c r="AB107" s="1639"/>
      <c r="AC107" s="679"/>
      <c r="AD107" s="1639">
        <v>0</v>
      </c>
    </row>
    <row s="1854" customFormat="1" customHeight="1" ht="15">
      <c r="A108" s="1639"/>
      <c r="B108" s="2401"/>
      <c r="C108" s="2402"/>
      <c r="D108" s="693" t="str">
        <f>B106&amp;".3"</f>
        <v>3.24.3</v>
      </c>
      <c r="E108" s="1671" t="s">
        <v>960</v>
      </c>
      <c r="F108" s="2267" t="s">
        <v>318</v>
      </c>
      <c r="G108" s="1742" t="s">
        <v>22</v>
      </c>
      <c r="H108" s="822" t="s">
        <v>22</v>
      </c>
      <c r="I108" s="1742" t="s">
        <v>998</v>
      </c>
      <c r="J108" s="822" t="s">
        <v>22</v>
      </c>
      <c r="K108" s="1742" t="s">
        <v>22</v>
      </c>
      <c r="L108" s="822" t="s">
        <v>22</v>
      </c>
      <c r="M108" s="2653" t="s">
        <v>22</v>
      </c>
      <c r="N108" s="2650" t="s">
        <v>22</v>
      </c>
      <c r="O108" s="2653" t="s">
        <v>22</v>
      </c>
      <c r="P108" s="2650" t="s">
        <v>22</v>
      </c>
      <c r="Q108" s="2653" t="s">
        <v>22</v>
      </c>
      <c r="R108" s="2650" t="s">
        <v>22</v>
      </c>
      <c r="S108" s="1529" t="s">
        <v>961</v>
      </c>
      <c r="T108" s="1639"/>
      <c r="U108" s="1639"/>
      <c r="V108" s="1639"/>
      <c r="W108" s="1639"/>
      <c r="X108" s="1639"/>
      <c r="Y108" s="1639"/>
      <c r="Z108" s="1639"/>
      <c r="AA108" s="1639"/>
      <c r="AB108" s="1639"/>
      <c r="AC108" s="679"/>
      <c r="AD108" s="1639">
        <v>0</v>
      </c>
    </row>
    <row s="1854" customFormat="1" customHeight="1" ht="22.5">
      <c r="A109" s="1639"/>
      <c r="B109" s="2401" t="s">
        <v>1033</v>
      </c>
      <c r="C109" s="2402" t="s">
        <v>104</v>
      </c>
      <c r="D109" s="693" t="str">
        <f>B109&amp;".1"</f>
        <v>3.25.1</v>
      </c>
      <c r="E109" s="1671" t="s">
        <v>957</v>
      </c>
      <c r="F109" s="2267" t="s">
        <v>318</v>
      </c>
      <c r="G109" s="2357" t="s">
        <v>22</v>
      </c>
      <c r="H109" s="822" t="s">
        <v>22</v>
      </c>
      <c r="I109" s="2357" t="s">
        <v>1034</v>
      </c>
      <c r="J109" s="822" t="s">
        <v>22</v>
      </c>
      <c r="K109" s="2357" t="s">
        <v>22</v>
      </c>
      <c r="L109" s="822" t="s">
        <v>22</v>
      </c>
      <c r="M109" s="2652" t="s">
        <v>22</v>
      </c>
      <c r="N109" s="2650" t="s">
        <v>22</v>
      </c>
      <c r="O109" s="2652" t="s">
        <v>22</v>
      </c>
      <c r="P109" s="2650" t="s">
        <v>22</v>
      </c>
      <c r="Q109" s="2652" t="s">
        <v>22</v>
      </c>
      <c r="R109" s="2650" t="s">
        <v>22</v>
      </c>
      <c r="S109" s="1529"/>
      <c r="T109" s="1639"/>
      <c r="U109" s="1639"/>
      <c r="V109" s="1639"/>
      <c r="W109" s="1639"/>
      <c r="X109" s="1639"/>
      <c r="Y109" s="1639"/>
      <c r="Z109" s="1639"/>
      <c r="AA109" s="1639"/>
      <c r="AB109" s="1639"/>
      <c r="AC109" s="679"/>
      <c r="AD109" s="1639">
        <v>0</v>
      </c>
    </row>
    <row s="1854" customFormat="1" customHeight="1" ht="15">
      <c r="A110" s="1639"/>
      <c r="B110" s="2401"/>
      <c r="C110" s="2402"/>
      <c r="D110" s="693" t="str">
        <f>B109&amp;".2"</f>
        <v>3.25.2</v>
      </c>
      <c r="E110" s="1671" t="s">
        <v>958</v>
      </c>
      <c r="F110" s="2267" t="s">
        <v>318</v>
      </c>
      <c r="G110" s="1742" t="s">
        <v>22</v>
      </c>
      <c r="H110" s="822" t="s">
        <v>22</v>
      </c>
      <c r="I110" s="1742" t="s">
        <v>1014</v>
      </c>
      <c r="J110" s="822" t="s">
        <v>22</v>
      </c>
      <c r="K110" s="1742" t="s">
        <v>22</v>
      </c>
      <c r="L110" s="822" t="s">
        <v>22</v>
      </c>
      <c r="M110" s="2653" t="s">
        <v>22</v>
      </c>
      <c r="N110" s="2650" t="s">
        <v>22</v>
      </c>
      <c r="O110" s="2653" t="s">
        <v>22</v>
      </c>
      <c r="P110" s="2650" t="s">
        <v>22</v>
      </c>
      <c r="Q110" s="2653" t="s">
        <v>22</v>
      </c>
      <c r="R110" s="2650" t="s">
        <v>22</v>
      </c>
      <c r="S110" s="1529" t="s">
        <v>959</v>
      </c>
      <c r="T110" s="1639"/>
      <c r="U110" s="1639"/>
      <c r="V110" s="1639"/>
      <c r="W110" s="1639"/>
      <c r="X110" s="1639"/>
      <c r="Y110" s="1639"/>
      <c r="Z110" s="1639"/>
      <c r="AA110" s="1639"/>
      <c r="AB110" s="1639"/>
      <c r="AC110" s="679"/>
      <c r="AD110" s="1639">
        <v>0</v>
      </c>
    </row>
    <row s="1854" customFormat="1" customHeight="1" ht="15">
      <c r="A111" s="1639"/>
      <c r="B111" s="2401"/>
      <c r="C111" s="2402"/>
      <c r="D111" s="693" t="str">
        <f>B109&amp;".3"</f>
        <v>3.25.3</v>
      </c>
      <c r="E111" s="1671" t="s">
        <v>960</v>
      </c>
      <c r="F111" s="2267" t="s">
        <v>318</v>
      </c>
      <c r="G111" s="1742" t="s">
        <v>22</v>
      </c>
      <c r="H111" s="822" t="s">
        <v>22</v>
      </c>
      <c r="I111" s="1742" t="s">
        <v>998</v>
      </c>
      <c r="J111" s="822" t="s">
        <v>22</v>
      </c>
      <c r="K111" s="1742" t="s">
        <v>22</v>
      </c>
      <c r="L111" s="822" t="s">
        <v>22</v>
      </c>
      <c r="M111" s="2653" t="s">
        <v>22</v>
      </c>
      <c r="N111" s="2650" t="s">
        <v>22</v>
      </c>
      <c r="O111" s="2653" t="s">
        <v>22</v>
      </c>
      <c r="P111" s="2650" t="s">
        <v>22</v>
      </c>
      <c r="Q111" s="2653" t="s">
        <v>22</v>
      </c>
      <c r="R111" s="2650" t="s">
        <v>22</v>
      </c>
      <c r="S111" s="1529" t="s">
        <v>961</v>
      </c>
      <c r="T111" s="1639"/>
      <c r="U111" s="1639"/>
      <c r="V111" s="1639"/>
      <c r="W111" s="1639"/>
      <c r="X111" s="1639"/>
      <c r="Y111" s="1639"/>
      <c r="Z111" s="1639"/>
      <c r="AA111" s="1639"/>
      <c r="AB111" s="1639"/>
      <c r="AC111" s="679"/>
      <c r="AD111" s="1639">
        <v>0</v>
      </c>
    </row>
    <row s="1854" customFormat="1" customHeight="1" ht="22.5">
      <c r="A112" s="1639"/>
      <c r="B112" s="2401" t="s">
        <v>1035</v>
      </c>
      <c r="C112" s="2402" t="s">
        <v>104</v>
      </c>
      <c r="D112" s="693" t="str">
        <f>B112&amp;".1"</f>
        <v>3.26.1</v>
      </c>
      <c r="E112" s="1671" t="s">
        <v>957</v>
      </c>
      <c r="F112" s="2267" t="s">
        <v>318</v>
      </c>
      <c r="G112" s="2357" t="s">
        <v>22</v>
      </c>
      <c r="H112" s="822" t="s">
        <v>22</v>
      </c>
      <c r="I112" s="2357" t="s">
        <v>1036</v>
      </c>
      <c r="J112" s="822" t="s">
        <v>22</v>
      </c>
      <c r="K112" s="2357" t="s">
        <v>22</v>
      </c>
      <c r="L112" s="822" t="s">
        <v>22</v>
      </c>
      <c r="M112" s="2652" t="s">
        <v>22</v>
      </c>
      <c r="N112" s="2650" t="s">
        <v>22</v>
      </c>
      <c r="O112" s="2652" t="s">
        <v>22</v>
      </c>
      <c r="P112" s="2650" t="s">
        <v>22</v>
      </c>
      <c r="Q112" s="2652" t="s">
        <v>22</v>
      </c>
      <c r="R112" s="2650" t="s">
        <v>22</v>
      </c>
      <c r="S112" s="1529"/>
      <c r="T112" s="1639"/>
      <c r="U112" s="1639"/>
      <c r="V112" s="1639"/>
      <c r="W112" s="1639"/>
      <c r="X112" s="1639"/>
      <c r="Y112" s="1639"/>
      <c r="Z112" s="1639"/>
      <c r="AA112" s="1639"/>
      <c r="AB112" s="1639"/>
      <c r="AC112" s="679"/>
      <c r="AD112" s="1639">
        <v>0</v>
      </c>
    </row>
    <row s="1854" customFormat="1" customHeight="1" ht="15">
      <c r="A113" s="1639"/>
      <c r="B113" s="2401"/>
      <c r="C113" s="2402"/>
      <c r="D113" s="693" t="str">
        <f>B112&amp;".2"</f>
        <v>3.26.2</v>
      </c>
      <c r="E113" s="1671" t="s">
        <v>958</v>
      </c>
      <c r="F113" s="2267" t="s">
        <v>318</v>
      </c>
      <c r="G113" s="1742" t="s">
        <v>22</v>
      </c>
      <c r="H113" s="822" t="s">
        <v>22</v>
      </c>
      <c r="I113" s="1742" t="s">
        <v>1019</v>
      </c>
      <c r="J113" s="822" t="s">
        <v>22</v>
      </c>
      <c r="K113" s="1742" t="s">
        <v>22</v>
      </c>
      <c r="L113" s="822" t="s">
        <v>22</v>
      </c>
      <c r="M113" s="2653" t="s">
        <v>22</v>
      </c>
      <c r="N113" s="2650" t="s">
        <v>22</v>
      </c>
      <c r="O113" s="2653" t="s">
        <v>22</v>
      </c>
      <c r="P113" s="2650" t="s">
        <v>22</v>
      </c>
      <c r="Q113" s="2653" t="s">
        <v>22</v>
      </c>
      <c r="R113" s="2650" t="s">
        <v>22</v>
      </c>
      <c r="S113" s="1529" t="s">
        <v>959</v>
      </c>
      <c r="T113" s="1639"/>
      <c r="U113" s="1639"/>
      <c r="V113" s="1639"/>
      <c r="W113" s="1639"/>
      <c r="X113" s="1639"/>
      <c r="Y113" s="1639"/>
      <c r="Z113" s="1639"/>
      <c r="AA113" s="1639"/>
      <c r="AB113" s="1639"/>
      <c r="AC113" s="679"/>
      <c r="AD113" s="1639">
        <v>0</v>
      </c>
    </row>
    <row s="1854" customFormat="1" customHeight="1" ht="15">
      <c r="A114" s="1639"/>
      <c r="B114" s="2401"/>
      <c r="C114" s="2402"/>
      <c r="D114" s="693" t="str">
        <f>B112&amp;".3"</f>
        <v>3.26.3</v>
      </c>
      <c r="E114" s="1671" t="s">
        <v>960</v>
      </c>
      <c r="F114" s="2267" t="s">
        <v>318</v>
      </c>
      <c r="G114" s="1742" t="s">
        <v>22</v>
      </c>
      <c r="H114" s="822" t="s">
        <v>22</v>
      </c>
      <c r="I114" s="1742" t="s">
        <v>998</v>
      </c>
      <c r="J114" s="822" t="s">
        <v>22</v>
      </c>
      <c r="K114" s="1742" t="s">
        <v>22</v>
      </c>
      <c r="L114" s="822" t="s">
        <v>22</v>
      </c>
      <c r="M114" s="2653" t="s">
        <v>22</v>
      </c>
      <c r="N114" s="2650" t="s">
        <v>22</v>
      </c>
      <c r="O114" s="2653" t="s">
        <v>22</v>
      </c>
      <c r="P114" s="2650" t="s">
        <v>22</v>
      </c>
      <c r="Q114" s="2653" t="s">
        <v>22</v>
      </c>
      <c r="R114" s="2650" t="s">
        <v>22</v>
      </c>
      <c r="S114" s="1529" t="s">
        <v>961</v>
      </c>
      <c r="T114" s="1639"/>
      <c r="U114" s="1639"/>
      <c r="V114" s="1639"/>
      <c r="W114" s="1639"/>
      <c r="X114" s="1639"/>
      <c r="Y114" s="1639"/>
      <c r="Z114" s="1639"/>
      <c r="AA114" s="1639"/>
      <c r="AB114" s="1639"/>
      <c r="AC114" s="679"/>
      <c r="AD114" s="1639">
        <v>0</v>
      </c>
    </row>
    <row s="1854" customFormat="1" customHeight="1" ht="22.5">
      <c r="A115" s="1639"/>
      <c r="B115" s="2401" t="s">
        <v>1037</v>
      </c>
      <c r="C115" s="2402" t="s">
        <v>104</v>
      </c>
      <c r="D115" s="693" t="str">
        <f>B115&amp;".1"</f>
        <v>3.27.1</v>
      </c>
      <c r="E115" s="1671" t="s">
        <v>957</v>
      </c>
      <c r="F115" s="2267" t="s">
        <v>318</v>
      </c>
      <c r="G115" s="2357" t="s">
        <v>22</v>
      </c>
      <c r="H115" s="822" t="s">
        <v>22</v>
      </c>
      <c r="I115" s="2357" t="s">
        <v>1038</v>
      </c>
      <c r="J115" s="822" t="s">
        <v>22</v>
      </c>
      <c r="K115" s="2357" t="s">
        <v>22</v>
      </c>
      <c r="L115" s="822" t="s">
        <v>22</v>
      </c>
      <c r="M115" s="2652" t="s">
        <v>22</v>
      </c>
      <c r="N115" s="2650" t="s">
        <v>22</v>
      </c>
      <c r="O115" s="2652" t="s">
        <v>22</v>
      </c>
      <c r="P115" s="2650" t="s">
        <v>22</v>
      </c>
      <c r="Q115" s="2652" t="s">
        <v>22</v>
      </c>
      <c r="R115" s="2650" t="s">
        <v>22</v>
      </c>
      <c r="S115" s="1529"/>
      <c r="T115" s="1639"/>
      <c r="U115" s="1639"/>
      <c r="V115" s="1639"/>
      <c r="W115" s="1639"/>
      <c r="X115" s="1639"/>
      <c r="Y115" s="1639"/>
      <c r="Z115" s="1639"/>
      <c r="AA115" s="1639"/>
      <c r="AB115" s="1639"/>
      <c r="AC115" s="679"/>
      <c r="AD115" s="1639">
        <v>0</v>
      </c>
    </row>
    <row s="1854" customFormat="1" customHeight="1" ht="15">
      <c r="A116" s="1639"/>
      <c r="B116" s="2401"/>
      <c r="C116" s="2402"/>
      <c r="D116" s="693" t="str">
        <f>B115&amp;".2"</f>
        <v>3.27.2</v>
      </c>
      <c r="E116" s="1671" t="s">
        <v>958</v>
      </c>
      <c r="F116" s="2267" t="s">
        <v>318</v>
      </c>
      <c r="G116" s="1742" t="s">
        <v>22</v>
      </c>
      <c r="H116" s="822" t="s">
        <v>22</v>
      </c>
      <c r="I116" s="1742" t="s">
        <v>1039</v>
      </c>
      <c r="J116" s="822" t="s">
        <v>22</v>
      </c>
      <c r="K116" s="1742" t="s">
        <v>22</v>
      </c>
      <c r="L116" s="822" t="s">
        <v>22</v>
      </c>
      <c r="M116" s="2653" t="s">
        <v>22</v>
      </c>
      <c r="N116" s="2650" t="s">
        <v>22</v>
      </c>
      <c r="O116" s="2653" t="s">
        <v>22</v>
      </c>
      <c r="P116" s="2650" t="s">
        <v>22</v>
      </c>
      <c r="Q116" s="2653" t="s">
        <v>22</v>
      </c>
      <c r="R116" s="2650" t="s">
        <v>22</v>
      </c>
      <c r="S116" s="1529" t="s">
        <v>959</v>
      </c>
      <c r="T116" s="1639"/>
      <c r="U116" s="1639"/>
      <c r="V116" s="1639"/>
      <c r="W116" s="1639"/>
      <c r="X116" s="1639"/>
      <c r="Y116" s="1639"/>
      <c r="Z116" s="1639"/>
      <c r="AA116" s="1639"/>
      <c r="AB116" s="1639"/>
      <c r="AC116" s="679"/>
      <c r="AD116" s="1639">
        <v>0</v>
      </c>
    </row>
    <row s="1854" customFormat="1" customHeight="1" ht="15">
      <c r="A117" s="1639"/>
      <c r="B117" s="2401"/>
      <c r="C117" s="2402"/>
      <c r="D117" s="693" t="str">
        <f>B115&amp;".3"</f>
        <v>3.27.3</v>
      </c>
      <c r="E117" s="1671" t="s">
        <v>960</v>
      </c>
      <c r="F117" s="2267" t="s">
        <v>318</v>
      </c>
      <c r="G117" s="1742" t="s">
        <v>22</v>
      </c>
      <c r="H117" s="822" t="s">
        <v>22</v>
      </c>
      <c r="I117" s="1742" t="s">
        <v>998</v>
      </c>
      <c r="J117" s="822" t="s">
        <v>22</v>
      </c>
      <c r="K117" s="1742" t="s">
        <v>22</v>
      </c>
      <c r="L117" s="822" t="s">
        <v>22</v>
      </c>
      <c r="M117" s="2653" t="s">
        <v>22</v>
      </c>
      <c r="N117" s="2650" t="s">
        <v>22</v>
      </c>
      <c r="O117" s="2653" t="s">
        <v>22</v>
      </c>
      <c r="P117" s="2650" t="s">
        <v>22</v>
      </c>
      <c r="Q117" s="2653" t="s">
        <v>22</v>
      </c>
      <c r="R117" s="2650" t="s">
        <v>22</v>
      </c>
      <c r="S117" s="1529" t="s">
        <v>961</v>
      </c>
      <c r="T117" s="1639"/>
      <c r="U117" s="1639"/>
      <c r="V117" s="1639"/>
      <c r="W117" s="1639"/>
      <c r="X117" s="1639"/>
      <c r="Y117" s="1639"/>
      <c r="Z117" s="1639"/>
      <c r="AA117" s="1639"/>
      <c r="AB117" s="1639"/>
      <c r="AC117" s="679"/>
      <c r="AD117" s="1639">
        <v>0</v>
      </c>
    </row>
    <row s="1854" customFormat="1" customHeight="1" ht="22.5">
      <c r="A118" s="1639"/>
      <c r="B118" s="2401" t="s">
        <v>1040</v>
      </c>
      <c r="C118" s="2402" t="s">
        <v>104</v>
      </c>
      <c r="D118" s="693" t="str">
        <f>B118&amp;".1"</f>
        <v>3.28.1</v>
      </c>
      <c r="E118" s="1671" t="s">
        <v>957</v>
      </c>
      <c r="F118" s="2267" t="s">
        <v>318</v>
      </c>
      <c r="G118" s="2357" t="s">
        <v>22</v>
      </c>
      <c r="H118" s="822" t="s">
        <v>22</v>
      </c>
      <c r="I118" s="2357" t="s">
        <v>1041</v>
      </c>
      <c r="J118" s="822" t="s">
        <v>22</v>
      </c>
      <c r="K118" s="2357" t="s">
        <v>22</v>
      </c>
      <c r="L118" s="822" t="s">
        <v>22</v>
      </c>
      <c r="M118" s="2652" t="s">
        <v>22</v>
      </c>
      <c r="N118" s="2650" t="s">
        <v>22</v>
      </c>
      <c r="O118" s="2652" t="s">
        <v>22</v>
      </c>
      <c r="P118" s="2650" t="s">
        <v>22</v>
      </c>
      <c r="Q118" s="2652" t="s">
        <v>22</v>
      </c>
      <c r="R118" s="2650" t="s">
        <v>22</v>
      </c>
      <c r="S118" s="1529"/>
      <c r="T118" s="1639"/>
      <c r="U118" s="1639"/>
      <c r="V118" s="1639"/>
      <c r="W118" s="1639"/>
      <c r="X118" s="1639"/>
      <c r="Y118" s="1639"/>
      <c r="Z118" s="1639"/>
      <c r="AA118" s="1639"/>
      <c r="AB118" s="1639"/>
      <c r="AC118" s="679"/>
      <c r="AD118" s="1639">
        <v>0</v>
      </c>
    </row>
    <row s="1854" customFormat="1" customHeight="1" ht="15">
      <c r="A119" s="1639"/>
      <c r="B119" s="2401"/>
      <c r="C119" s="2402"/>
      <c r="D119" s="693" t="str">
        <f>B118&amp;".2"</f>
        <v>3.28.2</v>
      </c>
      <c r="E119" s="1671" t="s">
        <v>958</v>
      </c>
      <c r="F119" s="2267" t="s">
        <v>318</v>
      </c>
      <c r="G119" s="1742" t="s">
        <v>22</v>
      </c>
      <c r="H119" s="822" t="s">
        <v>22</v>
      </c>
      <c r="I119" s="1742" t="s">
        <v>1042</v>
      </c>
      <c r="J119" s="822" t="s">
        <v>22</v>
      </c>
      <c r="K119" s="1742" t="s">
        <v>22</v>
      </c>
      <c r="L119" s="822" t="s">
        <v>22</v>
      </c>
      <c r="M119" s="2653" t="s">
        <v>22</v>
      </c>
      <c r="N119" s="2650" t="s">
        <v>22</v>
      </c>
      <c r="O119" s="2653" t="s">
        <v>22</v>
      </c>
      <c r="P119" s="2650" t="s">
        <v>22</v>
      </c>
      <c r="Q119" s="2653" t="s">
        <v>22</v>
      </c>
      <c r="R119" s="2650" t="s">
        <v>22</v>
      </c>
      <c r="S119" s="1529" t="s">
        <v>959</v>
      </c>
      <c r="T119" s="1639"/>
      <c r="U119" s="1639"/>
      <c r="V119" s="1639"/>
      <c r="W119" s="1639"/>
      <c r="X119" s="1639"/>
      <c r="Y119" s="1639"/>
      <c r="Z119" s="1639"/>
      <c r="AA119" s="1639"/>
      <c r="AB119" s="1639"/>
      <c r="AC119" s="679"/>
      <c r="AD119" s="1639">
        <v>0</v>
      </c>
    </row>
    <row s="1854" customFormat="1" customHeight="1" ht="15">
      <c r="A120" s="1639"/>
      <c r="B120" s="2401"/>
      <c r="C120" s="2402"/>
      <c r="D120" s="693" t="str">
        <f>B118&amp;".3"</f>
        <v>3.28.3</v>
      </c>
      <c r="E120" s="1671" t="s">
        <v>960</v>
      </c>
      <c r="F120" s="2267" t="s">
        <v>318</v>
      </c>
      <c r="G120" s="1742" t="s">
        <v>22</v>
      </c>
      <c r="H120" s="822" t="s">
        <v>22</v>
      </c>
      <c r="I120" s="1742" t="s">
        <v>998</v>
      </c>
      <c r="J120" s="822" t="s">
        <v>22</v>
      </c>
      <c r="K120" s="1742" t="s">
        <v>22</v>
      </c>
      <c r="L120" s="822" t="s">
        <v>22</v>
      </c>
      <c r="M120" s="2653" t="s">
        <v>22</v>
      </c>
      <c r="N120" s="2650" t="s">
        <v>22</v>
      </c>
      <c r="O120" s="2653" t="s">
        <v>22</v>
      </c>
      <c r="P120" s="2650" t="s">
        <v>22</v>
      </c>
      <c r="Q120" s="2653" t="s">
        <v>22</v>
      </c>
      <c r="R120" s="2650" t="s">
        <v>22</v>
      </c>
      <c r="S120" s="1529" t="s">
        <v>961</v>
      </c>
      <c r="T120" s="1639"/>
      <c r="U120" s="1639"/>
      <c r="V120" s="1639"/>
      <c r="W120" s="1639"/>
      <c r="X120" s="1639"/>
      <c r="Y120" s="1639"/>
      <c r="Z120" s="1639"/>
      <c r="AA120" s="1639"/>
      <c r="AB120" s="1639"/>
      <c r="AC120" s="679"/>
      <c r="AD120" s="1639">
        <v>0</v>
      </c>
    </row>
    <row s="1854" customFormat="1" customHeight="1" ht="22.5">
      <c r="A121" s="1639"/>
      <c r="B121" s="2401" t="s">
        <v>1043</v>
      </c>
      <c r="C121" s="2402" t="s">
        <v>104</v>
      </c>
      <c r="D121" s="693" t="str">
        <f>B121&amp;".1"</f>
        <v>3.29.1</v>
      </c>
      <c r="E121" s="1671" t="s">
        <v>957</v>
      </c>
      <c r="F121" s="2267" t="s">
        <v>318</v>
      </c>
      <c r="G121" s="2357" t="s">
        <v>22</v>
      </c>
      <c r="H121" s="822" t="s">
        <v>22</v>
      </c>
      <c r="I121" s="2357" t="s">
        <v>1044</v>
      </c>
      <c r="J121" s="822" t="s">
        <v>22</v>
      </c>
      <c r="K121" s="2357" t="s">
        <v>22</v>
      </c>
      <c r="L121" s="822" t="s">
        <v>22</v>
      </c>
      <c r="M121" s="2652" t="s">
        <v>22</v>
      </c>
      <c r="N121" s="2650" t="s">
        <v>22</v>
      </c>
      <c r="O121" s="2652" t="s">
        <v>22</v>
      </c>
      <c r="P121" s="2650" t="s">
        <v>22</v>
      </c>
      <c r="Q121" s="2652" t="s">
        <v>22</v>
      </c>
      <c r="R121" s="2650" t="s">
        <v>22</v>
      </c>
      <c r="S121" s="1529"/>
      <c r="T121" s="1639"/>
      <c r="U121" s="1639"/>
      <c r="V121" s="1639"/>
      <c r="W121" s="1639"/>
      <c r="X121" s="1639"/>
      <c r="Y121" s="1639"/>
      <c r="Z121" s="1639"/>
      <c r="AA121" s="1639"/>
      <c r="AB121" s="1639"/>
      <c r="AC121" s="679"/>
      <c r="AD121" s="1639">
        <v>0</v>
      </c>
    </row>
    <row s="1854" customFormat="1" customHeight="1" ht="15">
      <c r="A122" s="1639"/>
      <c r="B122" s="2401"/>
      <c r="C122" s="2402"/>
      <c r="D122" s="693" t="str">
        <f>B121&amp;".2"</f>
        <v>3.29.2</v>
      </c>
      <c r="E122" s="1671" t="s">
        <v>958</v>
      </c>
      <c r="F122" s="2267" t="s">
        <v>318</v>
      </c>
      <c r="G122" s="1742" t="s">
        <v>22</v>
      </c>
      <c r="H122" s="822" t="s">
        <v>22</v>
      </c>
      <c r="I122" s="1742" t="s">
        <v>1045</v>
      </c>
      <c r="J122" s="822" t="s">
        <v>22</v>
      </c>
      <c r="K122" s="1742" t="s">
        <v>22</v>
      </c>
      <c r="L122" s="822" t="s">
        <v>22</v>
      </c>
      <c r="M122" s="2653" t="s">
        <v>22</v>
      </c>
      <c r="N122" s="2650" t="s">
        <v>22</v>
      </c>
      <c r="O122" s="2653" t="s">
        <v>22</v>
      </c>
      <c r="P122" s="2650" t="s">
        <v>22</v>
      </c>
      <c r="Q122" s="2653" t="s">
        <v>22</v>
      </c>
      <c r="R122" s="2650" t="s">
        <v>22</v>
      </c>
      <c r="S122" s="1529" t="s">
        <v>959</v>
      </c>
      <c r="T122" s="1639"/>
      <c r="U122" s="1639"/>
      <c r="V122" s="1639"/>
      <c r="W122" s="1639"/>
      <c r="X122" s="1639"/>
      <c r="Y122" s="1639"/>
      <c r="Z122" s="1639"/>
      <c r="AA122" s="1639"/>
      <c r="AB122" s="1639"/>
      <c r="AC122" s="679"/>
      <c r="AD122" s="1639">
        <v>0</v>
      </c>
    </row>
    <row s="1854" customFormat="1" customHeight="1" ht="15">
      <c r="A123" s="1639"/>
      <c r="B123" s="2401"/>
      <c r="C123" s="2402"/>
      <c r="D123" s="693" t="str">
        <f>B121&amp;".3"</f>
        <v>3.29.3</v>
      </c>
      <c r="E123" s="1671" t="s">
        <v>960</v>
      </c>
      <c r="F123" s="2267" t="s">
        <v>318</v>
      </c>
      <c r="G123" s="1742" t="s">
        <v>22</v>
      </c>
      <c r="H123" s="822" t="s">
        <v>22</v>
      </c>
      <c r="I123" s="1742" t="s">
        <v>1046</v>
      </c>
      <c r="J123" s="822" t="s">
        <v>22</v>
      </c>
      <c r="K123" s="1742" t="s">
        <v>22</v>
      </c>
      <c r="L123" s="822" t="s">
        <v>22</v>
      </c>
      <c r="M123" s="2653" t="s">
        <v>22</v>
      </c>
      <c r="N123" s="2650" t="s">
        <v>22</v>
      </c>
      <c r="O123" s="2653" t="s">
        <v>22</v>
      </c>
      <c r="P123" s="2650" t="s">
        <v>22</v>
      </c>
      <c r="Q123" s="2653" t="s">
        <v>22</v>
      </c>
      <c r="R123" s="2650" t="s">
        <v>22</v>
      </c>
      <c r="S123" s="1529" t="s">
        <v>961</v>
      </c>
      <c r="T123" s="1639"/>
      <c r="U123" s="1639"/>
      <c r="V123" s="1639"/>
      <c r="W123" s="1639"/>
      <c r="X123" s="1639"/>
      <c r="Y123" s="1639"/>
      <c r="Z123" s="1639"/>
      <c r="AA123" s="1639"/>
      <c r="AB123" s="1639"/>
      <c r="AC123" s="679"/>
      <c r="AD123" s="1639">
        <v>0</v>
      </c>
    </row>
    <row s="1854" customFormat="1" customHeight="1" ht="22.5">
      <c r="A124" s="1639"/>
      <c r="B124" s="2401" t="s">
        <v>1047</v>
      </c>
      <c r="C124" s="2402" t="s">
        <v>104</v>
      </c>
      <c r="D124" s="693" t="str">
        <f>B124&amp;".1"</f>
        <v>3.30.1</v>
      </c>
      <c r="E124" s="1671" t="s">
        <v>957</v>
      </c>
      <c r="F124" s="2267" t="s">
        <v>318</v>
      </c>
      <c r="G124" s="2357" t="s">
        <v>22</v>
      </c>
      <c r="H124" s="822" t="s">
        <v>22</v>
      </c>
      <c r="I124" s="2357" t="s">
        <v>1048</v>
      </c>
      <c r="J124" s="822" t="s">
        <v>22</v>
      </c>
      <c r="K124" s="2357" t="s">
        <v>22</v>
      </c>
      <c r="L124" s="822" t="s">
        <v>22</v>
      </c>
      <c r="M124" s="2652" t="s">
        <v>22</v>
      </c>
      <c r="N124" s="2650" t="s">
        <v>22</v>
      </c>
      <c r="O124" s="2652" t="s">
        <v>22</v>
      </c>
      <c r="P124" s="2650" t="s">
        <v>22</v>
      </c>
      <c r="Q124" s="2652" t="s">
        <v>22</v>
      </c>
      <c r="R124" s="2650" t="s">
        <v>22</v>
      </c>
      <c r="S124" s="1529"/>
      <c r="T124" s="1639"/>
      <c r="U124" s="1639"/>
      <c r="V124" s="1639"/>
      <c r="W124" s="1639"/>
      <c r="X124" s="1639"/>
      <c r="Y124" s="1639"/>
      <c r="Z124" s="1639"/>
      <c r="AA124" s="1639"/>
      <c r="AB124" s="1639"/>
      <c r="AC124" s="679"/>
      <c r="AD124" s="1639">
        <v>0</v>
      </c>
    </row>
    <row s="1854" customFormat="1" customHeight="1" ht="15">
      <c r="A125" s="1639"/>
      <c r="B125" s="2401"/>
      <c r="C125" s="2402"/>
      <c r="D125" s="693" t="str">
        <f>B124&amp;".2"</f>
        <v>3.30.2</v>
      </c>
      <c r="E125" s="1671" t="s">
        <v>958</v>
      </c>
      <c r="F125" s="2267" t="s">
        <v>318</v>
      </c>
      <c r="G125" s="1742" t="s">
        <v>22</v>
      </c>
      <c r="H125" s="822" t="s">
        <v>22</v>
      </c>
      <c r="I125" s="1742" t="s">
        <v>1049</v>
      </c>
      <c r="J125" s="822" t="s">
        <v>22</v>
      </c>
      <c r="K125" s="1742" t="s">
        <v>22</v>
      </c>
      <c r="L125" s="822" t="s">
        <v>22</v>
      </c>
      <c r="M125" s="2653" t="s">
        <v>22</v>
      </c>
      <c r="N125" s="2650" t="s">
        <v>22</v>
      </c>
      <c r="O125" s="2653" t="s">
        <v>22</v>
      </c>
      <c r="P125" s="2650" t="s">
        <v>22</v>
      </c>
      <c r="Q125" s="2653" t="s">
        <v>22</v>
      </c>
      <c r="R125" s="2650" t="s">
        <v>22</v>
      </c>
      <c r="S125" s="1529" t="s">
        <v>959</v>
      </c>
      <c r="T125" s="1639"/>
      <c r="U125" s="1639"/>
      <c r="V125" s="1639"/>
      <c r="W125" s="1639"/>
      <c r="X125" s="1639"/>
      <c r="Y125" s="1639"/>
      <c r="Z125" s="1639"/>
      <c r="AA125" s="1639"/>
      <c r="AB125" s="1639"/>
      <c r="AC125" s="679"/>
      <c r="AD125" s="1639">
        <v>0</v>
      </c>
    </row>
    <row s="1854" customFormat="1" customHeight="1" ht="15">
      <c r="A126" s="1639"/>
      <c r="B126" s="2401"/>
      <c r="C126" s="2402"/>
      <c r="D126" s="693" t="str">
        <f>B124&amp;".3"</f>
        <v>3.30.3</v>
      </c>
      <c r="E126" s="1671" t="s">
        <v>960</v>
      </c>
      <c r="F126" s="2267" t="s">
        <v>318</v>
      </c>
      <c r="G126" s="1742" t="s">
        <v>22</v>
      </c>
      <c r="H126" s="822" t="s">
        <v>22</v>
      </c>
      <c r="I126" s="1742" t="s">
        <v>998</v>
      </c>
      <c r="J126" s="822" t="s">
        <v>22</v>
      </c>
      <c r="K126" s="1742" t="s">
        <v>22</v>
      </c>
      <c r="L126" s="822" t="s">
        <v>22</v>
      </c>
      <c r="M126" s="2653" t="s">
        <v>22</v>
      </c>
      <c r="N126" s="2650" t="s">
        <v>22</v>
      </c>
      <c r="O126" s="2653" t="s">
        <v>22</v>
      </c>
      <c r="P126" s="2650" t="s">
        <v>22</v>
      </c>
      <c r="Q126" s="2653" t="s">
        <v>22</v>
      </c>
      <c r="R126" s="2650" t="s">
        <v>22</v>
      </c>
      <c r="S126" s="1529" t="s">
        <v>961</v>
      </c>
      <c r="T126" s="1639"/>
      <c r="U126" s="1639"/>
      <c r="V126" s="1639"/>
      <c r="W126" s="1639"/>
      <c r="X126" s="1639"/>
      <c r="Y126" s="1639"/>
      <c r="Z126" s="1639"/>
      <c r="AA126" s="1639"/>
      <c r="AB126" s="1639"/>
      <c r="AC126" s="679"/>
      <c r="AD126" s="1639">
        <v>0</v>
      </c>
    </row>
    <row s="1854" customFormat="1" customHeight="1" ht="22.5">
      <c r="A127" s="1639"/>
      <c r="B127" s="2401" t="s">
        <v>1050</v>
      </c>
      <c r="C127" s="2402" t="s">
        <v>104</v>
      </c>
      <c r="D127" s="693" t="str">
        <f>B127&amp;".1"</f>
        <v>3.31.1</v>
      </c>
      <c r="E127" s="1671" t="s">
        <v>957</v>
      </c>
      <c r="F127" s="2267" t="s">
        <v>318</v>
      </c>
      <c r="G127" s="2357" t="s">
        <v>22</v>
      </c>
      <c r="H127" s="822" t="s">
        <v>22</v>
      </c>
      <c r="I127" s="2357" t="s">
        <v>1051</v>
      </c>
      <c r="J127" s="822" t="s">
        <v>22</v>
      </c>
      <c r="K127" s="2357" t="s">
        <v>22</v>
      </c>
      <c r="L127" s="822" t="s">
        <v>22</v>
      </c>
      <c r="M127" s="2652" t="s">
        <v>22</v>
      </c>
      <c r="N127" s="2650" t="s">
        <v>22</v>
      </c>
      <c r="O127" s="2652" t="s">
        <v>22</v>
      </c>
      <c r="P127" s="2650" t="s">
        <v>22</v>
      </c>
      <c r="Q127" s="2652" t="s">
        <v>22</v>
      </c>
      <c r="R127" s="2650" t="s">
        <v>22</v>
      </c>
      <c r="S127" s="1529"/>
      <c r="T127" s="1639"/>
      <c r="U127" s="1639"/>
      <c r="V127" s="1639"/>
      <c r="W127" s="1639"/>
      <c r="X127" s="1639"/>
      <c r="Y127" s="1639"/>
      <c r="Z127" s="1639"/>
      <c r="AA127" s="1639"/>
      <c r="AB127" s="1639"/>
      <c r="AC127" s="679"/>
      <c r="AD127" s="1639">
        <v>0</v>
      </c>
    </row>
    <row s="1854" customFormat="1" customHeight="1" ht="15">
      <c r="A128" s="1639"/>
      <c r="B128" s="2401"/>
      <c r="C128" s="2402"/>
      <c r="D128" s="693" t="str">
        <f>B127&amp;".2"</f>
        <v>3.31.2</v>
      </c>
      <c r="E128" s="1671" t="s">
        <v>958</v>
      </c>
      <c r="F128" s="2267" t="s">
        <v>318</v>
      </c>
      <c r="G128" s="1742" t="s">
        <v>22</v>
      </c>
      <c r="H128" s="822" t="s">
        <v>22</v>
      </c>
      <c r="I128" s="1742" t="s">
        <v>1052</v>
      </c>
      <c r="J128" s="822" t="s">
        <v>22</v>
      </c>
      <c r="K128" s="1742" t="s">
        <v>22</v>
      </c>
      <c r="L128" s="822" t="s">
        <v>22</v>
      </c>
      <c r="M128" s="2653" t="s">
        <v>22</v>
      </c>
      <c r="N128" s="2650" t="s">
        <v>22</v>
      </c>
      <c r="O128" s="2653" t="s">
        <v>22</v>
      </c>
      <c r="P128" s="2650" t="s">
        <v>22</v>
      </c>
      <c r="Q128" s="2653" t="s">
        <v>22</v>
      </c>
      <c r="R128" s="2650" t="s">
        <v>22</v>
      </c>
      <c r="S128" s="1529" t="s">
        <v>959</v>
      </c>
      <c r="T128" s="1639"/>
      <c r="U128" s="1639"/>
      <c r="V128" s="1639"/>
      <c r="W128" s="1639"/>
      <c r="X128" s="1639"/>
      <c r="Y128" s="1639"/>
      <c r="Z128" s="1639"/>
      <c r="AA128" s="1639"/>
      <c r="AB128" s="1639"/>
      <c r="AC128" s="679"/>
      <c r="AD128" s="1639">
        <v>0</v>
      </c>
    </row>
    <row s="1854" customFormat="1" customHeight="1" ht="15">
      <c r="A129" s="1639"/>
      <c r="B129" s="2401"/>
      <c r="C129" s="2402"/>
      <c r="D129" s="693" t="str">
        <f>B127&amp;".3"</f>
        <v>3.31.3</v>
      </c>
      <c r="E129" s="1671" t="s">
        <v>960</v>
      </c>
      <c r="F129" s="2267" t="s">
        <v>318</v>
      </c>
      <c r="G129" s="1742" t="s">
        <v>22</v>
      </c>
      <c r="H129" s="822" t="s">
        <v>22</v>
      </c>
      <c r="I129" s="1742" t="s">
        <v>1053</v>
      </c>
      <c r="J129" s="822" t="s">
        <v>22</v>
      </c>
      <c r="K129" s="1742" t="s">
        <v>22</v>
      </c>
      <c r="L129" s="822" t="s">
        <v>22</v>
      </c>
      <c r="M129" s="2653" t="s">
        <v>22</v>
      </c>
      <c r="N129" s="2650" t="s">
        <v>22</v>
      </c>
      <c r="O129" s="2653" t="s">
        <v>22</v>
      </c>
      <c r="P129" s="2650" t="s">
        <v>22</v>
      </c>
      <c r="Q129" s="2653" t="s">
        <v>22</v>
      </c>
      <c r="R129" s="2650" t="s">
        <v>22</v>
      </c>
      <c r="S129" s="1529" t="s">
        <v>961</v>
      </c>
      <c r="T129" s="1639"/>
      <c r="U129" s="1639"/>
      <c r="V129" s="1639"/>
      <c r="W129" s="1639"/>
      <c r="X129" s="1639"/>
      <c r="Y129" s="1639"/>
      <c r="Z129" s="1639"/>
      <c r="AA129" s="1639"/>
      <c r="AB129" s="1639"/>
      <c r="AC129" s="679"/>
      <c r="AD129" s="1639">
        <v>0</v>
      </c>
    </row>
    <row s="1854" customFormat="1" customHeight="1" ht="22.5">
      <c r="A130" s="1639"/>
      <c r="B130" s="2401" t="s">
        <v>1054</v>
      </c>
      <c r="C130" s="2402" t="s">
        <v>104</v>
      </c>
      <c r="D130" s="693" t="str">
        <f>B130&amp;".1"</f>
        <v>3.32.1</v>
      </c>
      <c r="E130" s="1671" t="s">
        <v>957</v>
      </c>
      <c r="F130" s="2267" t="s">
        <v>318</v>
      </c>
      <c r="G130" s="2357" t="s">
        <v>22</v>
      </c>
      <c r="H130" s="822" t="s">
        <v>22</v>
      </c>
      <c r="I130" s="2357" t="s">
        <v>1055</v>
      </c>
      <c r="J130" s="822" t="s">
        <v>22</v>
      </c>
      <c r="K130" s="2357" t="s">
        <v>22</v>
      </c>
      <c r="L130" s="822" t="s">
        <v>22</v>
      </c>
      <c r="M130" s="2652" t="s">
        <v>22</v>
      </c>
      <c r="N130" s="2650" t="s">
        <v>22</v>
      </c>
      <c r="O130" s="2652" t="s">
        <v>22</v>
      </c>
      <c r="P130" s="2650" t="s">
        <v>22</v>
      </c>
      <c r="Q130" s="2652" t="s">
        <v>22</v>
      </c>
      <c r="R130" s="2650" t="s">
        <v>22</v>
      </c>
      <c r="S130" s="1529"/>
      <c r="T130" s="1639"/>
      <c r="U130" s="1639"/>
      <c r="V130" s="1639"/>
      <c r="W130" s="1639"/>
      <c r="X130" s="1639"/>
      <c r="Y130" s="1639"/>
      <c r="Z130" s="1639"/>
      <c r="AA130" s="1639"/>
      <c r="AB130" s="1639"/>
      <c r="AC130" s="679"/>
      <c r="AD130" s="1639">
        <v>0</v>
      </c>
    </row>
    <row s="1854" customFormat="1" customHeight="1" ht="15">
      <c r="A131" s="1639"/>
      <c r="B131" s="2401"/>
      <c r="C131" s="2402"/>
      <c r="D131" s="693" t="str">
        <f>B130&amp;".2"</f>
        <v>3.32.2</v>
      </c>
      <c r="E131" s="1671" t="s">
        <v>958</v>
      </c>
      <c r="F131" s="2267" t="s">
        <v>318</v>
      </c>
      <c r="G131" s="1742" t="s">
        <v>22</v>
      </c>
      <c r="H131" s="822" t="s">
        <v>22</v>
      </c>
      <c r="I131" s="1742" t="s">
        <v>1056</v>
      </c>
      <c r="J131" s="822" t="s">
        <v>22</v>
      </c>
      <c r="K131" s="1742" t="s">
        <v>22</v>
      </c>
      <c r="L131" s="822" t="s">
        <v>22</v>
      </c>
      <c r="M131" s="2653" t="s">
        <v>22</v>
      </c>
      <c r="N131" s="2650" t="s">
        <v>22</v>
      </c>
      <c r="O131" s="2653" t="s">
        <v>22</v>
      </c>
      <c r="P131" s="2650" t="s">
        <v>22</v>
      </c>
      <c r="Q131" s="2653" t="s">
        <v>22</v>
      </c>
      <c r="R131" s="2650" t="s">
        <v>22</v>
      </c>
      <c r="S131" s="1529" t="s">
        <v>959</v>
      </c>
      <c r="T131" s="1639"/>
      <c r="U131" s="1639"/>
      <c r="V131" s="1639"/>
      <c r="W131" s="1639"/>
      <c r="X131" s="1639"/>
      <c r="Y131" s="1639"/>
      <c r="Z131" s="1639"/>
      <c r="AA131" s="1639"/>
      <c r="AB131" s="1639"/>
      <c r="AC131" s="679"/>
      <c r="AD131" s="1639">
        <v>0</v>
      </c>
    </row>
    <row s="1854" customFormat="1" customHeight="1" ht="15">
      <c r="A132" s="1639"/>
      <c r="B132" s="2401"/>
      <c r="C132" s="2402"/>
      <c r="D132" s="693" t="str">
        <f>B130&amp;".3"</f>
        <v>3.32.3</v>
      </c>
      <c r="E132" s="1671" t="s">
        <v>960</v>
      </c>
      <c r="F132" s="2267" t="s">
        <v>318</v>
      </c>
      <c r="G132" s="1742" t="s">
        <v>22</v>
      </c>
      <c r="H132" s="822" t="s">
        <v>22</v>
      </c>
      <c r="I132" s="1742" t="s">
        <v>998</v>
      </c>
      <c r="J132" s="822" t="s">
        <v>22</v>
      </c>
      <c r="K132" s="1742" t="s">
        <v>22</v>
      </c>
      <c r="L132" s="822" t="s">
        <v>22</v>
      </c>
      <c r="M132" s="2653" t="s">
        <v>22</v>
      </c>
      <c r="N132" s="2650" t="s">
        <v>22</v>
      </c>
      <c r="O132" s="2653" t="s">
        <v>22</v>
      </c>
      <c r="P132" s="2650" t="s">
        <v>22</v>
      </c>
      <c r="Q132" s="2653" t="s">
        <v>22</v>
      </c>
      <c r="R132" s="2650" t="s">
        <v>22</v>
      </c>
      <c r="S132" s="1529" t="s">
        <v>961</v>
      </c>
      <c r="T132" s="1639"/>
      <c r="U132" s="1639"/>
      <c r="V132" s="1639"/>
      <c r="W132" s="1639"/>
      <c r="X132" s="1639"/>
      <c r="Y132" s="1639"/>
      <c r="Z132" s="1639"/>
      <c r="AA132" s="1639"/>
      <c r="AB132" s="1639"/>
      <c r="AC132" s="679"/>
      <c r="AD132" s="1639">
        <v>0</v>
      </c>
    </row>
    <row s="1854" customFormat="1" customHeight="1" ht="22.5">
      <c r="A133" s="1639"/>
      <c r="B133" s="2401" t="s">
        <v>1057</v>
      </c>
      <c r="C133" s="2402" t="s">
        <v>104</v>
      </c>
      <c r="D133" s="693" t="str">
        <f>B133&amp;".1"</f>
        <v>3.33.1</v>
      </c>
      <c r="E133" s="1671" t="s">
        <v>957</v>
      </c>
      <c r="F133" s="2267" t="s">
        <v>318</v>
      </c>
      <c r="G133" s="2357" t="s">
        <v>22</v>
      </c>
      <c r="H133" s="822" t="s">
        <v>22</v>
      </c>
      <c r="I133" s="2357" t="s">
        <v>1058</v>
      </c>
      <c r="J133" s="822" t="s">
        <v>22</v>
      </c>
      <c r="K133" s="2357" t="s">
        <v>22</v>
      </c>
      <c r="L133" s="822" t="s">
        <v>22</v>
      </c>
      <c r="M133" s="2652" t="s">
        <v>22</v>
      </c>
      <c r="N133" s="2650" t="s">
        <v>22</v>
      </c>
      <c r="O133" s="2652" t="s">
        <v>22</v>
      </c>
      <c r="P133" s="2650" t="s">
        <v>22</v>
      </c>
      <c r="Q133" s="2652" t="s">
        <v>22</v>
      </c>
      <c r="R133" s="2650" t="s">
        <v>22</v>
      </c>
      <c r="S133" s="1529"/>
      <c r="T133" s="1639"/>
      <c r="U133" s="1639"/>
      <c r="V133" s="1639"/>
      <c r="W133" s="1639"/>
      <c r="X133" s="1639"/>
      <c r="Y133" s="1639"/>
      <c r="Z133" s="1639"/>
      <c r="AA133" s="1639"/>
      <c r="AB133" s="1639"/>
      <c r="AC133" s="679"/>
      <c r="AD133" s="1639">
        <v>0</v>
      </c>
    </row>
    <row s="1854" customFormat="1" customHeight="1" ht="15">
      <c r="A134" s="1639"/>
      <c r="B134" s="2401"/>
      <c r="C134" s="2402"/>
      <c r="D134" s="693" t="str">
        <f>B133&amp;".2"</f>
        <v>3.33.2</v>
      </c>
      <c r="E134" s="1671" t="s">
        <v>958</v>
      </c>
      <c r="F134" s="2267" t="s">
        <v>318</v>
      </c>
      <c r="G134" s="1742" t="s">
        <v>22</v>
      </c>
      <c r="H134" s="822" t="s">
        <v>22</v>
      </c>
      <c r="I134" s="1742" t="s">
        <v>1042</v>
      </c>
      <c r="J134" s="822" t="s">
        <v>22</v>
      </c>
      <c r="K134" s="1742" t="s">
        <v>22</v>
      </c>
      <c r="L134" s="822" t="s">
        <v>22</v>
      </c>
      <c r="M134" s="2653" t="s">
        <v>22</v>
      </c>
      <c r="N134" s="2650" t="s">
        <v>22</v>
      </c>
      <c r="O134" s="2653" t="s">
        <v>22</v>
      </c>
      <c r="P134" s="2650" t="s">
        <v>22</v>
      </c>
      <c r="Q134" s="2653" t="s">
        <v>22</v>
      </c>
      <c r="R134" s="2650" t="s">
        <v>22</v>
      </c>
      <c r="S134" s="1529" t="s">
        <v>959</v>
      </c>
      <c r="T134" s="1639"/>
      <c r="U134" s="1639"/>
      <c r="V134" s="1639"/>
      <c r="W134" s="1639"/>
      <c r="X134" s="1639"/>
      <c r="Y134" s="1639"/>
      <c r="Z134" s="1639"/>
      <c r="AA134" s="1639"/>
      <c r="AB134" s="1639"/>
      <c r="AC134" s="679"/>
      <c r="AD134" s="1639">
        <v>0</v>
      </c>
    </row>
    <row s="1854" customFormat="1" customHeight="1" ht="15">
      <c r="A135" s="1639"/>
      <c r="B135" s="2401"/>
      <c r="C135" s="2402"/>
      <c r="D135" s="693" t="str">
        <f>B133&amp;".3"</f>
        <v>3.33.3</v>
      </c>
      <c r="E135" s="1671" t="s">
        <v>960</v>
      </c>
      <c r="F135" s="2267" t="s">
        <v>318</v>
      </c>
      <c r="G135" s="1742" t="s">
        <v>22</v>
      </c>
      <c r="H135" s="822" t="s">
        <v>22</v>
      </c>
      <c r="I135" s="1742" t="s">
        <v>998</v>
      </c>
      <c r="J135" s="822" t="s">
        <v>22</v>
      </c>
      <c r="K135" s="1742" t="s">
        <v>22</v>
      </c>
      <c r="L135" s="822" t="s">
        <v>22</v>
      </c>
      <c r="M135" s="2653" t="s">
        <v>22</v>
      </c>
      <c r="N135" s="2650" t="s">
        <v>22</v>
      </c>
      <c r="O135" s="2653" t="s">
        <v>22</v>
      </c>
      <c r="P135" s="2650" t="s">
        <v>22</v>
      </c>
      <c r="Q135" s="2653" t="s">
        <v>22</v>
      </c>
      <c r="R135" s="2650" t="s">
        <v>22</v>
      </c>
      <c r="S135" s="1529" t="s">
        <v>961</v>
      </c>
      <c r="T135" s="1639"/>
      <c r="U135" s="1639"/>
      <c r="V135" s="1639"/>
      <c r="W135" s="1639"/>
      <c r="X135" s="1639"/>
      <c r="Y135" s="1639"/>
      <c r="Z135" s="1639"/>
      <c r="AA135" s="1639"/>
      <c r="AB135" s="1639"/>
      <c r="AC135" s="679"/>
      <c r="AD135" s="1639">
        <v>0</v>
      </c>
    </row>
    <row s="1854" customFormat="1" customHeight="1" ht="22.5">
      <c r="A136" s="1639"/>
      <c r="B136" s="2401" t="s">
        <v>1059</v>
      </c>
      <c r="C136" s="2402" t="s">
        <v>104</v>
      </c>
      <c r="D136" s="693" t="str">
        <f>B136&amp;".1"</f>
        <v>3.34.1</v>
      </c>
      <c r="E136" s="1671" t="s">
        <v>957</v>
      </c>
      <c r="F136" s="2267" t="s">
        <v>318</v>
      </c>
      <c r="G136" s="2357" t="s">
        <v>22</v>
      </c>
      <c r="H136" s="822" t="s">
        <v>22</v>
      </c>
      <c r="I136" s="2357" t="s">
        <v>1060</v>
      </c>
      <c r="J136" s="822" t="s">
        <v>22</v>
      </c>
      <c r="K136" s="2357" t="s">
        <v>22</v>
      </c>
      <c r="L136" s="822" t="s">
        <v>22</v>
      </c>
      <c r="M136" s="2652" t="s">
        <v>22</v>
      </c>
      <c r="N136" s="2650" t="s">
        <v>22</v>
      </c>
      <c r="O136" s="2652" t="s">
        <v>22</v>
      </c>
      <c r="P136" s="2650" t="s">
        <v>22</v>
      </c>
      <c r="Q136" s="2652" t="s">
        <v>22</v>
      </c>
      <c r="R136" s="2650" t="s">
        <v>22</v>
      </c>
      <c r="S136" s="1529"/>
      <c r="T136" s="1639"/>
      <c r="U136" s="1639"/>
      <c r="V136" s="1639"/>
      <c r="W136" s="1639"/>
      <c r="X136" s="1639"/>
      <c r="Y136" s="1639"/>
      <c r="Z136" s="1639"/>
      <c r="AA136" s="1639"/>
      <c r="AB136" s="1639"/>
      <c r="AC136" s="679"/>
      <c r="AD136" s="1639">
        <v>0</v>
      </c>
    </row>
    <row s="1854" customFormat="1" customHeight="1" ht="15">
      <c r="A137" s="1639"/>
      <c r="B137" s="2401"/>
      <c r="C137" s="2402"/>
      <c r="D137" s="693" t="str">
        <f>B136&amp;".2"</f>
        <v>3.34.2</v>
      </c>
      <c r="E137" s="1671" t="s">
        <v>958</v>
      </c>
      <c r="F137" s="2267" t="s">
        <v>318</v>
      </c>
      <c r="G137" s="1742" t="s">
        <v>22</v>
      </c>
      <c r="H137" s="822" t="s">
        <v>22</v>
      </c>
      <c r="I137" s="1742" t="s">
        <v>1045</v>
      </c>
      <c r="J137" s="822" t="s">
        <v>22</v>
      </c>
      <c r="K137" s="1742" t="s">
        <v>22</v>
      </c>
      <c r="L137" s="822" t="s">
        <v>22</v>
      </c>
      <c r="M137" s="2653" t="s">
        <v>22</v>
      </c>
      <c r="N137" s="2650" t="s">
        <v>22</v>
      </c>
      <c r="O137" s="2653" t="s">
        <v>22</v>
      </c>
      <c r="P137" s="2650" t="s">
        <v>22</v>
      </c>
      <c r="Q137" s="2653" t="s">
        <v>22</v>
      </c>
      <c r="R137" s="2650" t="s">
        <v>22</v>
      </c>
      <c r="S137" s="1529" t="s">
        <v>959</v>
      </c>
      <c r="T137" s="1639"/>
      <c r="U137" s="1639"/>
      <c r="V137" s="1639"/>
      <c r="W137" s="1639"/>
      <c r="X137" s="1639"/>
      <c r="Y137" s="1639"/>
      <c r="Z137" s="1639"/>
      <c r="AA137" s="1639"/>
      <c r="AB137" s="1639"/>
      <c r="AC137" s="679"/>
      <c r="AD137" s="1639">
        <v>0</v>
      </c>
    </row>
    <row s="1854" customFormat="1" customHeight="1" ht="15">
      <c r="A138" s="1639"/>
      <c r="B138" s="2401"/>
      <c r="C138" s="2402"/>
      <c r="D138" s="693" t="str">
        <f>B136&amp;".3"</f>
        <v>3.34.3</v>
      </c>
      <c r="E138" s="1671" t="s">
        <v>960</v>
      </c>
      <c r="F138" s="2267" t="s">
        <v>318</v>
      </c>
      <c r="G138" s="1742" t="s">
        <v>22</v>
      </c>
      <c r="H138" s="822" t="s">
        <v>22</v>
      </c>
      <c r="I138" s="1742" t="s">
        <v>998</v>
      </c>
      <c r="J138" s="822" t="s">
        <v>22</v>
      </c>
      <c r="K138" s="1742" t="s">
        <v>22</v>
      </c>
      <c r="L138" s="822" t="s">
        <v>22</v>
      </c>
      <c r="M138" s="2653" t="s">
        <v>22</v>
      </c>
      <c r="N138" s="2650" t="s">
        <v>22</v>
      </c>
      <c r="O138" s="2653" t="s">
        <v>22</v>
      </c>
      <c r="P138" s="2650" t="s">
        <v>22</v>
      </c>
      <c r="Q138" s="2653" t="s">
        <v>22</v>
      </c>
      <c r="R138" s="2650" t="s">
        <v>22</v>
      </c>
      <c r="S138" s="1529" t="s">
        <v>961</v>
      </c>
      <c r="T138" s="1639"/>
      <c r="U138" s="1639"/>
      <c r="V138" s="1639"/>
      <c r="W138" s="1639"/>
      <c r="X138" s="1639"/>
      <c r="Y138" s="1639"/>
      <c r="Z138" s="1639"/>
      <c r="AA138" s="1639"/>
      <c r="AB138" s="1639"/>
      <c r="AC138" s="679"/>
      <c r="AD138" s="1639">
        <v>0</v>
      </c>
    </row>
    <row s="1854" customFormat="1" customHeight="1" ht="22.5">
      <c r="A139" s="1639"/>
      <c r="B139" s="2401" t="s">
        <v>1061</v>
      </c>
      <c r="C139" s="2402" t="s">
        <v>104</v>
      </c>
      <c r="D139" s="693" t="str">
        <f>B139&amp;".1"</f>
        <v>3.35.1</v>
      </c>
      <c r="E139" s="1671" t="s">
        <v>957</v>
      </c>
      <c r="F139" s="2267" t="s">
        <v>318</v>
      </c>
      <c r="G139" s="2357" t="s">
        <v>22</v>
      </c>
      <c r="H139" s="822" t="s">
        <v>22</v>
      </c>
      <c r="I139" s="2357" t="s">
        <v>1062</v>
      </c>
      <c r="J139" s="822" t="s">
        <v>22</v>
      </c>
      <c r="K139" s="2357" t="s">
        <v>22</v>
      </c>
      <c r="L139" s="822" t="s">
        <v>22</v>
      </c>
      <c r="M139" s="2652" t="s">
        <v>22</v>
      </c>
      <c r="N139" s="2650" t="s">
        <v>22</v>
      </c>
      <c r="O139" s="2652" t="s">
        <v>22</v>
      </c>
      <c r="P139" s="2650" t="s">
        <v>22</v>
      </c>
      <c r="Q139" s="2652" t="s">
        <v>22</v>
      </c>
      <c r="R139" s="2650" t="s">
        <v>22</v>
      </c>
      <c r="S139" s="1529"/>
      <c r="T139" s="1639"/>
      <c r="U139" s="1639"/>
      <c r="V139" s="1639"/>
      <c r="W139" s="1639"/>
      <c r="X139" s="1639"/>
      <c r="Y139" s="1639"/>
      <c r="Z139" s="1639"/>
      <c r="AA139" s="1639"/>
      <c r="AB139" s="1639"/>
      <c r="AC139" s="679"/>
      <c r="AD139" s="1639">
        <v>0</v>
      </c>
    </row>
    <row s="1854" customFormat="1" customHeight="1" ht="15">
      <c r="A140" s="1639"/>
      <c r="B140" s="2401"/>
      <c r="C140" s="2402"/>
      <c r="D140" s="693" t="str">
        <f>B139&amp;".2"</f>
        <v>3.35.2</v>
      </c>
      <c r="E140" s="1671" t="s">
        <v>958</v>
      </c>
      <c r="F140" s="2267" t="s">
        <v>318</v>
      </c>
      <c r="G140" s="1742" t="s">
        <v>22</v>
      </c>
      <c r="H140" s="822" t="s">
        <v>22</v>
      </c>
      <c r="I140" s="1742" t="s">
        <v>997</v>
      </c>
      <c r="J140" s="822" t="s">
        <v>22</v>
      </c>
      <c r="K140" s="1742" t="s">
        <v>22</v>
      </c>
      <c r="L140" s="822" t="s">
        <v>22</v>
      </c>
      <c r="M140" s="2653" t="s">
        <v>22</v>
      </c>
      <c r="N140" s="2650" t="s">
        <v>22</v>
      </c>
      <c r="O140" s="2653" t="s">
        <v>22</v>
      </c>
      <c r="P140" s="2650" t="s">
        <v>22</v>
      </c>
      <c r="Q140" s="2653" t="s">
        <v>22</v>
      </c>
      <c r="R140" s="2650" t="s">
        <v>22</v>
      </c>
      <c r="S140" s="1529" t="s">
        <v>959</v>
      </c>
      <c r="T140" s="1639"/>
      <c r="U140" s="1639"/>
      <c r="V140" s="1639"/>
      <c r="W140" s="1639"/>
      <c r="X140" s="1639"/>
      <c r="Y140" s="1639"/>
      <c r="Z140" s="1639"/>
      <c r="AA140" s="1639"/>
      <c r="AB140" s="1639"/>
      <c r="AC140" s="679"/>
      <c r="AD140" s="1639">
        <v>0</v>
      </c>
    </row>
    <row s="1854" customFormat="1" customHeight="1" ht="15">
      <c r="A141" s="1639"/>
      <c r="B141" s="2401"/>
      <c r="C141" s="2402"/>
      <c r="D141" s="693" t="str">
        <f>B139&amp;".3"</f>
        <v>3.35.3</v>
      </c>
      <c r="E141" s="1671" t="s">
        <v>960</v>
      </c>
      <c r="F141" s="2267" t="s">
        <v>318</v>
      </c>
      <c r="G141" s="1742" t="s">
        <v>22</v>
      </c>
      <c r="H141" s="822" t="s">
        <v>22</v>
      </c>
      <c r="I141" s="1742" t="s">
        <v>998</v>
      </c>
      <c r="J141" s="822" t="s">
        <v>22</v>
      </c>
      <c r="K141" s="1742" t="s">
        <v>22</v>
      </c>
      <c r="L141" s="822" t="s">
        <v>22</v>
      </c>
      <c r="M141" s="2653" t="s">
        <v>22</v>
      </c>
      <c r="N141" s="2650" t="s">
        <v>22</v>
      </c>
      <c r="O141" s="2653" t="s">
        <v>22</v>
      </c>
      <c r="P141" s="2650" t="s">
        <v>22</v>
      </c>
      <c r="Q141" s="2653" t="s">
        <v>22</v>
      </c>
      <c r="R141" s="2650" t="s">
        <v>22</v>
      </c>
      <c r="S141" s="1529" t="s">
        <v>961</v>
      </c>
      <c r="T141" s="1639"/>
      <c r="U141" s="1639"/>
      <c r="V141" s="1639"/>
      <c r="W141" s="1639"/>
      <c r="X141" s="1639"/>
      <c r="Y141" s="1639"/>
      <c r="Z141" s="1639"/>
      <c r="AA141" s="1639"/>
      <c r="AB141" s="1639"/>
      <c r="AC141" s="679"/>
      <c r="AD141" s="1639">
        <v>0</v>
      </c>
    </row>
    <row s="1854" customFormat="1" customHeight="1" ht="22.5">
      <c r="A142" s="1639"/>
      <c r="B142" s="2401" t="s">
        <v>1063</v>
      </c>
      <c r="C142" s="2402" t="s">
        <v>104</v>
      </c>
      <c r="D142" s="693" t="str">
        <f>B142&amp;".1"</f>
        <v>3.36.1</v>
      </c>
      <c r="E142" s="1671" t="s">
        <v>957</v>
      </c>
      <c r="F142" s="2267" t="s">
        <v>318</v>
      </c>
      <c r="G142" s="2357" t="s">
        <v>22</v>
      </c>
      <c r="H142" s="822" t="s">
        <v>22</v>
      </c>
      <c r="I142" s="2357" t="s">
        <v>1064</v>
      </c>
      <c r="J142" s="822" t="s">
        <v>22</v>
      </c>
      <c r="K142" s="2357" t="s">
        <v>22</v>
      </c>
      <c r="L142" s="822" t="s">
        <v>22</v>
      </c>
      <c r="M142" s="2652" t="s">
        <v>22</v>
      </c>
      <c r="N142" s="2650" t="s">
        <v>22</v>
      </c>
      <c r="O142" s="2652" t="s">
        <v>22</v>
      </c>
      <c r="P142" s="2650" t="s">
        <v>22</v>
      </c>
      <c r="Q142" s="2652" t="s">
        <v>22</v>
      </c>
      <c r="R142" s="2650" t="s">
        <v>22</v>
      </c>
      <c r="S142" s="1529"/>
      <c r="T142" s="1639"/>
      <c r="U142" s="1639"/>
      <c r="V142" s="1639"/>
      <c r="W142" s="1639"/>
      <c r="X142" s="1639"/>
      <c r="Y142" s="1639"/>
      <c r="Z142" s="1639"/>
      <c r="AA142" s="1639"/>
      <c r="AB142" s="1639"/>
      <c r="AC142" s="679"/>
      <c r="AD142" s="1639">
        <v>0</v>
      </c>
    </row>
    <row s="1854" customFormat="1" customHeight="1" ht="15">
      <c r="A143" s="1639"/>
      <c r="B143" s="2401"/>
      <c r="C143" s="2402"/>
      <c r="D143" s="693" t="str">
        <f>B142&amp;".2"</f>
        <v>3.36.2</v>
      </c>
      <c r="E143" s="1671" t="s">
        <v>958</v>
      </c>
      <c r="F143" s="2267" t="s">
        <v>318</v>
      </c>
      <c r="G143" s="1742" t="s">
        <v>22</v>
      </c>
      <c r="H143" s="822" t="s">
        <v>22</v>
      </c>
      <c r="I143" s="1742" t="s">
        <v>997</v>
      </c>
      <c r="J143" s="822" t="s">
        <v>22</v>
      </c>
      <c r="K143" s="1742" t="s">
        <v>22</v>
      </c>
      <c r="L143" s="822" t="s">
        <v>22</v>
      </c>
      <c r="M143" s="2653" t="s">
        <v>22</v>
      </c>
      <c r="N143" s="2650" t="s">
        <v>22</v>
      </c>
      <c r="O143" s="2653" t="s">
        <v>22</v>
      </c>
      <c r="P143" s="2650" t="s">
        <v>22</v>
      </c>
      <c r="Q143" s="2653" t="s">
        <v>22</v>
      </c>
      <c r="R143" s="2650" t="s">
        <v>22</v>
      </c>
      <c r="S143" s="1529" t="s">
        <v>959</v>
      </c>
      <c r="T143" s="1639"/>
      <c r="U143" s="1639"/>
      <c r="V143" s="1639"/>
      <c r="W143" s="1639"/>
      <c r="X143" s="1639"/>
      <c r="Y143" s="1639"/>
      <c r="Z143" s="1639"/>
      <c r="AA143" s="1639"/>
      <c r="AB143" s="1639"/>
      <c r="AC143" s="679"/>
      <c r="AD143" s="1639">
        <v>0</v>
      </c>
    </row>
    <row s="1854" customFormat="1" customHeight="1" ht="15">
      <c r="A144" s="1639"/>
      <c r="B144" s="2401"/>
      <c r="C144" s="2402"/>
      <c r="D144" s="693" t="str">
        <f>B142&amp;".3"</f>
        <v>3.36.3</v>
      </c>
      <c r="E144" s="1671" t="s">
        <v>960</v>
      </c>
      <c r="F144" s="2267" t="s">
        <v>318</v>
      </c>
      <c r="G144" s="1742" t="s">
        <v>22</v>
      </c>
      <c r="H144" s="822" t="s">
        <v>22</v>
      </c>
      <c r="I144" s="1742" t="s">
        <v>998</v>
      </c>
      <c r="J144" s="822" t="s">
        <v>22</v>
      </c>
      <c r="K144" s="1742" t="s">
        <v>22</v>
      </c>
      <c r="L144" s="822" t="s">
        <v>22</v>
      </c>
      <c r="M144" s="2653" t="s">
        <v>22</v>
      </c>
      <c r="N144" s="2650" t="s">
        <v>22</v>
      </c>
      <c r="O144" s="2653" t="s">
        <v>22</v>
      </c>
      <c r="P144" s="2650" t="s">
        <v>22</v>
      </c>
      <c r="Q144" s="2653" t="s">
        <v>22</v>
      </c>
      <c r="R144" s="2650" t="s">
        <v>22</v>
      </c>
      <c r="S144" s="1529" t="s">
        <v>961</v>
      </c>
      <c r="T144" s="1639"/>
      <c r="U144" s="1639"/>
      <c r="V144" s="1639"/>
      <c r="W144" s="1639"/>
      <c r="X144" s="1639"/>
      <c r="Y144" s="1639"/>
      <c r="Z144" s="1639"/>
      <c r="AA144" s="1639"/>
      <c r="AB144" s="1639"/>
      <c r="AC144" s="679"/>
      <c r="AD144" s="1639">
        <v>0</v>
      </c>
    </row>
    <row s="1854" customFormat="1" customHeight="1" ht="22.5">
      <c r="A145" s="1639"/>
      <c r="B145" s="2401" t="s">
        <v>1065</v>
      </c>
      <c r="C145" s="2402" t="s">
        <v>104</v>
      </c>
      <c r="D145" s="693" t="str">
        <f>B145&amp;".1"</f>
        <v>3.37.1</v>
      </c>
      <c r="E145" s="1671" t="s">
        <v>957</v>
      </c>
      <c r="F145" s="2267" t="s">
        <v>318</v>
      </c>
      <c r="G145" s="2357" t="s">
        <v>22</v>
      </c>
      <c r="H145" s="822" t="s">
        <v>22</v>
      </c>
      <c r="I145" s="2357" t="s">
        <v>1066</v>
      </c>
      <c r="J145" s="822" t="s">
        <v>22</v>
      </c>
      <c r="K145" s="2357" t="s">
        <v>22</v>
      </c>
      <c r="L145" s="822" t="s">
        <v>22</v>
      </c>
      <c r="M145" s="2652" t="s">
        <v>22</v>
      </c>
      <c r="N145" s="2650" t="s">
        <v>22</v>
      </c>
      <c r="O145" s="2652" t="s">
        <v>22</v>
      </c>
      <c r="P145" s="2650" t="s">
        <v>22</v>
      </c>
      <c r="Q145" s="2652" t="s">
        <v>22</v>
      </c>
      <c r="R145" s="2650" t="s">
        <v>22</v>
      </c>
      <c r="S145" s="1529"/>
      <c r="T145" s="1639"/>
      <c r="U145" s="1639"/>
      <c r="V145" s="1639"/>
      <c r="W145" s="1639"/>
      <c r="X145" s="1639"/>
      <c r="Y145" s="1639"/>
      <c r="Z145" s="1639"/>
      <c r="AA145" s="1639"/>
      <c r="AB145" s="1639"/>
      <c r="AC145" s="679"/>
      <c r="AD145" s="1639">
        <v>0</v>
      </c>
    </row>
    <row s="1854" customFormat="1" customHeight="1" ht="15">
      <c r="A146" s="1639"/>
      <c r="B146" s="2401"/>
      <c r="C146" s="2402"/>
      <c r="D146" s="693" t="str">
        <f>B145&amp;".2"</f>
        <v>3.37.2</v>
      </c>
      <c r="E146" s="1671" t="s">
        <v>958</v>
      </c>
      <c r="F146" s="2267" t="s">
        <v>318</v>
      </c>
      <c r="G146" s="1742" t="s">
        <v>22</v>
      </c>
      <c r="H146" s="822" t="s">
        <v>22</v>
      </c>
      <c r="I146" s="1742" t="s">
        <v>997</v>
      </c>
      <c r="J146" s="822" t="s">
        <v>22</v>
      </c>
      <c r="K146" s="1742" t="s">
        <v>22</v>
      </c>
      <c r="L146" s="822" t="s">
        <v>22</v>
      </c>
      <c r="M146" s="2653" t="s">
        <v>22</v>
      </c>
      <c r="N146" s="2650" t="s">
        <v>22</v>
      </c>
      <c r="O146" s="2653" t="s">
        <v>22</v>
      </c>
      <c r="P146" s="2650" t="s">
        <v>22</v>
      </c>
      <c r="Q146" s="2653" t="s">
        <v>22</v>
      </c>
      <c r="R146" s="2650" t="s">
        <v>22</v>
      </c>
      <c r="S146" s="1529" t="s">
        <v>959</v>
      </c>
      <c r="T146" s="1639"/>
      <c r="U146" s="1639"/>
      <c r="V146" s="1639"/>
      <c r="W146" s="1639"/>
      <c r="X146" s="1639"/>
      <c r="Y146" s="1639"/>
      <c r="Z146" s="1639"/>
      <c r="AA146" s="1639"/>
      <c r="AB146" s="1639"/>
      <c r="AC146" s="679"/>
      <c r="AD146" s="1639">
        <v>0</v>
      </c>
    </row>
    <row s="1854" customFormat="1" customHeight="1" ht="15">
      <c r="A147" s="1639"/>
      <c r="B147" s="2401"/>
      <c r="C147" s="2402"/>
      <c r="D147" s="693" t="str">
        <f>B145&amp;".3"</f>
        <v>3.37.3</v>
      </c>
      <c r="E147" s="1671" t="s">
        <v>960</v>
      </c>
      <c r="F147" s="2267" t="s">
        <v>318</v>
      </c>
      <c r="G147" s="1742" t="s">
        <v>22</v>
      </c>
      <c r="H147" s="822" t="s">
        <v>22</v>
      </c>
      <c r="I147" s="1742" t="s">
        <v>998</v>
      </c>
      <c r="J147" s="822" t="s">
        <v>22</v>
      </c>
      <c r="K147" s="1742" t="s">
        <v>22</v>
      </c>
      <c r="L147" s="822" t="s">
        <v>22</v>
      </c>
      <c r="M147" s="2653" t="s">
        <v>22</v>
      </c>
      <c r="N147" s="2650" t="s">
        <v>22</v>
      </c>
      <c r="O147" s="2653" t="s">
        <v>22</v>
      </c>
      <c r="P147" s="2650" t="s">
        <v>22</v>
      </c>
      <c r="Q147" s="2653" t="s">
        <v>22</v>
      </c>
      <c r="R147" s="2650" t="s">
        <v>22</v>
      </c>
      <c r="S147" s="1529" t="s">
        <v>961</v>
      </c>
      <c r="T147" s="1639"/>
      <c r="U147" s="1639"/>
      <c r="V147" s="1639"/>
      <c r="W147" s="1639"/>
      <c r="X147" s="1639"/>
      <c r="Y147" s="1639"/>
      <c r="Z147" s="1639"/>
      <c r="AA147" s="1639"/>
      <c r="AB147" s="1639"/>
      <c r="AC147" s="679"/>
      <c r="AD147" s="1639">
        <v>0</v>
      </c>
    </row>
    <row s="1854" customFormat="1" customHeight="1" ht="22.5">
      <c r="A148" s="1639"/>
      <c r="B148" s="2401" t="s">
        <v>1067</v>
      </c>
      <c r="C148" s="2402" t="s">
        <v>104</v>
      </c>
      <c r="D148" s="693" t="str">
        <f>B148&amp;".1"</f>
        <v>3.38.1</v>
      </c>
      <c r="E148" s="1671" t="s">
        <v>957</v>
      </c>
      <c r="F148" s="2267" t="s">
        <v>318</v>
      </c>
      <c r="G148" s="2357" t="s">
        <v>22</v>
      </c>
      <c r="H148" s="822" t="s">
        <v>22</v>
      </c>
      <c r="I148" s="2357" t="s">
        <v>1068</v>
      </c>
      <c r="J148" s="822" t="s">
        <v>22</v>
      </c>
      <c r="K148" s="2357" t="s">
        <v>22</v>
      </c>
      <c r="L148" s="822" t="s">
        <v>22</v>
      </c>
      <c r="M148" s="2652" t="s">
        <v>22</v>
      </c>
      <c r="N148" s="2650" t="s">
        <v>22</v>
      </c>
      <c r="O148" s="2652" t="s">
        <v>22</v>
      </c>
      <c r="P148" s="2650" t="s">
        <v>22</v>
      </c>
      <c r="Q148" s="2652" t="s">
        <v>22</v>
      </c>
      <c r="R148" s="2650" t="s">
        <v>22</v>
      </c>
      <c r="S148" s="1529"/>
      <c r="T148" s="1639"/>
      <c r="U148" s="1639"/>
      <c r="V148" s="1639"/>
      <c r="W148" s="1639"/>
      <c r="X148" s="1639"/>
      <c r="Y148" s="1639"/>
      <c r="Z148" s="1639"/>
      <c r="AA148" s="1639"/>
      <c r="AB148" s="1639"/>
      <c r="AC148" s="679"/>
      <c r="AD148" s="1639">
        <v>0</v>
      </c>
    </row>
    <row s="1854" customFormat="1" customHeight="1" ht="15">
      <c r="A149" s="1639"/>
      <c r="B149" s="2401"/>
      <c r="C149" s="2402"/>
      <c r="D149" s="693" t="str">
        <f>B148&amp;".2"</f>
        <v>3.38.2</v>
      </c>
      <c r="E149" s="1671" t="s">
        <v>958</v>
      </c>
      <c r="F149" s="2267" t="s">
        <v>318</v>
      </c>
      <c r="G149" s="1742" t="s">
        <v>22</v>
      </c>
      <c r="H149" s="822" t="s">
        <v>22</v>
      </c>
      <c r="I149" s="1742" t="s">
        <v>1039</v>
      </c>
      <c r="J149" s="822" t="s">
        <v>22</v>
      </c>
      <c r="K149" s="1742" t="s">
        <v>22</v>
      </c>
      <c r="L149" s="822" t="s">
        <v>22</v>
      </c>
      <c r="M149" s="2653" t="s">
        <v>22</v>
      </c>
      <c r="N149" s="2650" t="s">
        <v>22</v>
      </c>
      <c r="O149" s="2653" t="s">
        <v>22</v>
      </c>
      <c r="P149" s="2650" t="s">
        <v>22</v>
      </c>
      <c r="Q149" s="2653" t="s">
        <v>22</v>
      </c>
      <c r="R149" s="2650" t="s">
        <v>22</v>
      </c>
      <c r="S149" s="1529" t="s">
        <v>959</v>
      </c>
      <c r="T149" s="1639"/>
      <c r="U149" s="1639"/>
      <c r="V149" s="1639"/>
      <c r="W149" s="1639"/>
      <c r="X149" s="1639"/>
      <c r="Y149" s="1639"/>
      <c r="Z149" s="1639"/>
      <c r="AA149" s="1639"/>
      <c r="AB149" s="1639"/>
      <c r="AC149" s="679"/>
      <c r="AD149" s="1639">
        <v>0</v>
      </c>
    </row>
    <row s="1854" customFormat="1" customHeight="1" ht="15">
      <c r="A150" s="1639"/>
      <c r="B150" s="2401"/>
      <c r="C150" s="2402"/>
      <c r="D150" s="693" t="str">
        <f>B148&amp;".3"</f>
        <v>3.38.3</v>
      </c>
      <c r="E150" s="1671" t="s">
        <v>960</v>
      </c>
      <c r="F150" s="2267" t="s">
        <v>318</v>
      </c>
      <c r="G150" s="1742" t="s">
        <v>22</v>
      </c>
      <c r="H150" s="822" t="s">
        <v>22</v>
      </c>
      <c r="I150" s="1742" t="s">
        <v>998</v>
      </c>
      <c r="J150" s="822" t="s">
        <v>22</v>
      </c>
      <c r="K150" s="1742" t="s">
        <v>22</v>
      </c>
      <c r="L150" s="822" t="s">
        <v>22</v>
      </c>
      <c r="M150" s="2653" t="s">
        <v>22</v>
      </c>
      <c r="N150" s="2650" t="s">
        <v>22</v>
      </c>
      <c r="O150" s="2653" t="s">
        <v>22</v>
      </c>
      <c r="P150" s="2650" t="s">
        <v>22</v>
      </c>
      <c r="Q150" s="2653" t="s">
        <v>22</v>
      </c>
      <c r="R150" s="2650" t="s">
        <v>22</v>
      </c>
      <c r="S150" s="1529" t="s">
        <v>961</v>
      </c>
      <c r="T150" s="1639"/>
      <c r="U150" s="1639"/>
      <c r="V150" s="1639"/>
      <c r="W150" s="1639"/>
      <c r="X150" s="1639"/>
      <c r="Y150" s="1639"/>
      <c r="Z150" s="1639"/>
      <c r="AA150" s="1639"/>
      <c r="AB150" s="1639"/>
      <c r="AC150" s="679"/>
      <c r="AD150" s="1639">
        <v>0</v>
      </c>
    </row>
    <row s="1854" customFormat="1" customHeight="1" ht="22.5">
      <c r="A151" s="1639"/>
      <c r="B151" s="2401" t="s">
        <v>1069</v>
      </c>
      <c r="C151" s="2402" t="s">
        <v>104</v>
      </c>
      <c r="D151" s="693" t="str">
        <f>B151&amp;".1"</f>
        <v>3.39.1</v>
      </c>
      <c r="E151" s="1671" t="s">
        <v>957</v>
      </c>
      <c r="F151" s="2267" t="s">
        <v>318</v>
      </c>
      <c r="G151" s="2357" t="s">
        <v>22</v>
      </c>
      <c r="H151" s="822" t="s">
        <v>22</v>
      </c>
      <c r="I151" s="2357" t="s">
        <v>1070</v>
      </c>
      <c r="J151" s="822" t="s">
        <v>22</v>
      </c>
      <c r="K151" s="2357" t="s">
        <v>22</v>
      </c>
      <c r="L151" s="822" t="s">
        <v>22</v>
      </c>
      <c r="M151" s="2652" t="s">
        <v>22</v>
      </c>
      <c r="N151" s="2650" t="s">
        <v>22</v>
      </c>
      <c r="O151" s="2652" t="s">
        <v>22</v>
      </c>
      <c r="P151" s="2650" t="s">
        <v>22</v>
      </c>
      <c r="Q151" s="2652" t="s">
        <v>22</v>
      </c>
      <c r="R151" s="2650" t="s">
        <v>22</v>
      </c>
      <c r="S151" s="1529"/>
      <c r="T151" s="1639"/>
      <c r="U151" s="1639"/>
      <c r="V151" s="1639"/>
      <c r="W151" s="1639"/>
      <c r="X151" s="1639"/>
      <c r="Y151" s="1639"/>
      <c r="Z151" s="1639"/>
      <c r="AA151" s="1639"/>
      <c r="AB151" s="1639"/>
      <c r="AC151" s="679"/>
      <c r="AD151" s="1639">
        <v>0</v>
      </c>
    </row>
    <row s="1854" customFormat="1" customHeight="1" ht="15">
      <c r="A152" s="1639"/>
      <c r="B152" s="2401"/>
      <c r="C152" s="2402"/>
      <c r="D152" s="693" t="str">
        <f>B151&amp;".2"</f>
        <v>3.39.2</v>
      </c>
      <c r="E152" s="1671" t="s">
        <v>958</v>
      </c>
      <c r="F152" s="2267" t="s">
        <v>318</v>
      </c>
      <c r="G152" s="1742" t="s">
        <v>22</v>
      </c>
      <c r="H152" s="822" t="s">
        <v>22</v>
      </c>
      <c r="I152" s="1742" t="s">
        <v>1042</v>
      </c>
      <c r="J152" s="822" t="s">
        <v>22</v>
      </c>
      <c r="K152" s="1742" t="s">
        <v>22</v>
      </c>
      <c r="L152" s="822" t="s">
        <v>22</v>
      </c>
      <c r="M152" s="2653" t="s">
        <v>22</v>
      </c>
      <c r="N152" s="2650" t="s">
        <v>22</v>
      </c>
      <c r="O152" s="2653" t="s">
        <v>22</v>
      </c>
      <c r="P152" s="2650" t="s">
        <v>22</v>
      </c>
      <c r="Q152" s="2653" t="s">
        <v>22</v>
      </c>
      <c r="R152" s="2650" t="s">
        <v>22</v>
      </c>
      <c r="S152" s="1529" t="s">
        <v>959</v>
      </c>
      <c r="T152" s="1639"/>
      <c r="U152" s="1639"/>
      <c r="V152" s="1639"/>
      <c r="W152" s="1639"/>
      <c r="X152" s="1639"/>
      <c r="Y152" s="1639"/>
      <c r="Z152" s="1639"/>
      <c r="AA152" s="1639"/>
      <c r="AB152" s="1639"/>
      <c r="AC152" s="679"/>
      <c r="AD152" s="1639">
        <v>0</v>
      </c>
    </row>
    <row s="1854" customFormat="1" customHeight="1" ht="15">
      <c r="A153" s="1639"/>
      <c r="B153" s="2401"/>
      <c r="C153" s="2402"/>
      <c r="D153" s="693" t="str">
        <f>B151&amp;".3"</f>
        <v>3.39.3</v>
      </c>
      <c r="E153" s="1671" t="s">
        <v>960</v>
      </c>
      <c r="F153" s="2267" t="s">
        <v>318</v>
      </c>
      <c r="G153" s="1742" t="s">
        <v>22</v>
      </c>
      <c r="H153" s="822" t="s">
        <v>22</v>
      </c>
      <c r="I153" s="1742" t="s">
        <v>998</v>
      </c>
      <c r="J153" s="822" t="s">
        <v>22</v>
      </c>
      <c r="K153" s="1742" t="s">
        <v>22</v>
      </c>
      <c r="L153" s="822" t="s">
        <v>22</v>
      </c>
      <c r="M153" s="2653" t="s">
        <v>22</v>
      </c>
      <c r="N153" s="2650" t="s">
        <v>22</v>
      </c>
      <c r="O153" s="2653" t="s">
        <v>22</v>
      </c>
      <c r="P153" s="2650" t="s">
        <v>22</v>
      </c>
      <c r="Q153" s="2653" t="s">
        <v>22</v>
      </c>
      <c r="R153" s="2650" t="s">
        <v>22</v>
      </c>
      <c r="S153" s="1529" t="s">
        <v>961</v>
      </c>
      <c r="T153" s="1639"/>
      <c r="U153" s="1639"/>
      <c r="V153" s="1639"/>
      <c r="W153" s="1639"/>
      <c r="X153" s="1639"/>
      <c r="Y153" s="1639"/>
      <c r="Z153" s="1639"/>
      <c r="AA153" s="1639"/>
      <c r="AB153" s="1639"/>
      <c r="AC153" s="679"/>
      <c r="AD153" s="1639">
        <v>0</v>
      </c>
    </row>
    <row s="1854" customFormat="1" customHeight="1" ht="22.5">
      <c r="A154" s="1639"/>
      <c r="B154" s="2401" t="s">
        <v>1071</v>
      </c>
      <c r="C154" s="2402" t="s">
        <v>104</v>
      </c>
      <c r="D154" s="693" t="str">
        <f>B154&amp;".1"</f>
        <v>3.40.1</v>
      </c>
      <c r="E154" s="1671" t="s">
        <v>957</v>
      </c>
      <c r="F154" s="2267" t="s">
        <v>318</v>
      </c>
      <c r="G154" s="2357" t="s">
        <v>22</v>
      </c>
      <c r="H154" s="822" t="s">
        <v>22</v>
      </c>
      <c r="I154" s="2357" t="s">
        <v>1072</v>
      </c>
      <c r="J154" s="822" t="s">
        <v>22</v>
      </c>
      <c r="K154" s="2357" t="s">
        <v>22</v>
      </c>
      <c r="L154" s="822" t="s">
        <v>22</v>
      </c>
      <c r="M154" s="2652" t="s">
        <v>22</v>
      </c>
      <c r="N154" s="2650" t="s">
        <v>22</v>
      </c>
      <c r="O154" s="2652" t="s">
        <v>22</v>
      </c>
      <c r="P154" s="2650" t="s">
        <v>22</v>
      </c>
      <c r="Q154" s="2652" t="s">
        <v>22</v>
      </c>
      <c r="R154" s="2650" t="s">
        <v>22</v>
      </c>
      <c r="S154" s="1529"/>
      <c r="T154" s="1639"/>
      <c r="U154" s="1639"/>
      <c r="V154" s="1639"/>
      <c r="W154" s="1639"/>
      <c r="X154" s="1639"/>
      <c r="Y154" s="1639"/>
      <c r="Z154" s="1639"/>
      <c r="AA154" s="1639"/>
      <c r="AB154" s="1639"/>
      <c r="AC154" s="679"/>
      <c r="AD154" s="1639">
        <v>0</v>
      </c>
    </row>
    <row s="1854" customFormat="1" customHeight="1" ht="15">
      <c r="A155" s="1639"/>
      <c r="B155" s="2401"/>
      <c r="C155" s="2402"/>
      <c r="D155" s="693" t="str">
        <f>B154&amp;".2"</f>
        <v>3.40.2</v>
      </c>
      <c r="E155" s="1671" t="s">
        <v>958</v>
      </c>
      <c r="F155" s="2267" t="s">
        <v>318</v>
      </c>
      <c r="G155" s="1742" t="s">
        <v>22</v>
      </c>
      <c r="H155" s="822" t="s">
        <v>22</v>
      </c>
      <c r="I155" s="1742" t="s">
        <v>1022</v>
      </c>
      <c r="J155" s="822" t="s">
        <v>22</v>
      </c>
      <c r="K155" s="1742" t="s">
        <v>22</v>
      </c>
      <c r="L155" s="822" t="s">
        <v>22</v>
      </c>
      <c r="M155" s="2653" t="s">
        <v>22</v>
      </c>
      <c r="N155" s="2650" t="s">
        <v>22</v>
      </c>
      <c r="O155" s="2653" t="s">
        <v>22</v>
      </c>
      <c r="P155" s="2650" t="s">
        <v>22</v>
      </c>
      <c r="Q155" s="2653" t="s">
        <v>22</v>
      </c>
      <c r="R155" s="2650" t="s">
        <v>22</v>
      </c>
      <c r="S155" s="1529" t="s">
        <v>959</v>
      </c>
      <c r="T155" s="1639"/>
      <c r="U155" s="1639"/>
      <c r="V155" s="1639"/>
      <c r="W155" s="1639"/>
      <c r="X155" s="1639"/>
      <c r="Y155" s="1639"/>
      <c r="Z155" s="1639"/>
      <c r="AA155" s="1639"/>
      <c r="AB155" s="1639"/>
      <c r="AC155" s="679"/>
      <c r="AD155" s="1639">
        <v>0</v>
      </c>
    </row>
    <row s="1854" customFormat="1" customHeight="1" ht="15">
      <c r="A156" s="1639"/>
      <c r="B156" s="2401"/>
      <c r="C156" s="2402"/>
      <c r="D156" s="693" t="str">
        <f>B154&amp;".3"</f>
        <v>3.40.3</v>
      </c>
      <c r="E156" s="1671" t="s">
        <v>960</v>
      </c>
      <c r="F156" s="2267" t="s">
        <v>318</v>
      </c>
      <c r="G156" s="1742" t="s">
        <v>22</v>
      </c>
      <c r="H156" s="822" t="s">
        <v>22</v>
      </c>
      <c r="I156" s="1742" t="s">
        <v>998</v>
      </c>
      <c r="J156" s="822" t="s">
        <v>22</v>
      </c>
      <c r="K156" s="1742" t="s">
        <v>22</v>
      </c>
      <c r="L156" s="822" t="s">
        <v>22</v>
      </c>
      <c r="M156" s="2653" t="s">
        <v>22</v>
      </c>
      <c r="N156" s="2650" t="s">
        <v>22</v>
      </c>
      <c r="O156" s="2653" t="s">
        <v>22</v>
      </c>
      <c r="P156" s="2650" t="s">
        <v>22</v>
      </c>
      <c r="Q156" s="2653" t="s">
        <v>22</v>
      </c>
      <c r="R156" s="2650" t="s">
        <v>22</v>
      </c>
      <c r="S156" s="1529" t="s">
        <v>961</v>
      </c>
      <c r="T156" s="1639"/>
      <c r="U156" s="1639"/>
      <c r="V156" s="1639"/>
      <c r="W156" s="1639"/>
      <c r="X156" s="1639"/>
      <c r="Y156" s="1639"/>
      <c r="Z156" s="1639"/>
      <c r="AA156" s="1639"/>
      <c r="AB156" s="1639"/>
      <c r="AC156" s="679"/>
      <c r="AD156" s="1639">
        <v>0</v>
      </c>
    </row>
    <row s="1854" customFormat="1" customHeight="1" ht="22.5">
      <c r="A157" s="1639"/>
      <c r="B157" s="2401" t="s">
        <v>1073</v>
      </c>
      <c r="C157" s="2402" t="s">
        <v>104</v>
      </c>
      <c r="D157" s="693" t="str">
        <f>B157&amp;".1"</f>
        <v>3.41.1</v>
      </c>
      <c r="E157" s="1671" t="s">
        <v>957</v>
      </c>
      <c r="F157" s="2267" t="s">
        <v>318</v>
      </c>
      <c r="G157" s="2357" t="s">
        <v>22</v>
      </c>
      <c r="H157" s="822" t="s">
        <v>22</v>
      </c>
      <c r="I157" s="2357" t="s">
        <v>1074</v>
      </c>
      <c r="J157" s="822" t="s">
        <v>22</v>
      </c>
      <c r="K157" s="2357" t="s">
        <v>22</v>
      </c>
      <c r="L157" s="822" t="s">
        <v>22</v>
      </c>
      <c r="M157" s="2652" t="s">
        <v>22</v>
      </c>
      <c r="N157" s="2650" t="s">
        <v>22</v>
      </c>
      <c r="O157" s="2652" t="s">
        <v>22</v>
      </c>
      <c r="P157" s="2650" t="s">
        <v>22</v>
      </c>
      <c r="Q157" s="2652" t="s">
        <v>22</v>
      </c>
      <c r="R157" s="2650" t="s">
        <v>22</v>
      </c>
      <c r="S157" s="1529"/>
      <c r="T157" s="1639"/>
      <c r="U157" s="1639"/>
      <c r="V157" s="1639"/>
      <c r="W157" s="1639"/>
      <c r="X157" s="1639"/>
      <c r="Y157" s="1639"/>
      <c r="Z157" s="1639"/>
      <c r="AA157" s="1639"/>
      <c r="AB157" s="1639"/>
      <c r="AC157" s="679"/>
      <c r="AD157" s="1639">
        <v>0</v>
      </c>
    </row>
    <row s="1854" customFormat="1" customHeight="1" ht="15">
      <c r="A158" s="1639"/>
      <c r="B158" s="2401"/>
      <c r="C158" s="2402"/>
      <c r="D158" s="693" t="str">
        <f>B157&amp;".2"</f>
        <v>3.41.2</v>
      </c>
      <c r="E158" s="1671" t="s">
        <v>958</v>
      </c>
      <c r="F158" s="2267" t="s">
        <v>318</v>
      </c>
      <c r="G158" s="1742" t="s">
        <v>22</v>
      </c>
      <c r="H158" s="822" t="s">
        <v>22</v>
      </c>
      <c r="I158" s="1742" t="s">
        <v>1075</v>
      </c>
      <c r="J158" s="822" t="s">
        <v>22</v>
      </c>
      <c r="K158" s="1742" t="s">
        <v>22</v>
      </c>
      <c r="L158" s="822" t="s">
        <v>22</v>
      </c>
      <c r="M158" s="2653" t="s">
        <v>22</v>
      </c>
      <c r="N158" s="2650" t="s">
        <v>22</v>
      </c>
      <c r="O158" s="2653" t="s">
        <v>22</v>
      </c>
      <c r="P158" s="2650" t="s">
        <v>22</v>
      </c>
      <c r="Q158" s="2653" t="s">
        <v>22</v>
      </c>
      <c r="R158" s="2650" t="s">
        <v>22</v>
      </c>
      <c r="S158" s="1529" t="s">
        <v>959</v>
      </c>
      <c r="T158" s="1639"/>
      <c r="U158" s="1639"/>
      <c r="V158" s="1639"/>
      <c r="W158" s="1639"/>
      <c r="X158" s="1639"/>
      <c r="Y158" s="1639"/>
      <c r="Z158" s="1639"/>
      <c r="AA158" s="1639"/>
      <c r="AB158" s="1639"/>
      <c r="AC158" s="679"/>
      <c r="AD158" s="1639">
        <v>0</v>
      </c>
    </row>
    <row s="1854" customFormat="1" customHeight="1" ht="15">
      <c r="A159" s="1639"/>
      <c r="B159" s="2401"/>
      <c r="C159" s="2402"/>
      <c r="D159" s="693" t="str">
        <f>B157&amp;".3"</f>
        <v>3.41.3</v>
      </c>
      <c r="E159" s="1671" t="s">
        <v>960</v>
      </c>
      <c r="F159" s="2267" t="s">
        <v>318</v>
      </c>
      <c r="G159" s="1742" t="s">
        <v>22</v>
      </c>
      <c r="H159" s="822" t="s">
        <v>22</v>
      </c>
      <c r="I159" s="1742" t="s">
        <v>998</v>
      </c>
      <c r="J159" s="822" t="s">
        <v>22</v>
      </c>
      <c r="K159" s="1742" t="s">
        <v>22</v>
      </c>
      <c r="L159" s="822" t="s">
        <v>22</v>
      </c>
      <c r="M159" s="2653" t="s">
        <v>22</v>
      </c>
      <c r="N159" s="2650" t="s">
        <v>22</v>
      </c>
      <c r="O159" s="2653" t="s">
        <v>22</v>
      </c>
      <c r="P159" s="2650" t="s">
        <v>22</v>
      </c>
      <c r="Q159" s="2653" t="s">
        <v>22</v>
      </c>
      <c r="R159" s="2650" t="s">
        <v>22</v>
      </c>
      <c r="S159" s="1529" t="s">
        <v>961</v>
      </c>
      <c r="T159" s="1639"/>
      <c r="U159" s="1639"/>
      <c r="V159" s="1639"/>
      <c r="W159" s="1639"/>
      <c r="X159" s="1639"/>
      <c r="Y159" s="1639"/>
      <c r="Z159" s="1639"/>
      <c r="AA159" s="1639"/>
      <c r="AB159" s="1639"/>
      <c r="AC159" s="679"/>
      <c r="AD159" s="1639">
        <v>0</v>
      </c>
    </row>
    <row s="1854" customFormat="1" customHeight="1" ht="22.5">
      <c r="A160" s="1639"/>
      <c r="B160" s="2401" t="s">
        <v>1076</v>
      </c>
      <c r="C160" s="2402" t="s">
        <v>104</v>
      </c>
      <c r="D160" s="693" t="str">
        <f>B160&amp;".1"</f>
        <v>3.42.1</v>
      </c>
      <c r="E160" s="1671" t="s">
        <v>957</v>
      </c>
      <c r="F160" s="2267" t="s">
        <v>318</v>
      </c>
      <c r="G160" s="2357" t="s">
        <v>22</v>
      </c>
      <c r="H160" s="822" t="s">
        <v>22</v>
      </c>
      <c r="I160" s="2357" t="s">
        <v>1077</v>
      </c>
      <c r="J160" s="822" t="s">
        <v>22</v>
      </c>
      <c r="K160" s="2357" t="s">
        <v>22</v>
      </c>
      <c r="L160" s="822" t="s">
        <v>22</v>
      </c>
      <c r="M160" s="2652" t="s">
        <v>22</v>
      </c>
      <c r="N160" s="2650" t="s">
        <v>22</v>
      </c>
      <c r="O160" s="2652" t="s">
        <v>22</v>
      </c>
      <c r="P160" s="2650" t="s">
        <v>22</v>
      </c>
      <c r="Q160" s="2652" t="s">
        <v>22</v>
      </c>
      <c r="R160" s="2650" t="s">
        <v>22</v>
      </c>
      <c r="S160" s="1529"/>
      <c r="T160" s="1639"/>
      <c r="U160" s="1639"/>
      <c r="V160" s="1639"/>
      <c r="W160" s="1639"/>
      <c r="X160" s="1639"/>
      <c r="Y160" s="1639"/>
      <c r="Z160" s="1639"/>
      <c r="AA160" s="1639"/>
      <c r="AB160" s="1639"/>
      <c r="AC160" s="679"/>
      <c r="AD160" s="1639">
        <v>0</v>
      </c>
    </row>
    <row s="1854" customFormat="1" customHeight="1" ht="15">
      <c r="A161" s="1639"/>
      <c r="B161" s="2401"/>
      <c r="C161" s="2402"/>
      <c r="D161" s="693" t="str">
        <f>B160&amp;".2"</f>
        <v>3.42.2</v>
      </c>
      <c r="E161" s="1671" t="s">
        <v>958</v>
      </c>
      <c r="F161" s="2267" t="s">
        <v>318</v>
      </c>
      <c r="G161" s="1742" t="s">
        <v>22</v>
      </c>
      <c r="H161" s="822" t="s">
        <v>22</v>
      </c>
      <c r="I161" s="1742" t="s">
        <v>1039</v>
      </c>
      <c r="J161" s="822" t="s">
        <v>22</v>
      </c>
      <c r="K161" s="1742" t="s">
        <v>22</v>
      </c>
      <c r="L161" s="822" t="s">
        <v>22</v>
      </c>
      <c r="M161" s="2653" t="s">
        <v>22</v>
      </c>
      <c r="N161" s="2650" t="s">
        <v>22</v>
      </c>
      <c r="O161" s="2653" t="s">
        <v>22</v>
      </c>
      <c r="P161" s="2650" t="s">
        <v>22</v>
      </c>
      <c r="Q161" s="2653" t="s">
        <v>22</v>
      </c>
      <c r="R161" s="2650" t="s">
        <v>22</v>
      </c>
      <c r="S161" s="1529" t="s">
        <v>959</v>
      </c>
      <c r="T161" s="1639"/>
      <c r="U161" s="1639"/>
      <c r="V161" s="1639"/>
      <c r="W161" s="1639"/>
      <c r="X161" s="1639"/>
      <c r="Y161" s="1639"/>
      <c r="Z161" s="1639"/>
      <c r="AA161" s="1639"/>
      <c r="AB161" s="1639"/>
      <c r="AC161" s="679"/>
      <c r="AD161" s="1639">
        <v>0</v>
      </c>
    </row>
    <row s="1854" customFormat="1" customHeight="1" ht="15">
      <c r="A162" s="1639"/>
      <c r="B162" s="2401"/>
      <c r="C162" s="2402"/>
      <c r="D162" s="693" t="str">
        <f>B160&amp;".3"</f>
        <v>3.42.3</v>
      </c>
      <c r="E162" s="1671" t="s">
        <v>960</v>
      </c>
      <c r="F162" s="2267" t="s">
        <v>318</v>
      </c>
      <c r="G162" s="1742" t="s">
        <v>22</v>
      </c>
      <c r="H162" s="822" t="s">
        <v>22</v>
      </c>
      <c r="I162" s="1742" t="s">
        <v>998</v>
      </c>
      <c r="J162" s="822" t="s">
        <v>22</v>
      </c>
      <c r="K162" s="1742" t="s">
        <v>22</v>
      </c>
      <c r="L162" s="822" t="s">
        <v>22</v>
      </c>
      <c r="M162" s="2653" t="s">
        <v>22</v>
      </c>
      <c r="N162" s="2650" t="s">
        <v>22</v>
      </c>
      <c r="O162" s="2653" t="s">
        <v>22</v>
      </c>
      <c r="P162" s="2650" t="s">
        <v>22</v>
      </c>
      <c r="Q162" s="2653" t="s">
        <v>22</v>
      </c>
      <c r="R162" s="2650" t="s">
        <v>22</v>
      </c>
      <c r="S162" s="1529" t="s">
        <v>961</v>
      </c>
      <c r="T162" s="1639"/>
      <c r="U162" s="1639"/>
      <c r="V162" s="1639"/>
      <c r="W162" s="1639"/>
      <c r="X162" s="1639"/>
      <c r="Y162" s="1639"/>
      <c r="Z162" s="1639"/>
      <c r="AA162" s="1639"/>
      <c r="AB162" s="1639"/>
      <c r="AC162" s="679"/>
      <c r="AD162" s="1639">
        <v>0</v>
      </c>
    </row>
    <row s="1854" customFormat="1" customHeight="1" ht="22.5">
      <c r="A163" s="1639"/>
      <c r="B163" s="2401" t="s">
        <v>1078</v>
      </c>
      <c r="C163" s="2402" t="s">
        <v>104</v>
      </c>
      <c r="D163" s="693" t="str">
        <f>B163&amp;".1"</f>
        <v>3.43.1</v>
      </c>
      <c r="E163" s="1671" t="s">
        <v>957</v>
      </c>
      <c r="F163" s="2267" t="s">
        <v>318</v>
      </c>
      <c r="G163" s="2357" t="s">
        <v>22</v>
      </c>
      <c r="H163" s="822" t="s">
        <v>22</v>
      </c>
      <c r="I163" s="2357" t="s">
        <v>1079</v>
      </c>
      <c r="J163" s="822" t="s">
        <v>22</v>
      </c>
      <c r="K163" s="2357" t="s">
        <v>22</v>
      </c>
      <c r="L163" s="822" t="s">
        <v>22</v>
      </c>
      <c r="M163" s="2652" t="s">
        <v>22</v>
      </c>
      <c r="N163" s="2650" t="s">
        <v>22</v>
      </c>
      <c r="O163" s="2652" t="s">
        <v>22</v>
      </c>
      <c r="P163" s="2650" t="s">
        <v>22</v>
      </c>
      <c r="Q163" s="2652" t="s">
        <v>22</v>
      </c>
      <c r="R163" s="2650" t="s">
        <v>22</v>
      </c>
      <c r="S163" s="1529"/>
      <c r="T163" s="1639"/>
      <c r="U163" s="1639"/>
      <c r="V163" s="1639"/>
      <c r="W163" s="1639"/>
      <c r="X163" s="1639"/>
      <c r="Y163" s="1639"/>
      <c r="Z163" s="1639"/>
      <c r="AA163" s="1639"/>
      <c r="AB163" s="1639"/>
      <c r="AC163" s="679"/>
      <c r="AD163" s="1639">
        <v>0</v>
      </c>
    </row>
    <row s="1854" customFormat="1" customHeight="1" ht="15">
      <c r="A164" s="1639"/>
      <c r="B164" s="2401"/>
      <c r="C164" s="2402"/>
      <c r="D164" s="693" t="str">
        <f>B163&amp;".2"</f>
        <v>3.43.2</v>
      </c>
      <c r="E164" s="1671" t="s">
        <v>958</v>
      </c>
      <c r="F164" s="2267" t="s">
        <v>318</v>
      </c>
      <c r="G164" s="1742" t="s">
        <v>22</v>
      </c>
      <c r="H164" s="822" t="s">
        <v>22</v>
      </c>
      <c r="I164" s="1742" t="s">
        <v>1039</v>
      </c>
      <c r="J164" s="822" t="s">
        <v>22</v>
      </c>
      <c r="K164" s="1742" t="s">
        <v>22</v>
      </c>
      <c r="L164" s="822" t="s">
        <v>22</v>
      </c>
      <c r="M164" s="2653" t="s">
        <v>22</v>
      </c>
      <c r="N164" s="2650" t="s">
        <v>22</v>
      </c>
      <c r="O164" s="2653" t="s">
        <v>22</v>
      </c>
      <c r="P164" s="2650" t="s">
        <v>22</v>
      </c>
      <c r="Q164" s="2653" t="s">
        <v>22</v>
      </c>
      <c r="R164" s="2650" t="s">
        <v>22</v>
      </c>
      <c r="S164" s="1529" t="s">
        <v>959</v>
      </c>
      <c r="T164" s="1639"/>
      <c r="U164" s="1639"/>
      <c r="V164" s="1639"/>
      <c r="W164" s="1639"/>
      <c r="X164" s="1639"/>
      <c r="Y164" s="1639"/>
      <c r="Z164" s="1639"/>
      <c r="AA164" s="1639"/>
      <c r="AB164" s="1639"/>
      <c r="AC164" s="679"/>
      <c r="AD164" s="1639">
        <v>0</v>
      </c>
    </row>
    <row s="1854" customFormat="1" customHeight="1" ht="15">
      <c r="A165" s="1639"/>
      <c r="B165" s="2401"/>
      <c r="C165" s="2402"/>
      <c r="D165" s="693" t="str">
        <f>B163&amp;".3"</f>
        <v>3.43.3</v>
      </c>
      <c r="E165" s="1671" t="s">
        <v>960</v>
      </c>
      <c r="F165" s="2267" t="s">
        <v>318</v>
      </c>
      <c r="G165" s="1742" t="s">
        <v>22</v>
      </c>
      <c r="H165" s="822" t="s">
        <v>22</v>
      </c>
      <c r="I165" s="1742" t="s">
        <v>998</v>
      </c>
      <c r="J165" s="822" t="s">
        <v>22</v>
      </c>
      <c r="K165" s="1742" t="s">
        <v>22</v>
      </c>
      <c r="L165" s="822" t="s">
        <v>22</v>
      </c>
      <c r="M165" s="2653" t="s">
        <v>22</v>
      </c>
      <c r="N165" s="2650" t="s">
        <v>22</v>
      </c>
      <c r="O165" s="2653" t="s">
        <v>22</v>
      </c>
      <c r="P165" s="2650" t="s">
        <v>22</v>
      </c>
      <c r="Q165" s="2653" t="s">
        <v>22</v>
      </c>
      <c r="R165" s="2650" t="s">
        <v>22</v>
      </c>
      <c r="S165" s="1529" t="s">
        <v>961</v>
      </c>
      <c r="T165" s="1639"/>
      <c r="U165" s="1639"/>
      <c r="V165" s="1639"/>
      <c r="W165" s="1639"/>
      <c r="X165" s="1639"/>
      <c r="Y165" s="1639"/>
      <c r="Z165" s="1639"/>
      <c r="AA165" s="1639"/>
      <c r="AB165" s="1639"/>
      <c r="AC165" s="679"/>
      <c r="AD165" s="1639">
        <v>0</v>
      </c>
    </row>
    <row s="1854" customFormat="1" customHeight="1" ht="22.5">
      <c r="A166" s="1639"/>
      <c r="B166" s="2401" t="s">
        <v>1080</v>
      </c>
      <c r="C166" s="2402" t="s">
        <v>104</v>
      </c>
      <c r="D166" s="693" t="str">
        <f>B166&amp;".1"</f>
        <v>3.44.1</v>
      </c>
      <c r="E166" s="1671" t="s">
        <v>957</v>
      </c>
      <c r="F166" s="2267" t="s">
        <v>318</v>
      </c>
      <c r="G166" s="2357" t="s">
        <v>22</v>
      </c>
      <c r="H166" s="822" t="s">
        <v>22</v>
      </c>
      <c r="I166" s="2357" t="s">
        <v>1081</v>
      </c>
      <c r="J166" s="822" t="s">
        <v>22</v>
      </c>
      <c r="K166" s="2357" t="s">
        <v>22</v>
      </c>
      <c r="L166" s="822" t="s">
        <v>22</v>
      </c>
      <c r="M166" s="2652" t="s">
        <v>22</v>
      </c>
      <c r="N166" s="2650" t="s">
        <v>22</v>
      </c>
      <c r="O166" s="2652" t="s">
        <v>22</v>
      </c>
      <c r="P166" s="2650" t="s">
        <v>22</v>
      </c>
      <c r="Q166" s="2652" t="s">
        <v>22</v>
      </c>
      <c r="R166" s="2650" t="s">
        <v>22</v>
      </c>
      <c r="S166" s="1529"/>
      <c r="T166" s="1639"/>
      <c r="U166" s="1639"/>
      <c r="V166" s="1639"/>
      <c r="W166" s="1639"/>
      <c r="X166" s="1639"/>
      <c r="Y166" s="1639"/>
      <c r="Z166" s="1639"/>
      <c r="AA166" s="1639"/>
      <c r="AB166" s="1639"/>
      <c r="AC166" s="679"/>
      <c r="AD166" s="1639">
        <v>0</v>
      </c>
    </row>
    <row s="1854" customFormat="1" customHeight="1" ht="15">
      <c r="A167" s="1639"/>
      <c r="B167" s="2401"/>
      <c r="C167" s="2402"/>
      <c r="D167" s="693" t="str">
        <f>B166&amp;".2"</f>
        <v>3.44.2</v>
      </c>
      <c r="E167" s="1671" t="s">
        <v>958</v>
      </c>
      <c r="F167" s="2267" t="s">
        <v>318</v>
      </c>
      <c r="G167" s="1742" t="s">
        <v>22</v>
      </c>
      <c r="H167" s="822" t="s">
        <v>22</v>
      </c>
      <c r="I167" s="1742" t="s">
        <v>1082</v>
      </c>
      <c r="J167" s="822" t="s">
        <v>22</v>
      </c>
      <c r="K167" s="1742" t="s">
        <v>22</v>
      </c>
      <c r="L167" s="822" t="s">
        <v>22</v>
      </c>
      <c r="M167" s="2653" t="s">
        <v>22</v>
      </c>
      <c r="N167" s="2650" t="s">
        <v>22</v>
      </c>
      <c r="O167" s="2653" t="s">
        <v>22</v>
      </c>
      <c r="P167" s="2650" t="s">
        <v>22</v>
      </c>
      <c r="Q167" s="2653" t="s">
        <v>22</v>
      </c>
      <c r="R167" s="2650" t="s">
        <v>22</v>
      </c>
      <c r="S167" s="1529" t="s">
        <v>959</v>
      </c>
      <c r="T167" s="1639"/>
      <c r="U167" s="1639"/>
      <c r="V167" s="1639"/>
      <c r="W167" s="1639"/>
      <c r="X167" s="1639"/>
      <c r="Y167" s="1639"/>
      <c r="Z167" s="1639"/>
      <c r="AA167" s="1639"/>
      <c r="AB167" s="1639"/>
      <c r="AC167" s="679"/>
      <c r="AD167" s="1639">
        <v>0</v>
      </c>
    </row>
    <row s="1854" customFormat="1" customHeight="1" ht="15">
      <c r="A168" s="1639"/>
      <c r="B168" s="2401"/>
      <c r="C168" s="2402"/>
      <c r="D168" s="693" t="str">
        <f>B166&amp;".3"</f>
        <v>3.44.3</v>
      </c>
      <c r="E168" s="1671" t="s">
        <v>960</v>
      </c>
      <c r="F168" s="2267" t="s">
        <v>318</v>
      </c>
      <c r="G168" s="1742" t="s">
        <v>22</v>
      </c>
      <c r="H168" s="822" t="s">
        <v>22</v>
      </c>
      <c r="I168" s="1742" t="s">
        <v>998</v>
      </c>
      <c r="J168" s="822" t="s">
        <v>22</v>
      </c>
      <c r="K168" s="1742" t="s">
        <v>22</v>
      </c>
      <c r="L168" s="822" t="s">
        <v>22</v>
      </c>
      <c r="M168" s="2653" t="s">
        <v>22</v>
      </c>
      <c r="N168" s="2650" t="s">
        <v>22</v>
      </c>
      <c r="O168" s="2653" t="s">
        <v>22</v>
      </c>
      <c r="P168" s="2650" t="s">
        <v>22</v>
      </c>
      <c r="Q168" s="2653" t="s">
        <v>22</v>
      </c>
      <c r="R168" s="2650" t="s">
        <v>22</v>
      </c>
      <c r="S168" s="1529" t="s">
        <v>961</v>
      </c>
      <c r="T168" s="1639"/>
      <c r="U168" s="1639"/>
      <c r="V168" s="1639"/>
      <c r="W168" s="1639"/>
      <c r="X168" s="1639"/>
      <c r="Y168" s="1639"/>
      <c r="Z168" s="1639"/>
      <c r="AA168" s="1639"/>
      <c r="AB168" s="1639"/>
      <c r="AC168" s="679"/>
      <c r="AD168" s="1639">
        <v>0</v>
      </c>
    </row>
    <row s="1854" customFormat="1" customHeight="1" ht="22.5">
      <c r="A169" s="1639"/>
      <c r="B169" s="2401" t="s">
        <v>1083</v>
      </c>
      <c r="C169" s="2402" t="s">
        <v>104</v>
      </c>
      <c r="D169" s="693" t="str">
        <f>B169&amp;".1"</f>
        <v>3.45.1</v>
      </c>
      <c r="E169" s="1671" t="s">
        <v>957</v>
      </c>
      <c r="F169" s="2267" t="s">
        <v>318</v>
      </c>
      <c r="G169" s="2357" t="s">
        <v>22</v>
      </c>
      <c r="H169" s="822" t="s">
        <v>22</v>
      </c>
      <c r="I169" s="2357" t="s">
        <v>1084</v>
      </c>
      <c r="J169" s="822" t="s">
        <v>22</v>
      </c>
      <c r="K169" s="2357" t="s">
        <v>22</v>
      </c>
      <c r="L169" s="822" t="s">
        <v>22</v>
      </c>
      <c r="M169" s="2652" t="s">
        <v>22</v>
      </c>
      <c r="N169" s="2650" t="s">
        <v>22</v>
      </c>
      <c r="O169" s="2652" t="s">
        <v>22</v>
      </c>
      <c r="P169" s="2650" t="s">
        <v>22</v>
      </c>
      <c r="Q169" s="2652" t="s">
        <v>22</v>
      </c>
      <c r="R169" s="2650" t="s">
        <v>22</v>
      </c>
      <c r="S169" s="1529"/>
      <c r="T169" s="1639"/>
      <c r="U169" s="1639"/>
      <c r="V169" s="1639"/>
      <c r="W169" s="1639"/>
      <c r="X169" s="1639"/>
      <c r="Y169" s="1639"/>
      <c r="Z169" s="1639"/>
      <c r="AA169" s="1639"/>
      <c r="AB169" s="1639"/>
      <c r="AC169" s="679"/>
      <c r="AD169" s="1639">
        <v>0</v>
      </c>
    </row>
    <row s="1854" customFormat="1" customHeight="1" ht="15">
      <c r="A170" s="1639"/>
      <c r="B170" s="2401"/>
      <c r="C170" s="2402"/>
      <c r="D170" s="693" t="str">
        <f>B169&amp;".2"</f>
        <v>3.45.2</v>
      </c>
      <c r="E170" s="1671" t="s">
        <v>958</v>
      </c>
      <c r="F170" s="2267" t="s">
        <v>318</v>
      </c>
      <c r="G170" s="1742" t="s">
        <v>22</v>
      </c>
      <c r="H170" s="822" t="s">
        <v>22</v>
      </c>
      <c r="I170" s="1742" t="s">
        <v>998</v>
      </c>
      <c r="J170" s="822" t="s">
        <v>22</v>
      </c>
      <c r="K170" s="1742" t="s">
        <v>22</v>
      </c>
      <c r="L170" s="822" t="s">
        <v>22</v>
      </c>
      <c r="M170" s="2653" t="s">
        <v>22</v>
      </c>
      <c r="N170" s="2650" t="s">
        <v>22</v>
      </c>
      <c r="O170" s="2653" t="s">
        <v>22</v>
      </c>
      <c r="P170" s="2650" t="s">
        <v>22</v>
      </c>
      <c r="Q170" s="2653" t="s">
        <v>22</v>
      </c>
      <c r="R170" s="2650" t="s">
        <v>22</v>
      </c>
      <c r="S170" s="1529" t="s">
        <v>959</v>
      </c>
      <c r="T170" s="1639"/>
      <c r="U170" s="1639"/>
      <c r="V170" s="1639"/>
      <c r="W170" s="1639"/>
      <c r="X170" s="1639"/>
      <c r="Y170" s="1639"/>
      <c r="Z170" s="1639"/>
      <c r="AA170" s="1639"/>
      <c r="AB170" s="1639"/>
      <c r="AC170" s="679"/>
      <c r="AD170" s="1639">
        <v>0</v>
      </c>
    </row>
    <row s="1854" customFormat="1" customHeight="1" ht="15">
      <c r="A171" s="1639"/>
      <c r="B171" s="2401"/>
      <c r="C171" s="2402"/>
      <c r="D171" s="693" t="str">
        <f>B169&amp;".3"</f>
        <v>3.45.3</v>
      </c>
      <c r="E171" s="1671" t="s">
        <v>960</v>
      </c>
      <c r="F171" s="2267" t="s">
        <v>318</v>
      </c>
      <c r="G171" s="1742" t="s">
        <v>22</v>
      </c>
      <c r="H171" s="822" t="s">
        <v>22</v>
      </c>
      <c r="I171" s="1742" t="s">
        <v>998</v>
      </c>
      <c r="J171" s="822" t="s">
        <v>22</v>
      </c>
      <c r="K171" s="1742" t="s">
        <v>22</v>
      </c>
      <c r="L171" s="822" t="s">
        <v>22</v>
      </c>
      <c r="M171" s="2653" t="s">
        <v>22</v>
      </c>
      <c r="N171" s="2650" t="s">
        <v>22</v>
      </c>
      <c r="O171" s="2653" t="s">
        <v>22</v>
      </c>
      <c r="P171" s="2650" t="s">
        <v>22</v>
      </c>
      <c r="Q171" s="2653" t="s">
        <v>22</v>
      </c>
      <c r="R171" s="2650" t="s">
        <v>22</v>
      </c>
      <c r="S171" s="1529" t="s">
        <v>961</v>
      </c>
      <c r="T171" s="1639"/>
      <c r="U171" s="1639"/>
      <c r="V171" s="1639"/>
      <c r="W171" s="1639"/>
      <c r="X171" s="1639"/>
      <c r="Y171" s="1639"/>
      <c r="Z171" s="1639"/>
      <c r="AA171" s="1639"/>
      <c r="AB171" s="1639"/>
      <c r="AC171" s="679"/>
      <c r="AD171" s="1639">
        <v>0</v>
      </c>
    </row>
    <row customHeight="1" ht="11.549999999999999">
      <c r="A172" s="509"/>
      <c r="C172" s="509"/>
      <c r="D172" s="351"/>
      <c r="E172" s="584" t="s">
        <v>1085</v>
      </c>
      <c r="F172" s="576"/>
      <c r="G172" s="698"/>
      <c r="H172" s="698"/>
      <c r="I172" s="698"/>
      <c r="J172" s="698"/>
      <c r="K172" s="2644"/>
      <c r="L172" s="2644"/>
      <c r="M172" s="2644"/>
      <c r="N172" s="2644"/>
      <c r="O172" s="2644"/>
      <c r="P172" s="2644"/>
      <c r="Q172" s="2644"/>
      <c r="R172" s="2644"/>
      <c r="S172" s="577"/>
      <c r="AC172" s="509"/>
      <c r="AD172" s="509">
        <v>11</v>
      </c>
    </row>
    <row customHeight="1" ht="71.25">
      <c r="A173" s="509"/>
      <c r="B173" s="509" t="s">
        <v>1086</v>
      </c>
      <c r="C173" s="530"/>
      <c r="D173" s="696">
        <v>4</v>
      </c>
      <c r="E173" s="697" t="s">
        <v>1087</v>
      </c>
      <c r="F173" s="699" t="s">
        <v>318</v>
      </c>
      <c r="G173" s="818" t="s">
        <v>972</v>
      </c>
      <c r="H173" s="819" t="s">
        <v>318</v>
      </c>
      <c r="I173" s="528" t="s">
        <v>972</v>
      </c>
      <c r="J173" s="525" t="s">
        <v>318</v>
      </c>
      <c r="K173" s="2111" t="s">
        <v>972</v>
      </c>
      <c r="L173" s="2316" t="s">
        <v>318</v>
      </c>
      <c r="M173" s="2111" t="s">
        <v>973</v>
      </c>
      <c r="N173" s="2316" t="s">
        <v>318</v>
      </c>
      <c r="O173" s="2111" t="s">
        <v>973</v>
      </c>
      <c r="P173" s="2316" t="s">
        <v>318</v>
      </c>
      <c r="Q173" s="2111" t="s">
        <v>973</v>
      </c>
      <c r="R173" s="2316" t="s">
        <v>318</v>
      </c>
      <c r="S173" s="683" t="s">
        <v>1088</v>
      </c>
      <c r="AD173" s="509">
        <v>68</v>
      </c>
    </row>
    <row s="1854" customFormat="1" customHeight="1" ht="33.75">
      <c r="A174" s="1639"/>
      <c r="B174" s="2401" t="s">
        <v>769</v>
      </c>
      <c r="C174" s="2402" t="s">
        <v>104</v>
      </c>
      <c r="D174" s="693" t="str">
        <f>B174&amp;".1"</f>
        <v>4.1.1</v>
      </c>
      <c r="E174" s="1671" t="s">
        <v>962</v>
      </c>
      <c r="F174" s="2267" t="s">
        <v>318</v>
      </c>
      <c r="G174" s="865" t="s">
        <v>22</v>
      </c>
      <c r="H174" s="822" t="s">
        <v>22</v>
      </c>
      <c r="I174" s="865" t="s">
        <v>1089</v>
      </c>
      <c r="J174" s="822" t="s">
        <v>22</v>
      </c>
      <c r="K174" s="865" t="s">
        <v>991</v>
      </c>
      <c r="L174" s="822" t="s">
        <v>22</v>
      </c>
      <c r="M174" s="2660" t="s">
        <v>22</v>
      </c>
      <c r="N174" s="2661" t="s">
        <v>22</v>
      </c>
      <c r="O174" s="2649" t="s">
        <v>22</v>
      </c>
      <c r="P174" s="2650" t="s">
        <v>22</v>
      </c>
      <c r="Q174" s="2649" t="s">
        <v>22</v>
      </c>
      <c r="R174" s="2650" t="s">
        <v>22</v>
      </c>
      <c r="S174" s="1529" t="s">
        <v>963</v>
      </c>
      <c r="T174" s="1639"/>
      <c r="U174" s="1639"/>
      <c r="V174" s="1639"/>
      <c r="W174" s="1639"/>
      <c r="X174" s="1639"/>
      <c r="Y174" s="1639"/>
      <c r="Z174" s="1639"/>
      <c r="AA174" s="1639"/>
      <c r="AB174" s="1639"/>
      <c r="AC174" s="679"/>
      <c r="AD174" s="1639">
        <v>0</v>
      </c>
    </row>
    <row s="1854" customFormat="1" customHeight="1" ht="15">
      <c r="A175" s="1636"/>
      <c r="B175" s="2401"/>
      <c r="C175" s="2402"/>
      <c r="D175" s="693" t="str">
        <f>B174&amp;".2"</f>
        <v>4.1.2</v>
      </c>
      <c r="E175" s="1671" t="s">
        <v>964</v>
      </c>
      <c r="F175" s="2267" t="s">
        <v>318</v>
      </c>
      <c r="G175" s="1736" t="s">
        <v>22</v>
      </c>
      <c r="H175" s="822" t="s">
        <v>22</v>
      </c>
      <c r="I175" s="1736" t="s">
        <v>1075</v>
      </c>
      <c r="J175" s="822" t="s">
        <v>22</v>
      </c>
      <c r="K175" s="1736">
        <v>46120</v>
      </c>
      <c r="L175" s="822" t="s">
        <v>22</v>
      </c>
      <c r="M175" s="2662" t="s">
        <v>22</v>
      </c>
      <c r="N175" s="2661" t="s">
        <v>22</v>
      </c>
      <c r="O175" s="2651" t="s">
        <v>22</v>
      </c>
      <c r="P175" s="2650" t="s">
        <v>22</v>
      </c>
      <c r="Q175" s="2651" t="s">
        <v>22</v>
      </c>
      <c r="R175" s="2650" t="s">
        <v>22</v>
      </c>
      <c r="S175" s="1529" t="s">
        <v>965</v>
      </c>
      <c r="T175" s="1639"/>
      <c r="U175" s="1639"/>
      <c r="V175" s="1639"/>
      <c r="W175" s="1639"/>
      <c r="X175" s="1639"/>
      <c r="Y175" s="1639"/>
      <c r="Z175" s="1639"/>
      <c r="AA175" s="1639"/>
      <c r="AB175" s="1639"/>
      <c r="AC175" s="679"/>
      <c r="AD175" s="1639">
        <v>0</v>
      </c>
    </row>
    <row s="1854" customFormat="1" customHeight="1" ht="33.75">
      <c r="A176" s="1639"/>
      <c r="B176" s="2401" t="s">
        <v>811</v>
      </c>
      <c r="C176" s="2402" t="s">
        <v>104</v>
      </c>
      <c r="D176" s="693" t="str">
        <f>B176&amp;".1"</f>
        <v>4.2.1</v>
      </c>
      <c r="E176" s="1671" t="s">
        <v>962</v>
      </c>
      <c r="F176" s="2267" t="s">
        <v>318</v>
      </c>
      <c r="G176" s="2357" t="s">
        <v>22</v>
      </c>
      <c r="H176" s="822" t="s">
        <v>22</v>
      </c>
      <c r="I176" s="2357" t="s">
        <v>1090</v>
      </c>
      <c r="J176" s="822" t="s">
        <v>22</v>
      </c>
      <c r="K176" s="2357" t="s">
        <v>985</v>
      </c>
      <c r="L176" s="822" t="s">
        <v>22</v>
      </c>
      <c r="M176" s="2663" t="s">
        <v>22</v>
      </c>
      <c r="N176" s="2661" t="s">
        <v>22</v>
      </c>
      <c r="O176" s="2652" t="s">
        <v>22</v>
      </c>
      <c r="P176" s="2650" t="s">
        <v>22</v>
      </c>
      <c r="Q176" s="2652" t="s">
        <v>22</v>
      </c>
      <c r="R176" s="2650" t="s">
        <v>22</v>
      </c>
      <c r="S176" s="1529" t="s">
        <v>963</v>
      </c>
      <c r="T176" s="1639"/>
      <c r="U176" s="1639"/>
      <c r="V176" s="1639"/>
      <c r="W176" s="1639"/>
      <c r="X176" s="1639"/>
      <c r="Y176" s="1639"/>
      <c r="Z176" s="1639"/>
      <c r="AA176" s="1639"/>
      <c r="AB176" s="1639"/>
      <c r="AC176" s="679"/>
      <c r="AD176" s="1639">
        <v>0</v>
      </c>
    </row>
    <row s="1854" customFormat="1" customHeight="1" ht="15">
      <c r="A177" s="1636"/>
      <c r="B177" s="2401"/>
      <c r="C177" s="2402"/>
      <c r="D177" s="693" t="str">
        <f>B176&amp;".2"</f>
        <v>4.2.2</v>
      </c>
      <c r="E177" s="1671" t="s">
        <v>964</v>
      </c>
      <c r="F177" s="2267" t="s">
        <v>318</v>
      </c>
      <c r="G177" s="1742" t="s">
        <v>22</v>
      </c>
      <c r="H177" s="822" t="s">
        <v>22</v>
      </c>
      <c r="I177" s="1742" t="s">
        <v>1006</v>
      </c>
      <c r="J177" s="822" t="s">
        <v>22</v>
      </c>
      <c r="K177" s="1742">
        <v>46120</v>
      </c>
      <c r="L177" s="822" t="s">
        <v>22</v>
      </c>
      <c r="M177" s="2664" t="s">
        <v>22</v>
      </c>
      <c r="N177" s="2661" t="s">
        <v>22</v>
      </c>
      <c r="O177" s="2653" t="s">
        <v>22</v>
      </c>
      <c r="P177" s="2650" t="s">
        <v>22</v>
      </c>
      <c r="Q177" s="2653" t="s">
        <v>22</v>
      </c>
      <c r="R177" s="2650" t="s">
        <v>22</v>
      </c>
      <c r="S177" s="1529" t="s">
        <v>965</v>
      </c>
      <c r="T177" s="1639"/>
      <c r="U177" s="1639"/>
      <c r="V177" s="1639"/>
      <c r="W177" s="1639"/>
      <c r="X177" s="1639"/>
      <c r="Y177" s="1639"/>
      <c r="Z177" s="1639"/>
      <c r="AA177" s="1639"/>
      <c r="AB177" s="1639"/>
      <c r="AC177" s="679"/>
      <c r="AD177" s="1639">
        <v>0</v>
      </c>
    </row>
    <row s="1854" customFormat="1" customHeight="1" ht="33.75">
      <c r="A178" s="1639"/>
      <c r="B178" s="2401" t="s">
        <v>814</v>
      </c>
      <c r="C178" s="2402" t="s">
        <v>104</v>
      </c>
      <c r="D178" s="693" t="str">
        <f>B178&amp;".1"</f>
        <v>4.3.1</v>
      </c>
      <c r="E178" s="1671" t="s">
        <v>962</v>
      </c>
      <c r="F178" s="2267" t="s">
        <v>318</v>
      </c>
      <c r="G178" s="2357" t="s">
        <v>22</v>
      </c>
      <c r="H178" s="822" t="s">
        <v>22</v>
      </c>
      <c r="I178" s="2357" t="s">
        <v>1091</v>
      </c>
      <c r="J178" s="822" t="s">
        <v>22</v>
      </c>
      <c r="K178" s="2357" t="s">
        <v>976</v>
      </c>
      <c r="L178" s="822" t="s">
        <v>22</v>
      </c>
      <c r="M178" s="2663" t="s">
        <v>22</v>
      </c>
      <c r="N178" s="2661" t="s">
        <v>22</v>
      </c>
      <c r="O178" s="2652" t="s">
        <v>22</v>
      </c>
      <c r="P178" s="2650" t="s">
        <v>22</v>
      </c>
      <c r="Q178" s="2652" t="s">
        <v>22</v>
      </c>
      <c r="R178" s="2650" t="s">
        <v>22</v>
      </c>
      <c r="S178" s="1529" t="s">
        <v>963</v>
      </c>
      <c r="T178" s="1639"/>
      <c r="U178" s="1639"/>
      <c r="V178" s="1639"/>
      <c r="W178" s="1639"/>
      <c r="X178" s="1639"/>
      <c r="Y178" s="1639"/>
      <c r="Z178" s="1639"/>
      <c r="AA178" s="1639"/>
      <c r="AB178" s="1639"/>
      <c r="AC178" s="679"/>
      <c r="AD178" s="1639">
        <v>0</v>
      </c>
    </row>
    <row s="1854" customFormat="1" customHeight="1" ht="15">
      <c r="A179" s="1636"/>
      <c r="B179" s="2401"/>
      <c r="C179" s="2402"/>
      <c r="D179" s="693" t="str">
        <f>B178&amp;".2"</f>
        <v>4.3.2</v>
      </c>
      <c r="E179" s="1671" t="s">
        <v>964</v>
      </c>
      <c r="F179" s="2267" t="s">
        <v>318</v>
      </c>
      <c r="G179" s="1742" t="s">
        <v>22</v>
      </c>
      <c r="H179" s="822" t="s">
        <v>22</v>
      </c>
      <c r="I179" s="1742" t="s">
        <v>1082</v>
      </c>
      <c r="J179" s="822" t="s">
        <v>22</v>
      </c>
      <c r="K179" s="1742">
        <v>46120</v>
      </c>
      <c r="L179" s="822" t="s">
        <v>22</v>
      </c>
      <c r="M179" s="2664" t="s">
        <v>22</v>
      </c>
      <c r="N179" s="2661" t="s">
        <v>22</v>
      </c>
      <c r="O179" s="2653" t="s">
        <v>22</v>
      </c>
      <c r="P179" s="2650" t="s">
        <v>22</v>
      </c>
      <c r="Q179" s="2653" t="s">
        <v>22</v>
      </c>
      <c r="R179" s="2650" t="s">
        <v>22</v>
      </c>
      <c r="S179" s="1529" t="s">
        <v>965</v>
      </c>
      <c r="T179" s="1639"/>
      <c r="U179" s="1639"/>
      <c r="V179" s="1639"/>
      <c r="W179" s="1639"/>
      <c r="X179" s="1639"/>
      <c r="Y179" s="1639"/>
      <c r="Z179" s="1639"/>
      <c r="AA179" s="1639"/>
      <c r="AB179" s="1639"/>
      <c r="AC179" s="679"/>
      <c r="AD179" s="1639">
        <v>0</v>
      </c>
    </row>
    <row s="1854" customFormat="1" customHeight="1" ht="33.75">
      <c r="A180" s="1639"/>
      <c r="B180" s="2401" t="s">
        <v>892</v>
      </c>
      <c r="C180" s="2402" t="s">
        <v>104</v>
      </c>
      <c r="D180" s="693" t="str">
        <f>B180&amp;".1"</f>
        <v>4.4.1</v>
      </c>
      <c r="E180" s="1671" t="s">
        <v>962</v>
      </c>
      <c r="F180" s="2267" t="s">
        <v>318</v>
      </c>
      <c r="G180" s="2357" t="s">
        <v>22</v>
      </c>
      <c r="H180" s="822" t="s">
        <v>22</v>
      </c>
      <c r="I180" s="2357" t="s">
        <v>1092</v>
      </c>
      <c r="J180" s="822" t="s">
        <v>22</v>
      </c>
      <c r="K180" s="2357" t="s">
        <v>1093</v>
      </c>
      <c r="L180" s="822" t="s">
        <v>22</v>
      </c>
      <c r="M180" s="2663" t="s">
        <v>22</v>
      </c>
      <c r="N180" s="2661" t="s">
        <v>22</v>
      </c>
      <c r="O180" s="2652" t="s">
        <v>22</v>
      </c>
      <c r="P180" s="2650" t="s">
        <v>22</v>
      </c>
      <c r="Q180" s="2652" t="s">
        <v>22</v>
      </c>
      <c r="R180" s="2650" t="s">
        <v>22</v>
      </c>
      <c r="S180" s="1529" t="s">
        <v>963</v>
      </c>
      <c r="T180" s="1639"/>
      <c r="U180" s="1639"/>
      <c r="V180" s="1639"/>
      <c r="W180" s="1639"/>
      <c r="X180" s="1639"/>
      <c r="Y180" s="1639"/>
      <c r="Z180" s="1639"/>
      <c r="AA180" s="1639"/>
      <c r="AB180" s="1639"/>
      <c r="AC180" s="679"/>
      <c r="AD180" s="1639">
        <v>0</v>
      </c>
    </row>
    <row s="1854" customFormat="1" customHeight="1" ht="15">
      <c r="A181" s="1636"/>
      <c r="B181" s="2401"/>
      <c r="C181" s="2402"/>
      <c r="D181" s="693" t="str">
        <f>B180&amp;".2"</f>
        <v>4.4.2</v>
      </c>
      <c r="E181" s="1671" t="s">
        <v>964</v>
      </c>
      <c r="F181" s="2267" t="s">
        <v>318</v>
      </c>
      <c r="G181" s="1742" t="s">
        <v>22</v>
      </c>
      <c r="H181" s="822" t="s">
        <v>22</v>
      </c>
      <c r="I181" s="1742" t="s">
        <v>1082</v>
      </c>
      <c r="J181" s="822" t="s">
        <v>22</v>
      </c>
      <c r="K181" s="1742">
        <v>46136</v>
      </c>
      <c r="L181" s="822" t="s">
        <v>22</v>
      </c>
      <c r="M181" s="2664" t="s">
        <v>22</v>
      </c>
      <c r="N181" s="2661" t="s">
        <v>22</v>
      </c>
      <c r="O181" s="2653" t="s">
        <v>22</v>
      </c>
      <c r="P181" s="2650" t="s">
        <v>22</v>
      </c>
      <c r="Q181" s="2653" t="s">
        <v>22</v>
      </c>
      <c r="R181" s="2650" t="s">
        <v>22</v>
      </c>
      <c r="S181" s="1529" t="s">
        <v>965</v>
      </c>
      <c r="T181" s="1639"/>
      <c r="U181" s="1639"/>
      <c r="V181" s="1639"/>
      <c r="W181" s="1639"/>
      <c r="X181" s="1639"/>
      <c r="Y181" s="1639"/>
      <c r="Z181" s="1639"/>
      <c r="AA181" s="1639"/>
      <c r="AB181" s="1639"/>
      <c r="AC181" s="679"/>
      <c r="AD181" s="1639">
        <v>0</v>
      </c>
    </row>
    <row s="1854" customFormat="1" customHeight="1" ht="33.75">
      <c r="A182" s="1639"/>
      <c r="B182" s="2401" t="s">
        <v>894</v>
      </c>
      <c r="C182" s="2402" t="s">
        <v>104</v>
      </c>
      <c r="D182" s="693" t="str">
        <f>B182&amp;".1"</f>
        <v>4.5.1</v>
      </c>
      <c r="E182" s="1671" t="s">
        <v>962</v>
      </c>
      <c r="F182" s="2267" t="s">
        <v>318</v>
      </c>
      <c r="G182" s="2357" t="s">
        <v>22</v>
      </c>
      <c r="H182" s="822" t="s">
        <v>22</v>
      </c>
      <c r="I182" s="2357" t="s">
        <v>1094</v>
      </c>
      <c r="J182" s="822" t="s">
        <v>22</v>
      </c>
      <c r="K182" s="2357" t="s">
        <v>1095</v>
      </c>
      <c r="L182" s="822" t="s">
        <v>22</v>
      </c>
      <c r="M182" s="2663" t="s">
        <v>22</v>
      </c>
      <c r="N182" s="2661" t="s">
        <v>22</v>
      </c>
      <c r="O182" s="2652" t="s">
        <v>22</v>
      </c>
      <c r="P182" s="2650" t="s">
        <v>22</v>
      </c>
      <c r="Q182" s="2652" t="s">
        <v>22</v>
      </c>
      <c r="R182" s="2650" t="s">
        <v>22</v>
      </c>
      <c r="S182" s="1529" t="s">
        <v>963</v>
      </c>
      <c r="T182" s="1639"/>
      <c r="U182" s="1639"/>
      <c r="V182" s="1639"/>
      <c r="W182" s="1639"/>
      <c r="X182" s="1639"/>
      <c r="Y182" s="1639"/>
      <c r="Z182" s="1639"/>
      <c r="AA182" s="1639"/>
      <c r="AB182" s="1639"/>
      <c r="AC182" s="679"/>
      <c r="AD182" s="1639">
        <v>0</v>
      </c>
    </row>
    <row s="1854" customFormat="1" customHeight="1" ht="15">
      <c r="A183" s="1636"/>
      <c r="B183" s="2401"/>
      <c r="C183" s="2402"/>
      <c r="D183" s="693" t="str">
        <f>B182&amp;".2"</f>
        <v>4.5.2</v>
      </c>
      <c r="E183" s="1671" t="s">
        <v>964</v>
      </c>
      <c r="F183" s="2267" t="s">
        <v>318</v>
      </c>
      <c r="G183" s="1742" t="s">
        <v>22</v>
      </c>
      <c r="H183" s="822" t="s">
        <v>22</v>
      </c>
      <c r="I183" s="1742" t="s">
        <v>1082</v>
      </c>
      <c r="J183" s="822" t="s">
        <v>22</v>
      </c>
      <c r="K183" s="1742">
        <v>46155</v>
      </c>
      <c r="L183" s="822" t="s">
        <v>22</v>
      </c>
      <c r="M183" s="2664" t="s">
        <v>22</v>
      </c>
      <c r="N183" s="2661" t="s">
        <v>22</v>
      </c>
      <c r="O183" s="2653" t="s">
        <v>22</v>
      </c>
      <c r="P183" s="2650" t="s">
        <v>22</v>
      </c>
      <c r="Q183" s="2653" t="s">
        <v>22</v>
      </c>
      <c r="R183" s="2650" t="s">
        <v>22</v>
      </c>
      <c r="S183" s="1529" t="s">
        <v>965</v>
      </c>
      <c r="T183" s="1639"/>
      <c r="U183" s="1639"/>
      <c r="V183" s="1639"/>
      <c r="W183" s="1639"/>
      <c r="X183" s="1639"/>
      <c r="Y183" s="1639"/>
      <c r="Z183" s="1639"/>
      <c r="AA183" s="1639"/>
      <c r="AB183" s="1639"/>
      <c r="AC183" s="679"/>
      <c r="AD183" s="1639">
        <v>0</v>
      </c>
    </row>
    <row s="1854" customFormat="1" customHeight="1" ht="33.75">
      <c r="A184" s="1639"/>
      <c r="B184" s="2401" t="s">
        <v>941</v>
      </c>
      <c r="C184" s="2402" t="s">
        <v>104</v>
      </c>
      <c r="D184" s="693" t="str">
        <f>B184&amp;".1"</f>
        <v>4.6.1</v>
      </c>
      <c r="E184" s="1671" t="s">
        <v>962</v>
      </c>
      <c r="F184" s="2267" t="s">
        <v>318</v>
      </c>
      <c r="G184" s="2357" t="s">
        <v>22</v>
      </c>
      <c r="H184" s="822" t="s">
        <v>22</v>
      </c>
      <c r="I184" s="2357" t="s">
        <v>1096</v>
      </c>
      <c r="J184" s="822" t="s">
        <v>22</v>
      </c>
      <c r="K184" s="2357" t="s">
        <v>983</v>
      </c>
      <c r="L184" s="822" t="s">
        <v>22</v>
      </c>
      <c r="M184" s="2663" t="s">
        <v>22</v>
      </c>
      <c r="N184" s="2661" t="s">
        <v>22</v>
      </c>
      <c r="O184" s="2652" t="s">
        <v>22</v>
      </c>
      <c r="P184" s="2650" t="s">
        <v>22</v>
      </c>
      <c r="Q184" s="2652" t="s">
        <v>22</v>
      </c>
      <c r="R184" s="2650" t="s">
        <v>22</v>
      </c>
      <c r="S184" s="1529" t="s">
        <v>963</v>
      </c>
      <c r="T184" s="1639"/>
      <c r="U184" s="1639"/>
      <c r="V184" s="1639"/>
      <c r="W184" s="1639"/>
      <c r="X184" s="1639"/>
      <c r="Y184" s="1639"/>
      <c r="Z184" s="1639"/>
      <c r="AA184" s="1639"/>
      <c r="AB184" s="1639"/>
      <c r="AC184" s="679"/>
      <c r="AD184" s="1639">
        <v>0</v>
      </c>
    </row>
    <row s="1854" customFormat="1" customHeight="1" ht="15">
      <c r="A185" s="1636"/>
      <c r="B185" s="2401"/>
      <c r="C185" s="2402"/>
      <c r="D185" s="693" t="str">
        <f>B184&amp;".2"</f>
        <v>4.6.2</v>
      </c>
      <c r="E185" s="1671" t="s">
        <v>964</v>
      </c>
      <c r="F185" s="2267" t="s">
        <v>318</v>
      </c>
      <c r="G185" s="1742" t="s">
        <v>22</v>
      </c>
      <c r="H185" s="822" t="s">
        <v>22</v>
      </c>
      <c r="I185" s="1742" t="s">
        <v>1097</v>
      </c>
      <c r="J185" s="822" t="s">
        <v>22</v>
      </c>
      <c r="K185" s="1742">
        <v>46155</v>
      </c>
      <c r="L185" s="822" t="s">
        <v>22</v>
      </c>
      <c r="M185" s="2664" t="s">
        <v>22</v>
      </c>
      <c r="N185" s="2661" t="s">
        <v>22</v>
      </c>
      <c r="O185" s="2653" t="s">
        <v>22</v>
      </c>
      <c r="P185" s="2650" t="s">
        <v>22</v>
      </c>
      <c r="Q185" s="2653" t="s">
        <v>22</v>
      </c>
      <c r="R185" s="2650" t="s">
        <v>22</v>
      </c>
      <c r="S185" s="1529" t="s">
        <v>965</v>
      </c>
      <c r="T185" s="1639"/>
      <c r="U185" s="1639"/>
      <c r="V185" s="1639"/>
      <c r="W185" s="1639"/>
      <c r="X185" s="1639"/>
      <c r="Y185" s="1639"/>
      <c r="Z185" s="1639"/>
      <c r="AA185" s="1639"/>
      <c r="AB185" s="1639"/>
      <c r="AC185" s="679"/>
      <c r="AD185" s="1639">
        <v>0</v>
      </c>
    </row>
    <row s="1854" customFormat="1" customHeight="1" ht="33.75">
      <c r="A186" s="1639"/>
      <c r="B186" s="2401" t="s">
        <v>942</v>
      </c>
      <c r="C186" s="2402" t="s">
        <v>104</v>
      </c>
      <c r="D186" s="693" t="str">
        <f>B186&amp;".1"</f>
        <v>4.7.1</v>
      </c>
      <c r="E186" s="1671" t="s">
        <v>962</v>
      </c>
      <c r="F186" s="2267" t="s">
        <v>318</v>
      </c>
      <c r="G186" s="2357" t="s">
        <v>22</v>
      </c>
      <c r="H186" s="822" t="s">
        <v>22</v>
      </c>
      <c r="I186" s="2357" t="s">
        <v>1098</v>
      </c>
      <c r="J186" s="822" t="s">
        <v>22</v>
      </c>
      <c r="K186" s="2357" t="s">
        <v>976</v>
      </c>
      <c r="L186" s="822" t="s">
        <v>22</v>
      </c>
      <c r="M186" s="2663" t="s">
        <v>22</v>
      </c>
      <c r="N186" s="2661" t="s">
        <v>22</v>
      </c>
      <c r="O186" s="2652" t="s">
        <v>22</v>
      </c>
      <c r="P186" s="2650" t="s">
        <v>22</v>
      </c>
      <c r="Q186" s="2652" t="s">
        <v>22</v>
      </c>
      <c r="R186" s="2650" t="s">
        <v>22</v>
      </c>
      <c r="S186" s="1529" t="s">
        <v>963</v>
      </c>
      <c r="T186" s="1639"/>
      <c r="U186" s="1639"/>
      <c r="V186" s="1639"/>
      <c r="W186" s="1639"/>
      <c r="X186" s="1639"/>
      <c r="Y186" s="1639"/>
      <c r="Z186" s="1639"/>
      <c r="AA186" s="1639"/>
      <c r="AB186" s="1639"/>
      <c r="AC186" s="679"/>
      <c r="AD186" s="1639">
        <v>0</v>
      </c>
    </row>
    <row s="1854" customFormat="1" customHeight="1" ht="15">
      <c r="A187" s="1636"/>
      <c r="B187" s="2401"/>
      <c r="C187" s="2402"/>
      <c r="D187" s="693" t="str">
        <f>B186&amp;".2"</f>
        <v>4.7.2</v>
      </c>
      <c r="E187" s="1671" t="s">
        <v>964</v>
      </c>
      <c r="F187" s="2267" t="s">
        <v>318</v>
      </c>
      <c r="G187" s="1742" t="s">
        <v>22</v>
      </c>
      <c r="H187" s="822" t="s">
        <v>22</v>
      </c>
      <c r="I187" s="1742" t="s">
        <v>1097</v>
      </c>
      <c r="J187" s="822" t="s">
        <v>22</v>
      </c>
      <c r="K187" s="1742">
        <v>46155</v>
      </c>
      <c r="L187" s="822" t="s">
        <v>22</v>
      </c>
      <c r="M187" s="2664" t="s">
        <v>22</v>
      </c>
      <c r="N187" s="2661" t="s">
        <v>22</v>
      </c>
      <c r="O187" s="2653" t="s">
        <v>22</v>
      </c>
      <c r="P187" s="2650" t="s">
        <v>22</v>
      </c>
      <c r="Q187" s="2653" t="s">
        <v>22</v>
      </c>
      <c r="R187" s="2650" t="s">
        <v>22</v>
      </c>
      <c r="S187" s="1529" t="s">
        <v>965</v>
      </c>
      <c r="T187" s="1639"/>
      <c r="U187" s="1639"/>
      <c r="V187" s="1639"/>
      <c r="W187" s="1639"/>
      <c r="X187" s="1639"/>
      <c r="Y187" s="1639"/>
      <c r="Z187" s="1639"/>
      <c r="AA187" s="1639"/>
      <c r="AB187" s="1639"/>
      <c r="AC187" s="679"/>
      <c r="AD187" s="1639">
        <v>0</v>
      </c>
    </row>
    <row s="1854" customFormat="1" customHeight="1" ht="33.75">
      <c r="A188" s="1639"/>
      <c r="B188" s="2401" t="s">
        <v>1099</v>
      </c>
      <c r="C188" s="2402" t="s">
        <v>104</v>
      </c>
      <c r="D188" s="693" t="str">
        <f>B188&amp;".1"</f>
        <v>4.8.1</v>
      </c>
      <c r="E188" s="1671" t="s">
        <v>962</v>
      </c>
      <c r="F188" s="2267" t="s">
        <v>318</v>
      </c>
      <c r="G188" s="2357" t="s">
        <v>22</v>
      </c>
      <c r="H188" s="822" t="s">
        <v>22</v>
      </c>
      <c r="I188" s="2357" t="s">
        <v>1100</v>
      </c>
      <c r="J188" s="822" t="s">
        <v>22</v>
      </c>
      <c r="K188" s="2357" t="s">
        <v>1011</v>
      </c>
      <c r="L188" s="822" t="s">
        <v>22</v>
      </c>
      <c r="M188" s="2663" t="s">
        <v>22</v>
      </c>
      <c r="N188" s="2661" t="s">
        <v>22</v>
      </c>
      <c r="O188" s="2652" t="s">
        <v>22</v>
      </c>
      <c r="P188" s="2650" t="s">
        <v>22</v>
      </c>
      <c r="Q188" s="2652" t="s">
        <v>22</v>
      </c>
      <c r="R188" s="2650" t="s">
        <v>22</v>
      </c>
      <c r="S188" s="1529" t="s">
        <v>963</v>
      </c>
      <c r="T188" s="1639"/>
      <c r="U188" s="1639"/>
      <c r="V188" s="1639"/>
      <c r="W188" s="1639"/>
      <c r="X188" s="1639"/>
      <c r="Y188" s="1639"/>
      <c r="Z188" s="1639"/>
      <c r="AA188" s="1639"/>
      <c r="AB188" s="1639"/>
      <c r="AC188" s="679"/>
      <c r="AD188" s="1639">
        <v>0</v>
      </c>
    </row>
    <row s="1854" customFormat="1" customHeight="1" ht="15">
      <c r="A189" s="1636"/>
      <c r="B189" s="2401"/>
      <c r="C189" s="2402"/>
      <c r="D189" s="693" t="str">
        <f>B188&amp;".2"</f>
        <v>4.8.2</v>
      </c>
      <c r="E189" s="1671" t="s">
        <v>964</v>
      </c>
      <c r="F189" s="2267" t="s">
        <v>318</v>
      </c>
      <c r="G189" s="1742" t="s">
        <v>22</v>
      </c>
      <c r="H189" s="822" t="s">
        <v>22</v>
      </c>
      <c r="I189" s="1742" t="s">
        <v>1097</v>
      </c>
      <c r="J189" s="822" t="s">
        <v>22</v>
      </c>
      <c r="K189" s="1742">
        <v>46168</v>
      </c>
      <c r="L189" s="822" t="s">
        <v>22</v>
      </c>
      <c r="M189" s="2664" t="s">
        <v>22</v>
      </c>
      <c r="N189" s="2661" t="s">
        <v>22</v>
      </c>
      <c r="O189" s="2653" t="s">
        <v>22</v>
      </c>
      <c r="P189" s="2650" t="s">
        <v>22</v>
      </c>
      <c r="Q189" s="2653" t="s">
        <v>22</v>
      </c>
      <c r="R189" s="2650" t="s">
        <v>22</v>
      </c>
      <c r="S189" s="1529" t="s">
        <v>965</v>
      </c>
      <c r="T189" s="1639"/>
      <c r="U189" s="1639"/>
      <c r="V189" s="1639"/>
      <c r="W189" s="1639"/>
      <c r="X189" s="1639"/>
      <c r="Y189" s="1639"/>
      <c r="Z189" s="1639"/>
      <c r="AA189" s="1639"/>
      <c r="AB189" s="1639"/>
      <c r="AC189" s="679"/>
      <c r="AD189" s="1639">
        <v>0</v>
      </c>
    </row>
    <row s="1854" customFormat="1" customHeight="1" ht="33.75">
      <c r="A190" s="1639"/>
      <c r="B190" s="2401" t="s">
        <v>1101</v>
      </c>
      <c r="C190" s="2402" t="s">
        <v>104</v>
      </c>
      <c r="D190" s="693" t="str">
        <f>B190&amp;".1"</f>
        <v>4.9.1</v>
      </c>
      <c r="E190" s="1671" t="s">
        <v>962</v>
      </c>
      <c r="F190" s="2267" t="s">
        <v>318</v>
      </c>
      <c r="G190" s="2357" t="s">
        <v>22</v>
      </c>
      <c r="H190" s="822" t="s">
        <v>22</v>
      </c>
      <c r="I190" s="2357" t="s">
        <v>1102</v>
      </c>
      <c r="J190" s="822" t="s">
        <v>22</v>
      </c>
      <c r="K190" s="2357" t="s">
        <v>1103</v>
      </c>
      <c r="L190" s="822" t="s">
        <v>22</v>
      </c>
      <c r="M190" s="2663" t="s">
        <v>22</v>
      </c>
      <c r="N190" s="2661" t="s">
        <v>22</v>
      </c>
      <c r="O190" s="2652" t="s">
        <v>22</v>
      </c>
      <c r="P190" s="2650" t="s">
        <v>22</v>
      </c>
      <c r="Q190" s="2652" t="s">
        <v>22</v>
      </c>
      <c r="R190" s="2650" t="s">
        <v>22</v>
      </c>
      <c r="S190" s="1529" t="s">
        <v>963</v>
      </c>
      <c r="T190" s="1639"/>
      <c r="U190" s="1639"/>
      <c r="V190" s="1639"/>
      <c r="W190" s="1639"/>
      <c r="X190" s="1639"/>
      <c r="Y190" s="1639"/>
      <c r="Z190" s="1639"/>
      <c r="AA190" s="1639"/>
      <c r="AB190" s="1639"/>
      <c r="AC190" s="679"/>
      <c r="AD190" s="1639">
        <v>0</v>
      </c>
    </row>
    <row s="1854" customFormat="1" customHeight="1" ht="15">
      <c r="A191" s="1636"/>
      <c r="B191" s="2401"/>
      <c r="C191" s="2402"/>
      <c r="D191" s="693" t="str">
        <f>B190&amp;".2"</f>
        <v>4.9.2</v>
      </c>
      <c r="E191" s="1671" t="s">
        <v>964</v>
      </c>
      <c r="F191" s="2267" t="s">
        <v>318</v>
      </c>
      <c r="G191" s="1742" t="s">
        <v>22</v>
      </c>
      <c r="H191" s="822" t="s">
        <v>22</v>
      </c>
      <c r="I191" s="1742" t="s">
        <v>1097</v>
      </c>
      <c r="J191" s="822" t="s">
        <v>22</v>
      </c>
      <c r="K191" s="1742">
        <v>46178</v>
      </c>
      <c r="L191" s="822" t="s">
        <v>22</v>
      </c>
      <c r="M191" s="2664" t="s">
        <v>22</v>
      </c>
      <c r="N191" s="2661" t="s">
        <v>22</v>
      </c>
      <c r="O191" s="2653" t="s">
        <v>22</v>
      </c>
      <c r="P191" s="2650" t="s">
        <v>22</v>
      </c>
      <c r="Q191" s="2653" t="s">
        <v>22</v>
      </c>
      <c r="R191" s="2650" t="s">
        <v>22</v>
      </c>
      <c r="S191" s="1529" t="s">
        <v>965</v>
      </c>
      <c r="T191" s="1639"/>
      <c r="U191" s="1639"/>
      <c r="V191" s="1639"/>
      <c r="W191" s="1639"/>
      <c r="X191" s="1639"/>
      <c r="Y191" s="1639"/>
      <c r="Z191" s="1639"/>
      <c r="AA191" s="1639"/>
      <c r="AB191" s="1639"/>
      <c r="AC191" s="679"/>
      <c r="AD191" s="1639">
        <v>0</v>
      </c>
    </row>
    <row s="1854" customFormat="1" customHeight="1" ht="33.75">
      <c r="A192" s="1639"/>
      <c r="B192" s="2401" t="s">
        <v>1104</v>
      </c>
      <c r="C192" s="2402" t="s">
        <v>104</v>
      </c>
      <c r="D192" s="693" t="str">
        <f>B192&amp;".1"</f>
        <v>4.10.1</v>
      </c>
      <c r="E192" s="1671" t="s">
        <v>962</v>
      </c>
      <c r="F192" s="2267" t="s">
        <v>318</v>
      </c>
      <c r="G192" s="2357" t="s">
        <v>22</v>
      </c>
      <c r="H192" s="822" t="s">
        <v>22</v>
      </c>
      <c r="I192" s="2357" t="s">
        <v>1105</v>
      </c>
      <c r="J192" s="822" t="s">
        <v>22</v>
      </c>
      <c r="K192" s="2357" t="s">
        <v>22</v>
      </c>
      <c r="L192" s="822" t="s">
        <v>22</v>
      </c>
      <c r="M192" s="2663" t="s">
        <v>22</v>
      </c>
      <c r="N192" s="2661" t="s">
        <v>22</v>
      </c>
      <c r="O192" s="2652" t="s">
        <v>22</v>
      </c>
      <c r="P192" s="2650" t="s">
        <v>22</v>
      </c>
      <c r="Q192" s="2652" t="s">
        <v>22</v>
      </c>
      <c r="R192" s="2650" t="s">
        <v>22</v>
      </c>
      <c r="S192" s="1529" t="s">
        <v>963</v>
      </c>
      <c r="T192" s="1639"/>
      <c r="U192" s="1639"/>
      <c r="V192" s="1639"/>
      <c r="W192" s="1639"/>
      <c r="X192" s="1639"/>
      <c r="Y192" s="1639"/>
      <c r="Z192" s="1639"/>
      <c r="AA192" s="1639"/>
      <c r="AB192" s="1639"/>
      <c r="AC192" s="679"/>
      <c r="AD192" s="1639">
        <v>0</v>
      </c>
    </row>
    <row s="1854" customFormat="1" customHeight="1" ht="15">
      <c r="A193" s="1636"/>
      <c r="B193" s="2401"/>
      <c r="C193" s="2402"/>
      <c r="D193" s="693" t="str">
        <f>B192&amp;".2"</f>
        <v>4.10.2</v>
      </c>
      <c r="E193" s="1671" t="s">
        <v>964</v>
      </c>
      <c r="F193" s="2267" t="s">
        <v>318</v>
      </c>
      <c r="G193" s="1742" t="s">
        <v>22</v>
      </c>
      <c r="H193" s="822" t="s">
        <v>22</v>
      </c>
      <c r="I193" s="1742" t="s">
        <v>1053</v>
      </c>
      <c r="J193" s="822" t="s">
        <v>22</v>
      </c>
      <c r="K193" s="1742" t="s">
        <v>22</v>
      </c>
      <c r="L193" s="822" t="s">
        <v>22</v>
      </c>
      <c r="M193" s="2664" t="s">
        <v>22</v>
      </c>
      <c r="N193" s="2661" t="s">
        <v>22</v>
      </c>
      <c r="O193" s="2653" t="s">
        <v>22</v>
      </c>
      <c r="P193" s="2650" t="s">
        <v>22</v>
      </c>
      <c r="Q193" s="2653" t="s">
        <v>22</v>
      </c>
      <c r="R193" s="2650" t="s">
        <v>22</v>
      </c>
      <c r="S193" s="1529" t="s">
        <v>965</v>
      </c>
      <c r="T193" s="1639"/>
      <c r="U193" s="1639"/>
      <c r="V193" s="1639"/>
      <c r="W193" s="1639"/>
      <c r="X193" s="1639"/>
      <c r="Y193" s="1639"/>
      <c r="Z193" s="1639"/>
      <c r="AA193" s="1639"/>
      <c r="AB193" s="1639"/>
      <c r="AC193" s="679"/>
      <c r="AD193" s="1639">
        <v>0</v>
      </c>
    </row>
    <row s="1854" customFormat="1" customHeight="1" ht="33.75">
      <c r="A194" s="1639"/>
      <c r="B194" s="2401" t="s">
        <v>1106</v>
      </c>
      <c r="C194" s="2402" t="s">
        <v>104</v>
      </c>
      <c r="D194" s="693" t="str">
        <f>B194&amp;".1"</f>
        <v>4.11.1</v>
      </c>
      <c r="E194" s="1671" t="s">
        <v>962</v>
      </c>
      <c r="F194" s="2267" t="s">
        <v>318</v>
      </c>
      <c r="G194" s="2357" t="s">
        <v>22</v>
      </c>
      <c r="H194" s="822" t="s">
        <v>22</v>
      </c>
      <c r="I194" s="2357" t="s">
        <v>1107</v>
      </c>
      <c r="J194" s="822" t="s">
        <v>22</v>
      </c>
      <c r="K194" s="2357" t="s">
        <v>22</v>
      </c>
      <c r="L194" s="822" t="s">
        <v>22</v>
      </c>
      <c r="M194" s="2663" t="s">
        <v>22</v>
      </c>
      <c r="N194" s="2661" t="s">
        <v>22</v>
      </c>
      <c r="O194" s="2652" t="s">
        <v>22</v>
      </c>
      <c r="P194" s="2650" t="s">
        <v>22</v>
      </c>
      <c r="Q194" s="2652" t="s">
        <v>22</v>
      </c>
      <c r="R194" s="2650" t="s">
        <v>22</v>
      </c>
      <c r="S194" s="1529" t="s">
        <v>963</v>
      </c>
      <c r="T194" s="1639"/>
      <c r="U194" s="1639"/>
      <c r="V194" s="1639"/>
      <c r="W194" s="1639"/>
      <c r="X194" s="1639"/>
      <c r="Y194" s="1639"/>
      <c r="Z194" s="1639"/>
      <c r="AA194" s="1639"/>
      <c r="AB194" s="1639"/>
      <c r="AC194" s="679"/>
      <c r="AD194" s="1639">
        <v>0</v>
      </c>
    </row>
    <row s="1854" customFormat="1" customHeight="1" ht="15">
      <c r="A195" s="1636"/>
      <c r="B195" s="2401"/>
      <c r="C195" s="2402"/>
      <c r="D195" s="693" t="str">
        <f>B194&amp;".2"</f>
        <v>4.11.2</v>
      </c>
      <c r="E195" s="1671" t="s">
        <v>964</v>
      </c>
      <c r="F195" s="2267" t="s">
        <v>318</v>
      </c>
      <c r="G195" s="1742" t="s">
        <v>22</v>
      </c>
      <c r="H195" s="822" t="s">
        <v>22</v>
      </c>
      <c r="I195" s="1742" t="s">
        <v>1075</v>
      </c>
      <c r="J195" s="822" t="s">
        <v>22</v>
      </c>
      <c r="K195" s="1742" t="s">
        <v>22</v>
      </c>
      <c r="L195" s="822" t="s">
        <v>22</v>
      </c>
      <c r="M195" s="2664" t="s">
        <v>22</v>
      </c>
      <c r="N195" s="2661" t="s">
        <v>22</v>
      </c>
      <c r="O195" s="2653" t="s">
        <v>22</v>
      </c>
      <c r="P195" s="2650" t="s">
        <v>22</v>
      </c>
      <c r="Q195" s="2653" t="s">
        <v>22</v>
      </c>
      <c r="R195" s="2650" t="s">
        <v>22</v>
      </c>
      <c r="S195" s="1529" t="s">
        <v>965</v>
      </c>
      <c r="T195" s="1639"/>
      <c r="U195" s="1639"/>
      <c r="V195" s="1639"/>
      <c r="W195" s="1639"/>
      <c r="X195" s="1639"/>
      <c r="Y195" s="1639"/>
      <c r="Z195" s="1639"/>
      <c r="AA195" s="1639"/>
      <c r="AB195" s="1639"/>
      <c r="AC195" s="679"/>
      <c r="AD195" s="1639">
        <v>0</v>
      </c>
    </row>
    <row s="1854" customFormat="1" customHeight="1" ht="33.75">
      <c r="A196" s="1639"/>
      <c r="B196" s="2401" t="s">
        <v>1108</v>
      </c>
      <c r="C196" s="2402" t="s">
        <v>104</v>
      </c>
      <c r="D196" s="693" t="str">
        <f>B196&amp;".1"</f>
        <v>4.12.1</v>
      </c>
      <c r="E196" s="1671" t="s">
        <v>962</v>
      </c>
      <c r="F196" s="2267" t="s">
        <v>318</v>
      </c>
      <c r="G196" s="2357" t="s">
        <v>22</v>
      </c>
      <c r="H196" s="822" t="s">
        <v>22</v>
      </c>
      <c r="I196" s="2357" t="s">
        <v>1109</v>
      </c>
      <c r="J196" s="822" t="s">
        <v>22</v>
      </c>
      <c r="K196" s="2357" t="s">
        <v>22</v>
      </c>
      <c r="L196" s="822" t="s">
        <v>22</v>
      </c>
      <c r="M196" s="2663" t="s">
        <v>22</v>
      </c>
      <c r="N196" s="2661" t="s">
        <v>22</v>
      </c>
      <c r="O196" s="2652" t="s">
        <v>22</v>
      </c>
      <c r="P196" s="2650" t="s">
        <v>22</v>
      </c>
      <c r="Q196" s="2652" t="s">
        <v>22</v>
      </c>
      <c r="R196" s="2650" t="s">
        <v>22</v>
      </c>
      <c r="S196" s="1529" t="s">
        <v>963</v>
      </c>
      <c r="T196" s="1639"/>
      <c r="U196" s="1639"/>
      <c r="V196" s="1639"/>
      <c r="W196" s="1639"/>
      <c r="X196" s="1639"/>
      <c r="Y196" s="1639"/>
      <c r="Z196" s="1639"/>
      <c r="AA196" s="1639"/>
      <c r="AB196" s="1639"/>
      <c r="AC196" s="679"/>
      <c r="AD196" s="1639">
        <v>0</v>
      </c>
    </row>
    <row s="1854" customFormat="1" customHeight="1" ht="15">
      <c r="A197" s="1636"/>
      <c r="B197" s="2401"/>
      <c r="C197" s="2402"/>
      <c r="D197" s="693" t="str">
        <f>B196&amp;".2"</f>
        <v>4.12.2</v>
      </c>
      <c r="E197" s="1671" t="s">
        <v>964</v>
      </c>
      <c r="F197" s="2267" t="s">
        <v>318</v>
      </c>
      <c r="G197" s="1742" t="s">
        <v>22</v>
      </c>
      <c r="H197" s="822" t="s">
        <v>22</v>
      </c>
      <c r="I197" s="1742" t="s">
        <v>1049</v>
      </c>
      <c r="J197" s="822" t="s">
        <v>22</v>
      </c>
      <c r="K197" s="1742" t="s">
        <v>22</v>
      </c>
      <c r="L197" s="822" t="s">
        <v>22</v>
      </c>
      <c r="M197" s="2664" t="s">
        <v>22</v>
      </c>
      <c r="N197" s="2661" t="s">
        <v>22</v>
      </c>
      <c r="O197" s="2653" t="s">
        <v>22</v>
      </c>
      <c r="P197" s="2650" t="s">
        <v>22</v>
      </c>
      <c r="Q197" s="2653" t="s">
        <v>22</v>
      </c>
      <c r="R197" s="2650" t="s">
        <v>22</v>
      </c>
      <c r="S197" s="1529" t="s">
        <v>965</v>
      </c>
      <c r="T197" s="1639"/>
      <c r="U197" s="1639"/>
      <c r="V197" s="1639"/>
      <c r="W197" s="1639"/>
      <c r="X197" s="1639"/>
      <c r="Y197" s="1639"/>
      <c r="Z197" s="1639"/>
      <c r="AA197" s="1639"/>
      <c r="AB197" s="1639"/>
      <c r="AC197" s="679"/>
      <c r="AD197" s="1639">
        <v>0</v>
      </c>
    </row>
    <row s="1854" customFormat="1" customHeight="1" ht="33.75">
      <c r="A198" s="1639"/>
      <c r="B198" s="2401" t="s">
        <v>1110</v>
      </c>
      <c r="C198" s="2402" t="s">
        <v>104</v>
      </c>
      <c r="D198" s="693" t="str">
        <f>B198&amp;".1"</f>
        <v>4.13.1</v>
      </c>
      <c r="E198" s="1671" t="s">
        <v>962</v>
      </c>
      <c r="F198" s="2267" t="s">
        <v>318</v>
      </c>
      <c r="G198" s="2357" t="s">
        <v>22</v>
      </c>
      <c r="H198" s="822" t="s">
        <v>22</v>
      </c>
      <c r="I198" s="2357" t="s">
        <v>1111</v>
      </c>
      <c r="J198" s="822" t="s">
        <v>22</v>
      </c>
      <c r="K198" s="2357" t="s">
        <v>22</v>
      </c>
      <c r="L198" s="822" t="s">
        <v>22</v>
      </c>
      <c r="M198" s="2663" t="s">
        <v>22</v>
      </c>
      <c r="N198" s="2661" t="s">
        <v>22</v>
      </c>
      <c r="O198" s="2652" t="s">
        <v>22</v>
      </c>
      <c r="P198" s="2650" t="s">
        <v>22</v>
      </c>
      <c r="Q198" s="2652" t="s">
        <v>22</v>
      </c>
      <c r="R198" s="2650" t="s">
        <v>22</v>
      </c>
      <c r="S198" s="1529" t="s">
        <v>963</v>
      </c>
      <c r="T198" s="1639"/>
      <c r="U198" s="1639"/>
      <c r="V198" s="1639"/>
      <c r="W198" s="1639"/>
      <c r="X198" s="1639"/>
      <c r="Y198" s="1639"/>
      <c r="Z198" s="1639"/>
      <c r="AA198" s="1639"/>
      <c r="AB198" s="1639"/>
      <c r="AC198" s="679"/>
      <c r="AD198" s="1639">
        <v>0</v>
      </c>
    </row>
    <row s="1854" customFormat="1" customHeight="1" ht="15">
      <c r="A199" s="1636"/>
      <c r="B199" s="2401"/>
      <c r="C199" s="2402"/>
      <c r="D199" s="693" t="str">
        <f>B198&amp;".2"</f>
        <v>4.13.2</v>
      </c>
      <c r="E199" s="1671" t="s">
        <v>964</v>
      </c>
      <c r="F199" s="2267" t="s">
        <v>318</v>
      </c>
      <c r="G199" s="1742" t="s">
        <v>22</v>
      </c>
      <c r="H199" s="822" t="s">
        <v>22</v>
      </c>
      <c r="I199" s="1742" t="s">
        <v>1028</v>
      </c>
      <c r="J199" s="822" t="s">
        <v>22</v>
      </c>
      <c r="K199" s="1742" t="s">
        <v>22</v>
      </c>
      <c r="L199" s="822" t="s">
        <v>22</v>
      </c>
      <c r="M199" s="2664" t="s">
        <v>22</v>
      </c>
      <c r="N199" s="2661" t="s">
        <v>22</v>
      </c>
      <c r="O199" s="2653" t="s">
        <v>22</v>
      </c>
      <c r="P199" s="2650" t="s">
        <v>22</v>
      </c>
      <c r="Q199" s="2653" t="s">
        <v>22</v>
      </c>
      <c r="R199" s="2650" t="s">
        <v>22</v>
      </c>
      <c r="S199" s="1529" t="s">
        <v>965</v>
      </c>
      <c r="T199" s="1639"/>
      <c r="U199" s="1639"/>
      <c r="V199" s="1639"/>
      <c r="W199" s="1639"/>
      <c r="X199" s="1639"/>
      <c r="Y199" s="1639"/>
      <c r="Z199" s="1639"/>
      <c r="AA199" s="1639"/>
      <c r="AB199" s="1639"/>
      <c r="AC199" s="679"/>
      <c r="AD199" s="1639">
        <v>0</v>
      </c>
    </row>
    <row s="1854" customFormat="1" customHeight="1" ht="33.75">
      <c r="A200" s="1639"/>
      <c r="B200" s="2401" t="s">
        <v>1112</v>
      </c>
      <c r="C200" s="2402" t="s">
        <v>104</v>
      </c>
      <c r="D200" s="693" t="str">
        <f>B200&amp;".1"</f>
        <v>4.14.1</v>
      </c>
      <c r="E200" s="1671" t="s">
        <v>962</v>
      </c>
      <c r="F200" s="2267" t="s">
        <v>318</v>
      </c>
      <c r="G200" s="2357" t="s">
        <v>22</v>
      </c>
      <c r="H200" s="822" t="s">
        <v>22</v>
      </c>
      <c r="I200" s="2357" t="s">
        <v>1113</v>
      </c>
      <c r="J200" s="822" t="s">
        <v>22</v>
      </c>
      <c r="K200" s="2357" t="s">
        <v>22</v>
      </c>
      <c r="L200" s="822" t="s">
        <v>22</v>
      </c>
      <c r="M200" s="2663" t="s">
        <v>22</v>
      </c>
      <c r="N200" s="2661" t="s">
        <v>22</v>
      </c>
      <c r="O200" s="2652" t="s">
        <v>22</v>
      </c>
      <c r="P200" s="2650" t="s">
        <v>22</v>
      </c>
      <c r="Q200" s="2652" t="s">
        <v>22</v>
      </c>
      <c r="R200" s="2650" t="s">
        <v>22</v>
      </c>
      <c r="S200" s="1529" t="s">
        <v>963</v>
      </c>
      <c r="T200" s="1639"/>
      <c r="U200" s="1639"/>
      <c r="V200" s="1639"/>
      <c r="W200" s="1639"/>
      <c r="X200" s="1639"/>
      <c r="Y200" s="1639"/>
      <c r="Z200" s="1639"/>
      <c r="AA200" s="1639"/>
      <c r="AB200" s="1639"/>
      <c r="AC200" s="679"/>
      <c r="AD200" s="1639">
        <v>0</v>
      </c>
    </row>
    <row s="1854" customFormat="1" customHeight="1" ht="15">
      <c r="A201" s="1636"/>
      <c r="B201" s="2401"/>
      <c r="C201" s="2402"/>
      <c r="D201" s="693" t="str">
        <f>B200&amp;".2"</f>
        <v>4.14.2</v>
      </c>
      <c r="E201" s="1671" t="s">
        <v>964</v>
      </c>
      <c r="F201" s="2267" t="s">
        <v>318</v>
      </c>
      <c r="G201" s="1742" t="s">
        <v>22</v>
      </c>
      <c r="H201" s="822" t="s">
        <v>22</v>
      </c>
      <c r="I201" s="1742" t="s">
        <v>1042</v>
      </c>
      <c r="J201" s="822" t="s">
        <v>22</v>
      </c>
      <c r="K201" s="1742" t="s">
        <v>22</v>
      </c>
      <c r="L201" s="822" t="s">
        <v>22</v>
      </c>
      <c r="M201" s="2664" t="s">
        <v>22</v>
      </c>
      <c r="N201" s="2661" t="s">
        <v>22</v>
      </c>
      <c r="O201" s="2653" t="s">
        <v>22</v>
      </c>
      <c r="P201" s="2650" t="s">
        <v>22</v>
      </c>
      <c r="Q201" s="2653" t="s">
        <v>22</v>
      </c>
      <c r="R201" s="2650" t="s">
        <v>22</v>
      </c>
      <c r="S201" s="1529" t="s">
        <v>965</v>
      </c>
      <c r="T201" s="1639"/>
      <c r="U201" s="1639"/>
      <c r="V201" s="1639"/>
      <c r="W201" s="1639"/>
      <c r="X201" s="1639"/>
      <c r="Y201" s="1639"/>
      <c r="Z201" s="1639"/>
      <c r="AA201" s="1639"/>
      <c r="AB201" s="1639"/>
      <c r="AC201" s="679"/>
      <c r="AD201" s="1639">
        <v>0</v>
      </c>
    </row>
    <row s="1854" customFormat="1" customHeight="1" ht="33.75">
      <c r="A202" s="1639"/>
      <c r="B202" s="2401" t="s">
        <v>1114</v>
      </c>
      <c r="C202" s="2402" t="s">
        <v>104</v>
      </c>
      <c r="D202" s="693" t="str">
        <f>B202&amp;".1"</f>
        <v>4.15.1</v>
      </c>
      <c r="E202" s="1671" t="s">
        <v>962</v>
      </c>
      <c r="F202" s="2267" t="s">
        <v>318</v>
      </c>
      <c r="G202" s="2357" t="s">
        <v>22</v>
      </c>
      <c r="H202" s="822" t="s">
        <v>22</v>
      </c>
      <c r="I202" s="2357" t="s">
        <v>1115</v>
      </c>
      <c r="J202" s="822" t="s">
        <v>22</v>
      </c>
      <c r="K202" s="2357" t="s">
        <v>22</v>
      </c>
      <c r="L202" s="822" t="s">
        <v>22</v>
      </c>
      <c r="M202" s="2663" t="s">
        <v>22</v>
      </c>
      <c r="N202" s="2661" t="s">
        <v>22</v>
      </c>
      <c r="O202" s="2652" t="s">
        <v>22</v>
      </c>
      <c r="P202" s="2650" t="s">
        <v>22</v>
      </c>
      <c r="Q202" s="2652" t="s">
        <v>22</v>
      </c>
      <c r="R202" s="2650" t="s">
        <v>22</v>
      </c>
      <c r="S202" s="1529" t="s">
        <v>963</v>
      </c>
      <c r="T202" s="1639"/>
      <c r="U202" s="1639"/>
      <c r="V202" s="1639"/>
      <c r="W202" s="1639"/>
      <c r="X202" s="1639"/>
      <c r="Y202" s="1639"/>
      <c r="Z202" s="1639"/>
      <c r="AA202" s="1639"/>
      <c r="AB202" s="1639"/>
      <c r="AC202" s="679"/>
      <c r="AD202" s="1639">
        <v>0</v>
      </c>
    </row>
    <row s="1854" customFormat="1" customHeight="1" ht="15">
      <c r="A203" s="1636"/>
      <c r="B203" s="2401"/>
      <c r="C203" s="2402"/>
      <c r="D203" s="693" t="str">
        <f>B202&amp;".2"</f>
        <v>4.15.2</v>
      </c>
      <c r="E203" s="1671" t="s">
        <v>964</v>
      </c>
      <c r="F203" s="2267" t="s">
        <v>318</v>
      </c>
      <c r="G203" s="1742" t="s">
        <v>22</v>
      </c>
      <c r="H203" s="822" t="s">
        <v>22</v>
      </c>
      <c r="I203" s="1742" t="s">
        <v>1042</v>
      </c>
      <c r="J203" s="822" t="s">
        <v>22</v>
      </c>
      <c r="K203" s="1742" t="s">
        <v>22</v>
      </c>
      <c r="L203" s="822" t="s">
        <v>22</v>
      </c>
      <c r="M203" s="2664" t="s">
        <v>22</v>
      </c>
      <c r="N203" s="2661" t="s">
        <v>22</v>
      </c>
      <c r="O203" s="2653" t="s">
        <v>22</v>
      </c>
      <c r="P203" s="2650" t="s">
        <v>22</v>
      </c>
      <c r="Q203" s="2653" t="s">
        <v>22</v>
      </c>
      <c r="R203" s="2650" t="s">
        <v>22</v>
      </c>
      <c r="S203" s="1529" t="s">
        <v>965</v>
      </c>
      <c r="T203" s="1639"/>
      <c r="U203" s="1639"/>
      <c r="V203" s="1639"/>
      <c r="W203" s="1639"/>
      <c r="X203" s="1639"/>
      <c r="Y203" s="1639"/>
      <c r="Z203" s="1639"/>
      <c r="AA203" s="1639"/>
      <c r="AB203" s="1639"/>
      <c r="AC203" s="679"/>
      <c r="AD203" s="1639">
        <v>0</v>
      </c>
    </row>
    <row s="1854" customFormat="1" customHeight="1" ht="33.75">
      <c r="A204" s="1639"/>
      <c r="B204" s="2401" t="s">
        <v>1116</v>
      </c>
      <c r="C204" s="2402" t="s">
        <v>104</v>
      </c>
      <c r="D204" s="693" t="str">
        <f>B204&amp;".1"</f>
        <v>4.16.1</v>
      </c>
      <c r="E204" s="1671" t="s">
        <v>962</v>
      </c>
      <c r="F204" s="2267" t="s">
        <v>318</v>
      </c>
      <c r="G204" s="2357" t="s">
        <v>22</v>
      </c>
      <c r="H204" s="822" t="s">
        <v>22</v>
      </c>
      <c r="I204" s="2357" t="s">
        <v>1117</v>
      </c>
      <c r="J204" s="822" t="s">
        <v>22</v>
      </c>
      <c r="K204" s="2357" t="s">
        <v>22</v>
      </c>
      <c r="L204" s="822" t="s">
        <v>22</v>
      </c>
      <c r="M204" s="2663" t="s">
        <v>22</v>
      </c>
      <c r="N204" s="2661" t="s">
        <v>22</v>
      </c>
      <c r="O204" s="2652" t="s">
        <v>22</v>
      </c>
      <c r="P204" s="2650" t="s">
        <v>22</v>
      </c>
      <c r="Q204" s="2652" t="s">
        <v>22</v>
      </c>
      <c r="R204" s="2650" t="s">
        <v>22</v>
      </c>
      <c r="S204" s="1529" t="s">
        <v>963</v>
      </c>
      <c r="T204" s="1639"/>
      <c r="U204" s="1639"/>
      <c r="V204" s="1639"/>
      <c r="W204" s="1639"/>
      <c r="X204" s="1639"/>
      <c r="Y204" s="1639"/>
      <c r="Z204" s="1639"/>
      <c r="AA204" s="1639"/>
      <c r="AB204" s="1639"/>
      <c r="AC204" s="679"/>
      <c r="AD204" s="1639">
        <v>0</v>
      </c>
    </row>
    <row s="1854" customFormat="1" customHeight="1" ht="15">
      <c r="A205" s="1636"/>
      <c r="B205" s="2401"/>
      <c r="C205" s="2402"/>
      <c r="D205" s="693" t="str">
        <f>B204&amp;".2"</f>
        <v>4.16.2</v>
      </c>
      <c r="E205" s="1671" t="s">
        <v>964</v>
      </c>
      <c r="F205" s="2267" t="s">
        <v>318</v>
      </c>
      <c r="G205" s="1742" t="s">
        <v>22</v>
      </c>
      <c r="H205" s="822" t="s">
        <v>22</v>
      </c>
      <c r="I205" s="1742" t="s">
        <v>1097</v>
      </c>
      <c r="J205" s="822" t="s">
        <v>22</v>
      </c>
      <c r="K205" s="1742" t="s">
        <v>22</v>
      </c>
      <c r="L205" s="822" t="s">
        <v>22</v>
      </c>
      <c r="M205" s="2664" t="s">
        <v>22</v>
      </c>
      <c r="N205" s="2661" t="s">
        <v>22</v>
      </c>
      <c r="O205" s="2653" t="s">
        <v>22</v>
      </c>
      <c r="P205" s="2650" t="s">
        <v>22</v>
      </c>
      <c r="Q205" s="2653" t="s">
        <v>22</v>
      </c>
      <c r="R205" s="2650" t="s">
        <v>22</v>
      </c>
      <c r="S205" s="1529" t="s">
        <v>965</v>
      </c>
      <c r="T205" s="1639"/>
      <c r="U205" s="1639"/>
      <c r="V205" s="1639"/>
      <c r="W205" s="1639"/>
      <c r="X205" s="1639"/>
      <c r="Y205" s="1639"/>
      <c r="Z205" s="1639"/>
      <c r="AA205" s="1639"/>
      <c r="AB205" s="1639"/>
      <c r="AC205" s="679"/>
      <c r="AD205" s="1639">
        <v>0</v>
      </c>
    </row>
    <row s="1854" customFormat="1" customHeight="1" ht="33.75">
      <c r="A206" s="1639"/>
      <c r="B206" s="2401" t="s">
        <v>1118</v>
      </c>
      <c r="C206" s="2402" t="s">
        <v>104</v>
      </c>
      <c r="D206" s="693" t="str">
        <f>B206&amp;".1"</f>
        <v>4.17.1</v>
      </c>
      <c r="E206" s="1671" t="s">
        <v>962</v>
      </c>
      <c r="F206" s="2267" t="s">
        <v>318</v>
      </c>
      <c r="G206" s="2357" t="s">
        <v>22</v>
      </c>
      <c r="H206" s="822" t="s">
        <v>22</v>
      </c>
      <c r="I206" s="2357" t="s">
        <v>1119</v>
      </c>
      <c r="J206" s="822" t="s">
        <v>22</v>
      </c>
      <c r="K206" s="2357" t="s">
        <v>22</v>
      </c>
      <c r="L206" s="822" t="s">
        <v>22</v>
      </c>
      <c r="M206" s="2663" t="s">
        <v>22</v>
      </c>
      <c r="N206" s="2661" t="s">
        <v>22</v>
      </c>
      <c r="O206" s="2652" t="s">
        <v>22</v>
      </c>
      <c r="P206" s="2650" t="s">
        <v>22</v>
      </c>
      <c r="Q206" s="2652" t="s">
        <v>22</v>
      </c>
      <c r="R206" s="2650" t="s">
        <v>22</v>
      </c>
      <c r="S206" s="1529" t="s">
        <v>963</v>
      </c>
      <c r="T206" s="1639"/>
      <c r="U206" s="1639"/>
      <c r="V206" s="1639"/>
      <c r="W206" s="1639"/>
      <c r="X206" s="1639"/>
      <c r="Y206" s="1639"/>
      <c r="Z206" s="1639"/>
      <c r="AA206" s="1639"/>
      <c r="AB206" s="1639"/>
      <c r="AC206" s="679"/>
      <c r="AD206" s="1639">
        <v>0</v>
      </c>
    </row>
    <row s="1854" customFormat="1" customHeight="1" ht="15">
      <c r="A207" s="1636"/>
      <c r="B207" s="2401"/>
      <c r="C207" s="2402"/>
      <c r="D207" s="693" t="str">
        <f>B206&amp;".2"</f>
        <v>4.17.2</v>
      </c>
      <c r="E207" s="1671" t="s">
        <v>964</v>
      </c>
      <c r="F207" s="2267" t="s">
        <v>318</v>
      </c>
      <c r="G207" s="1742" t="s">
        <v>22</v>
      </c>
      <c r="H207" s="822" t="s">
        <v>22</v>
      </c>
      <c r="I207" s="1742" t="s">
        <v>1120</v>
      </c>
      <c r="J207" s="822" t="s">
        <v>22</v>
      </c>
      <c r="K207" s="1742" t="s">
        <v>22</v>
      </c>
      <c r="L207" s="822" t="s">
        <v>22</v>
      </c>
      <c r="M207" s="2664" t="s">
        <v>22</v>
      </c>
      <c r="N207" s="2661" t="s">
        <v>22</v>
      </c>
      <c r="O207" s="2653" t="s">
        <v>22</v>
      </c>
      <c r="P207" s="2650" t="s">
        <v>22</v>
      </c>
      <c r="Q207" s="2653" t="s">
        <v>22</v>
      </c>
      <c r="R207" s="2650" t="s">
        <v>22</v>
      </c>
      <c r="S207" s="1529" t="s">
        <v>965</v>
      </c>
      <c r="T207" s="1639"/>
      <c r="U207" s="1639"/>
      <c r="V207" s="1639"/>
      <c r="W207" s="1639"/>
      <c r="X207" s="1639"/>
      <c r="Y207" s="1639"/>
      <c r="Z207" s="1639"/>
      <c r="AA207" s="1639"/>
      <c r="AB207" s="1639"/>
      <c r="AC207" s="679"/>
      <c r="AD207" s="1639">
        <v>0</v>
      </c>
    </row>
    <row s="1854" customFormat="1" customHeight="1" ht="33.75">
      <c r="A208" s="1639"/>
      <c r="B208" s="2401" t="s">
        <v>1121</v>
      </c>
      <c r="C208" s="2402" t="s">
        <v>104</v>
      </c>
      <c r="D208" s="693" t="str">
        <f>B208&amp;".1"</f>
        <v>4.18.1</v>
      </c>
      <c r="E208" s="1671" t="s">
        <v>962</v>
      </c>
      <c r="F208" s="2267" t="s">
        <v>318</v>
      </c>
      <c r="G208" s="2357" t="s">
        <v>22</v>
      </c>
      <c r="H208" s="822" t="s">
        <v>22</v>
      </c>
      <c r="I208" s="2357" t="s">
        <v>1122</v>
      </c>
      <c r="J208" s="822" t="s">
        <v>22</v>
      </c>
      <c r="K208" s="2357" t="s">
        <v>22</v>
      </c>
      <c r="L208" s="822" t="s">
        <v>22</v>
      </c>
      <c r="M208" s="2663" t="s">
        <v>22</v>
      </c>
      <c r="N208" s="2661" t="s">
        <v>22</v>
      </c>
      <c r="O208" s="2652" t="s">
        <v>22</v>
      </c>
      <c r="P208" s="2650" t="s">
        <v>22</v>
      </c>
      <c r="Q208" s="2652" t="s">
        <v>22</v>
      </c>
      <c r="R208" s="2650" t="s">
        <v>22</v>
      </c>
      <c r="S208" s="1529" t="s">
        <v>963</v>
      </c>
      <c r="T208" s="1639"/>
      <c r="U208" s="1639"/>
      <c r="V208" s="1639"/>
      <c r="W208" s="1639"/>
      <c r="X208" s="1639"/>
      <c r="Y208" s="1639"/>
      <c r="Z208" s="1639"/>
      <c r="AA208" s="1639"/>
      <c r="AB208" s="1639"/>
      <c r="AC208" s="679"/>
      <c r="AD208" s="1639">
        <v>0</v>
      </c>
    </row>
    <row s="1854" customFormat="1" customHeight="1" ht="15">
      <c r="A209" s="1636"/>
      <c r="B209" s="2401"/>
      <c r="C209" s="2402"/>
      <c r="D209" s="693" t="str">
        <f>B208&amp;".2"</f>
        <v>4.18.2</v>
      </c>
      <c r="E209" s="1671" t="s">
        <v>964</v>
      </c>
      <c r="F209" s="2267" t="s">
        <v>318</v>
      </c>
      <c r="G209" s="1742" t="s">
        <v>22</v>
      </c>
      <c r="H209" s="822" t="s">
        <v>22</v>
      </c>
      <c r="I209" s="1742" t="s">
        <v>1123</v>
      </c>
      <c r="J209" s="822" t="s">
        <v>22</v>
      </c>
      <c r="K209" s="1742" t="s">
        <v>22</v>
      </c>
      <c r="L209" s="822" t="s">
        <v>22</v>
      </c>
      <c r="M209" s="2664" t="s">
        <v>22</v>
      </c>
      <c r="N209" s="2661" t="s">
        <v>22</v>
      </c>
      <c r="O209" s="2653" t="s">
        <v>22</v>
      </c>
      <c r="P209" s="2650" t="s">
        <v>22</v>
      </c>
      <c r="Q209" s="2653" t="s">
        <v>22</v>
      </c>
      <c r="R209" s="2650" t="s">
        <v>22</v>
      </c>
      <c r="S209" s="1529" t="s">
        <v>965</v>
      </c>
      <c r="T209" s="1639"/>
      <c r="U209" s="1639"/>
      <c r="V209" s="1639"/>
      <c r="W209" s="1639"/>
      <c r="X209" s="1639"/>
      <c r="Y209" s="1639"/>
      <c r="Z209" s="1639"/>
      <c r="AA209" s="1639"/>
      <c r="AB209" s="1639"/>
      <c r="AC209" s="679"/>
      <c r="AD209" s="1639">
        <v>0</v>
      </c>
    </row>
    <row s="1854" customFormat="1" customHeight="1" ht="33.75">
      <c r="A210" s="1639"/>
      <c r="B210" s="2401" t="s">
        <v>1124</v>
      </c>
      <c r="C210" s="2402" t="s">
        <v>104</v>
      </c>
      <c r="D210" s="693" t="str">
        <f>B210&amp;".1"</f>
        <v>4.19.1</v>
      </c>
      <c r="E210" s="1671" t="s">
        <v>962</v>
      </c>
      <c r="F210" s="2267" t="s">
        <v>318</v>
      </c>
      <c r="G210" s="2357" t="s">
        <v>22</v>
      </c>
      <c r="H210" s="822" t="s">
        <v>22</v>
      </c>
      <c r="I210" s="2357" t="s">
        <v>1125</v>
      </c>
      <c r="J210" s="822" t="s">
        <v>22</v>
      </c>
      <c r="K210" s="2357" t="s">
        <v>22</v>
      </c>
      <c r="L210" s="822" t="s">
        <v>22</v>
      </c>
      <c r="M210" s="2663" t="s">
        <v>22</v>
      </c>
      <c r="N210" s="2661" t="s">
        <v>22</v>
      </c>
      <c r="O210" s="2652" t="s">
        <v>22</v>
      </c>
      <c r="P210" s="2650" t="s">
        <v>22</v>
      </c>
      <c r="Q210" s="2652" t="s">
        <v>22</v>
      </c>
      <c r="R210" s="2650" t="s">
        <v>22</v>
      </c>
      <c r="S210" s="1529" t="s">
        <v>963</v>
      </c>
      <c r="T210" s="1639"/>
      <c r="U210" s="1639"/>
      <c r="V210" s="1639"/>
      <c r="W210" s="1639"/>
      <c r="X210" s="1639"/>
      <c r="Y210" s="1639"/>
      <c r="Z210" s="1639"/>
      <c r="AA210" s="1639"/>
      <c r="AB210" s="1639"/>
      <c r="AC210" s="679"/>
      <c r="AD210" s="1639">
        <v>0</v>
      </c>
    </row>
    <row s="1854" customFormat="1" customHeight="1" ht="15">
      <c r="A211" s="1636"/>
      <c r="B211" s="2401"/>
      <c r="C211" s="2402"/>
      <c r="D211" s="693" t="str">
        <f>B210&amp;".2"</f>
        <v>4.19.2</v>
      </c>
      <c r="E211" s="1671" t="s">
        <v>964</v>
      </c>
      <c r="F211" s="2267" t="s">
        <v>318</v>
      </c>
      <c r="G211" s="1742" t="s">
        <v>22</v>
      </c>
      <c r="H211" s="822" t="s">
        <v>22</v>
      </c>
      <c r="I211" s="1742" t="s">
        <v>1052</v>
      </c>
      <c r="J211" s="822" t="s">
        <v>22</v>
      </c>
      <c r="K211" s="1742" t="s">
        <v>22</v>
      </c>
      <c r="L211" s="822" t="s">
        <v>22</v>
      </c>
      <c r="M211" s="2664" t="s">
        <v>22</v>
      </c>
      <c r="N211" s="2661" t="s">
        <v>22</v>
      </c>
      <c r="O211" s="2653" t="s">
        <v>22</v>
      </c>
      <c r="P211" s="2650" t="s">
        <v>22</v>
      </c>
      <c r="Q211" s="2653" t="s">
        <v>22</v>
      </c>
      <c r="R211" s="2650" t="s">
        <v>22</v>
      </c>
      <c r="S211" s="1529" t="s">
        <v>965</v>
      </c>
      <c r="T211" s="1639"/>
      <c r="U211" s="1639"/>
      <c r="V211" s="1639"/>
      <c r="W211" s="1639"/>
      <c r="X211" s="1639"/>
      <c r="Y211" s="1639"/>
      <c r="Z211" s="1639"/>
      <c r="AA211" s="1639"/>
      <c r="AB211" s="1639"/>
      <c r="AC211" s="679"/>
      <c r="AD211" s="1639">
        <v>0</v>
      </c>
    </row>
    <row s="1854" customFormat="1" customHeight="1" ht="33.75">
      <c r="A212" s="1639"/>
      <c r="B212" s="2401" t="s">
        <v>1126</v>
      </c>
      <c r="C212" s="2402" t="s">
        <v>104</v>
      </c>
      <c r="D212" s="693" t="str">
        <f>B212&amp;".1"</f>
        <v>4.20.1</v>
      </c>
      <c r="E212" s="1671" t="s">
        <v>962</v>
      </c>
      <c r="F212" s="2267" t="s">
        <v>318</v>
      </c>
      <c r="G212" s="2357" t="s">
        <v>22</v>
      </c>
      <c r="H212" s="822" t="s">
        <v>22</v>
      </c>
      <c r="I212" s="2357" t="s">
        <v>1127</v>
      </c>
      <c r="J212" s="822" t="s">
        <v>22</v>
      </c>
      <c r="K212" s="2357" t="s">
        <v>22</v>
      </c>
      <c r="L212" s="822" t="s">
        <v>22</v>
      </c>
      <c r="M212" s="2663" t="s">
        <v>22</v>
      </c>
      <c r="N212" s="2661" t="s">
        <v>22</v>
      </c>
      <c r="O212" s="2652" t="s">
        <v>22</v>
      </c>
      <c r="P212" s="2650" t="s">
        <v>22</v>
      </c>
      <c r="Q212" s="2652" t="s">
        <v>22</v>
      </c>
      <c r="R212" s="2650" t="s">
        <v>22</v>
      </c>
      <c r="S212" s="1529" t="s">
        <v>963</v>
      </c>
      <c r="T212" s="1639"/>
      <c r="U212" s="1639"/>
      <c r="V212" s="1639"/>
      <c r="W212" s="1639"/>
      <c r="X212" s="1639"/>
      <c r="Y212" s="1639"/>
      <c r="Z212" s="1639"/>
      <c r="AA212" s="1639"/>
      <c r="AB212" s="1639"/>
      <c r="AC212" s="679"/>
      <c r="AD212" s="1639">
        <v>0</v>
      </c>
    </row>
    <row s="1854" customFormat="1" customHeight="1" ht="15">
      <c r="A213" s="1636"/>
      <c r="B213" s="2401"/>
      <c r="C213" s="2402"/>
      <c r="D213" s="693" t="str">
        <f>B212&amp;".2"</f>
        <v>4.20.2</v>
      </c>
      <c r="E213" s="1671" t="s">
        <v>964</v>
      </c>
      <c r="F213" s="2267" t="s">
        <v>318</v>
      </c>
      <c r="G213" s="1742" t="s">
        <v>22</v>
      </c>
      <c r="H213" s="822" t="s">
        <v>22</v>
      </c>
      <c r="I213" s="1742" t="s">
        <v>1128</v>
      </c>
      <c r="J213" s="822" t="s">
        <v>22</v>
      </c>
      <c r="K213" s="1742" t="s">
        <v>22</v>
      </c>
      <c r="L213" s="822" t="s">
        <v>22</v>
      </c>
      <c r="M213" s="2664" t="s">
        <v>22</v>
      </c>
      <c r="N213" s="2661" t="s">
        <v>22</v>
      </c>
      <c r="O213" s="2653" t="s">
        <v>22</v>
      </c>
      <c r="P213" s="2650" t="s">
        <v>22</v>
      </c>
      <c r="Q213" s="2653" t="s">
        <v>22</v>
      </c>
      <c r="R213" s="2650" t="s">
        <v>22</v>
      </c>
      <c r="S213" s="1529" t="s">
        <v>965</v>
      </c>
      <c r="T213" s="1639"/>
      <c r="U213" s="1639"/>
      <c r="V213" s="1639"/>
      <c r="W213" s="1639"/>
      <c r="X213" s="1639"/>
      <c r="Y213" s="1639"/>
      <c r="Z213" s="1639"/>
      <c r="AA213" s="1639"/>
      <c r="AB213" s="1639"/>
      <c r="AC213" s="679"/>
      <c r="AD213" s="1639">
        <v>0</v>
      </c>
    </row>
    <row s="1854" customFormat="1" customHeight="1" ht="33.75">
      <c r="A214" s="1639"/>
      <c r="B214" s="2401" t="s">
        <v>1129</v>
      </c>
      <c r="C214" s="2402" t="s">
        <v>104</v>
      </c>
      <c r="D214" s="693" t="str">
        <f>B214&amp;".1"</f>
        <v>4.21.1</v>
      </c>
      <c r="E214" s="1671" t="s">
        <v>962</v>
      </c>
      <c r="F214" s="2267" t="s">
        <v>318</v>
      </c>
      <c r="G214" s="2357" t="s">
        <v>22</v>
      </c>
      <c r="H214" s="822" t="s">
        <v>22</v>
      </c>
      <c r="I214" s="2357" t="s">
        <v>1130</v>
      </c>
      <c r="J214" s="822" t="s">
        <v>22</v>
      </c>
      <c r="K214" s="2357" t="s">
        <v>22</v>
      </c>
      <c r="L214" s="822" t="s">
        <v>22</v>
      </c>
      <c r="M214" s="2663" t="s">
        <v>22</v>
      </c>
      <c r="N214" s="2661" t="s">
        <v>22</v>
      </c>
      <c r="O214" s="2652" t="s">
        <v>22</v>
      </c>
      <c r="P214" s="2650" t="s">
        <v>22</v>
      </c>
      <c r="Q214" s="2652" t="s">
        <v>22</v>
      </c>
      <c r="R214" s="2650" t="s">
        <v>22</v>
      </c>
      <c r="S214" s="1529" t="s">
        <v>963</v>
      </c>
      <c r="T214" s="1639"/>
      <c r="U214" s="1639"/>
      <c r="V214" s="1639"/>
      <c r="W214" s="1639"/>
      <c r="X214" s="1639"/>
      <c r="Y214" s="1639"/>
      <c r="Z214" s="1639"/>
      <c r="AA214" s="1639"/>
      <c r="AB214" s="1639"/>
      <c r="AC214" s="679"/>
      <c r="AD214" s="1639">
        <v>0</v>
      </c>
    </row>
    <row s="1854" customFormat="1" customHeight="1" ht="15">
      <c r="A215" s="1636"/>
      <c r="B215" s="2401"/>
      <c r="C215" s="2402"/>
      <c r="D215" s="693" t="str">
        <f>B214&amp;".2"</f>
        <v>4.21.2</v>
      </c>
      <c r="E215" s="1671" t="s">
        <v>964</v>
      </c>
      <c r="F215" s="2267" t="s">
        <v>318</v>
      </c>
      <c r="G215" s="1742" t="s">
        <v>22</v>
      </c>
      <c r="H215" s="822" t="s">
        <v>22</v>
      </c>
      <c r="I215" s="1742" t="s">
        <v>1131</v>
      </c>
      <c r="J215" s="822" t="s">
        <v>22</v>
      </c>
      <c r="K215" s="1742" t="s">
        <v>22</v>
      </c>
      <c r="L215" s="822" t="s">
        <v>22</v>
      </c>
      <c r="M215" s="2664" t="s">
        <v>22</v>
      </c>
      <c r="N215" s="2661" t="s">
        <v>22</v>
      </c>
      <c r="O215" s="2653" t="s">
        <v>22</v>
      </c>
      <c r="P215" s="2650" t="s">
        <v>22</v>
      </c>
      <c r="Q215" s="2653" t="s">
        <v>22</v>
      </c>
      <c r="R215" s="2650" t="s">
        <v>22</v>
      </c>
      <c r="S215" s="1529" t="s">
        <v>965</v>
      </c>
      <c r="T215" s="1639"/>
      <c r="U215" s="1639"/>
      <c r="V215" s="1639"/>
      <c r="W215" s="1639"/>
      <c r="X215" s="1639"/>
      <c r="Y215" s="1639"/>
      <c r="Z215" s="1639"/>
      <c r="AA215" s="1639"/>
      <c r="AB215" s="1639"/>
      <c r="AC215" s="679"/>
      <c r="AD215" s="1639">
        <v>0</v>
      </c>
    </row>
    <row s="1854" customFormat="1" customHeight="1" ht="33.75">
      <c r="A216" s="1639"/>
      <c r="B216" s="2401" t="s">
        <v>1132</v>
      </c>
      <c r="C216" s="2402" t="s">
        <v>104</v>
      </c>
      <c r="D216" s="693" t="str">
        <f>B216&amp;".1"</f>
        <v>4.22.1</v>
      </c>
      <c r="E216" s="1671" t="s">
        <v>962</v>
      </c>
      <c r="F216" s="2267" t="s">
        <v>318</v>
      </c>
      <c r="G216" s="2357" t="s">
        <v>22</v>
      </c>
      <c r="H216" s="822" t="s">
        <v>22</v>
      </c>
      <c r="I216" s="2357" t="s">
        <v>1133</v>
      </c>
      <c r="J216" s="822" t="s">
        <v>22</v>
      </c>
      <c r="K216" s="2357" t="s">
        <v>22</v>
      </c>
      <c r="L216" s="822" t="s">
        <v>22</v>
      </c>
      <c r="M216" s="2663" t="s">
        <v>22</v>
      </c>
      <c r="N216" s="2661" t="s">
        <v>22</v>
      </c>
      <c r="O216" s="2652" t="s">
        <v>22</v>
      </c>
      <c r="P216" s="2650" t="s">
        <v>22</v>
      </c>
      <c r="Q216" s="2652" t="s">
        <v>22</v>
      </c>
      <c r="R216" s="2650" t="s">
        <v>22</v>
      </c>
      <c r="S216" s="1529" t="s">
        <v>963</v>
      </c>
      <c r="T216" s="1639"/>
      <c r="U216" s="1639"/>
      <c r="V216" s="1639"/>
      <c r="W216" s="1639"/>
      <c r="X216" s="1639"/>
      <c r="Y216" s="1639"/>
      <c r="Z216" s="1639"/>
      <c r="AA216" s="1639"/>
      <c r="AB216" s="1639"/>
      <c r="AC216" s="679"/>
      <c r="AD216" s="1639">
        <v>0</v>
      </c>
    </row>
    <row s="1854" customFormat="1" customHeight="1" ht="15">
      <c r="A217" s="1636"/>
      <c r="B217" s="2401"/>
      <c r="C217" s="2402"/>
      <c r="D217" s="693" t="str">
        <f>B216&amp;".2"</f>
        <v>4.22.2</v>
      </c>
      <c r="E217" s="1671" t="s">
        <v>964</v>
      </c>
      <c r="F217" s="2267" t="s">
        <v>318</v>
      </c>
      <c r="G217" s="1742" t="s">
        <v>22</v>
      </c>
      <c r="H217" s="822" t="s">
        <v>22</v>
      </c>
      <c r="I217" s="1742" t="s">
        <v>1134</v>
      </c>
      <c r="J217" s="822" t="s">
        <v>22</v>
      </c>
      <c r="K217" s="1742" t="s">
        <v>22</v>
      </c>
      <c r="L217" s="822" t="s">
        <v>22</v>
      </c>
      <c r="M217" s="2664" t="s">
        <v>22</v>
      </c>
      <c r="N217" s="2661" t="s">
        <v>22</v>
      </c>
      <c r="O217" s="2653" t="s">
        <v>22</v>
      </c>
      <c r="P217" s="2650" t="s">
        <v>22</v>
      </c>
      <c r="Q217" s="2653" t="s">
        <v>22</v>
      </c>
      <c r="R217" s="2650" t="s">
        <v>22</v>
      </c>
      <c r="S217" s="1529" t="s">
        <v>965</v>
      </c>
      <c r="T217" s="1639"/>
      <c r="U217" s="1639"/>
      <c r="V217" s="1639"/>
      <c r="W217" s="1639"/>
      <c r="X217" s="1639"/>
      <c r="Y217" s="1639"/>
      <c r="Z217" s="1639"/>
      <c r="AA217" s="1639"/>
      <c r="AB217" s="1639"/>
      <c r="AC217" s="679"/>
      <c r="AD217" s="1639">
        <v>0</v>
      </c>
    </row>
    <row s="1854" customFormat="1" customHeight="1" ht="33.75">
      <c r="A218" s="1639"/>
      <c r="B218" s="2401" t="s">
        <v>1135</v>
      </c>
      <c r="C218" s="2402" t="s">
        <v>104</v>
      </c>
      <c r="D218" s="693" t="str">
        <f>B218&amp;".1"</f>
        <v>4.23.1</v>
      </c>
      <c r="E218" s="1671" t="s">
        <v>962</v>
      </c>
      <c r="F218" s="2267" t="s">
        <v>318</v>
      </c>
      <c r="G218" s="2357" t="s">
        <v>22</v>
      </c>
      <c r="H218" s="822" t="s">
        <v>22</v>
      </c>
      <c r="I218" s="2357" t="s">
        <v>1136</v>
      </c>
      <c r="J218" s="822" t="s">
        <v>22</v>
      </c>
      <c r="K218" s="2357" t="s">
        <v>22</v>
      </c>
      <c r="L218" s="822" t="s">
        <v>22</v>
      </c>
      <c r="M218" s="2663" t="s">
        <v>22</v>
      </c>
      <c r="N218" s="2661" t="s">
        <v>22</v>
      </c>
      <c r="O218" s="2652" t="s">
        <v>22</v>
      </c>
      <c r="P218" s="2650" t="s">
        <v>22</v>
      </c>
      <c r="Q218" s="2652" t="s">
        <v>22</v>
      </c>
      <c r="R218" s="2650" t="s">
        <v>22</v>
      </c>
      <c r="S218" s="1529" t="s">
        <v>963</v>
      </c>
      <c r="T218" s="1639"/>
      <c r="U218" s="1639"/>
      <c r="V218" s="1639"/>
      <c r="W218" s="1639"/>
      <c r="X218" s="1639"/>
      <c r="Y218" s="1639"/>
      <c r="Z218" s="1639"/>
      <c r="AA218" s="1639"/>
      <c r="AB218" s="1639"/>
      <c r="AC218" s="679"/>
      <c r="AD218" s="1639">
        <v>0</v>
      </c>
    </row>
    <row s="1854" customFormat="1" customHeight="1" ht="15">
      <c r="A219" s="1636"/>
      <c r="B219" s="2401"/>
      <c r="C219" s="2402"/>
      <c r="D219" s="693" t="str">
        <f>B218&amp;".2"</f>
        <v>4.23.2</v>
      </c>
      <c r="E219" s="1671" t="s">
        <v>964</v>
      </c>
      <c r="F219" s="2267" t="s">
        <v>318</v>
      </c>
      <c r="G219" s="1742" t="s">
        <v>22</v>
      </c>
      <c r="H219" s="822" t="s">
        <v>22</v>
      </c>
      <c r="I219" s="1742" t="s">
        <v>1075</v>
      </c>
      <c r="J219" s="822" t="s">
        <v>22</v>
      </c>
      <c r="K219" s="1742" t="s">
        <v>22</v>
      </c>
      <c r="L219" s="822" t="s">
        <v>22</v>
      </c>
      <c r="M219" s="2664" t="s">
        <v>22</v>
      </c>
      <c r="N219" s="2661" t="s">
        <v>22</v>
      </c>
      <c r="O219" s="2653" t="s">
        <v>22</v>
      </c>
      <c r="P219" s="2650" t="s">
        <v>22</v>
      </c>
      <c r="Q219" s="2653" t="s">
        <v>22</v>
      </c>
      <c r="R219" s="2650" t="s">
        <v>22</v>
      </c>
      <c r="S219" s="1529" t="s">
        <v>965</v>
      </c>
      <c r="T219" s="1639"/>
      <c r="U219" s="1639"/>
      <c r="V219" s="1639"/>
      <c r="W219" s="1639"/>
      <c r="X219" s="1639"/>
      <c r="Y219" s="1639"/>
      <c r="Z219" s="1639"/>
      <c r="AA219" s="1639"/>
      <c r="AB219" s="1639"/>
      <c r="AC219" s="679"/>
      <c r="AD219" s="1639">
        <v>0</v>
      </c>
    </row>
    <row s="1854" customFormat="1" customHeight="1" ht="33.75">
      <c r="A220" s="1639"/>
      <c r="B220" s="2401" t="s">
        <v>1137</v>
      </c>
      <c r="C220" s="2402" t="s">
        <v>104</v>
      </c>
      <c r="D220" s="693" t="str">
        <f>B220&amp;".1"</f>
        <v>4.24.1</v>
      </c>
      <c r="E220" s="1671" t="s">
        <v>962</v>
      </c>
      <c r="F220" s="2267" t="s">
        <v>318</v>
      </c>
      <c r="G220" s="2357" t="s">
        <v>22</v>
      </c>
      <c r="H220" s="822" t="s">
        <v>22</v>
      </c>
      <c r="I220" s="2357" t="s">
        <v>1138</v>
      </c>
      <c r="J220" s="822" t="s">
        <v>22</v>
      </c>
      <c r="K220" s="2357" t="s">
        <v>22</v>
      </c>
      <c r="L220" s="822" t="s">
        <v>22</v>
      </c>
      <c r="M220" s="2663" t="s">
        <v>22</v>
      </c>
      <c r="N220" s="2661" t="s">
        <v>22</v>
      </c>
      <c r="O220" s="2652" t="s">
        <v>22</v>
      </c>
      <c r="P220" s="2650" t="s">
        <v>22</v>
      </c>
      <c r="Q220" s="2652" t="s">
        <v>22</v>
      </c>
      <c r="R220" s="2650" t="s">
        <v>22</v>
      </c>
      <c r="S220" s="1529" t="s">
        <v>963</v>
      </c>
      <c r="T220" s="1639"/>
      <c r="U220" s="1639"/>
      <c r="V220" s="1639"/>
      <c r="W220" s="1639"/>
      <c r="X220" s="1639"/>
      <c r="Y220" s="1639"/>
      <c r="Z220" s="1639"/>
      <c r="AA220" s="1639"/>
      <c r="AB220" s="1639"/>
      <c r="AC220" s="679"/>
      <c r="AD220" s="1639">
        <v>0</v>
      </c>
    </row>
    <row s="1854" customFormat="1" customHeight="1" ht="15">
      <c r="A221" s="1636"/>
      <c r="B221" s="2401"/>
      <c r="C221" s="2402"/>
      <c r="D221" s="693" t="str">
        <f>B220&amp;".2"</f>
        <v>4.24.2</v>
      </c>
      <c r="E221" s="1671" t="s">
        <v>964</v>
      </c>
      <c r="F221" s="2267" t="s">
        <v>318</v>
      </c>
      <c r="G221" s="1742" t="s">
        <v>22</v>
      </c>
      <c r="H221" s="822" t="s">
        <v>22</v>
      </c>
      <c r="I221" s="1742" t="s">
        <v>1139</v>
      </c>
      <c r="J221" s="822" t="s">
        <v>22</v>
      </c>
      <c r="K221" s="1742" t="s">
        <v>22</v>
      </c>
      <c r="L221" s="822" t="s">
        <v>22</v>
      </c>
      <c r="M221" s="2664" t="s">
        <v>22</v>
      </c>
      <c r="N221" s="2661" t="s">
        <v>22</v>
      </c>
      <c r="O221" s="2653" t="s">
        <v>22</v>
      </c>
      <c r="P221" s="2650" t="s">
        <v>22</v>
      </c>
      <c r="Q221" s="2653" t="s">
        <v>22</v>
      </c>
      <c r="R221" s="2650" t="s">
        <v>22</v>
      </c>
      <c r="S221" s="1529" t="s">
        <v>965</v>
      </c>
      <c r="T221" s="1639"/>
      <c r="U221" s="1639"/>
      <c r="V221" s="1639"/>
      <c r="W221" s="1639"/>
      <c r="X221" s="1639"/>
      <c r="Y221" s="1639"/>
      <c r="Z221" s="1639"/>
      <c r="AA221" s="1639"/>
      <c r="AB221" s="1639"/>
      <c r="AC221" s="679"/>
      <c r="AD221" s="1639">
        <v>0</v>
      </c>
    </row>
    <row s="1854" customFormat="1" customHeight="1" ht="33.75">
      <c r="A222" s="1639"/>
      <c r="B222" s="2401" t="s">
        <v>1140</v>
      </c>
      <c r="C222" s="2402" t="s">
        <v>104</v>
      </c>
      <c r="D222" s="693" t="str">
        <f>B222&amp;".1"</f>
        <v>4.25.1</v>
      </c>
      <c r="E222" s="1671" t="s">
        <v>962</v>
      </c>
      <c r="F222" s="2267" t="s">
        <v>318</v>
      </c>
      <c r="G222" s="2357" t="s">
        <v>22</v>
      </c>
      <c r="H222" s="822" t="s">
        <v>22</v>
      </c>
      <c r="I222" s="2357" t="s">
        <v>1141</v>
      </c>
      <c r="J222" s="822" t="s">
        <v>22</v>
      </c>
      <c r="K222" s="2357" t="s">
        <v>22</v>
      </c>
      <c r="L222" s="822" t="s">
        <v>22</v>
      </c>
      <c r="M222" s="2663" t="s">
        <v>22</v>
      </c>
      <c r="N222" s="2661" t="s">
        <v>22</v>
      </c>
      <c r="O222" s="2652" t="s">
        <v>22</v>
      </c>
      <c r="P222" s="2650" t="s">
        <v>22</v>
      </c>
      <c r="Q222" s="2652" t="s">
        <v>22</v>
      </c>
      <c r="R222" s="2650" t="s">
        <v>22</v>
      </c>
      <c r="S222" s="1529" t="s">
        <v>963</v>
      </c>
      <c r="T222" s="1639"/>
      <c r="U222" s="1639"/>
      <c r="V222" s="1639"/>
      <c r="W222" s="1639"/>
      <c r="X222" s="1639"/>
      <c r="Y222" s="1639"/>
      <c r="Z222" s="1639"/>
      <c r="AA222" s="1639"/>
      <c r="AB222" s="1639"/>
      <c r="AC222" s="679"/>
      <c r="AD222" s="1639">
        <v>0</v>
      </c>
    </row>
    <row s="1854" customFormat="1" customHeight="1" ht="15">
      <c r="A223" s="1636"/>
      <c r="B223" s="2401"/>
      <c r="C223" s="2402"/>
      <c r="D223" s="693" t="str">
        <f>B222&amp;".2"</f>
        <v>4.25.2</v>
      </c>
      <c r="E223" s="1671" t="s">
        <v>964</v>
      </c>
      <c r="F223" s="2267" t="s">
        <v>318</v>
      </c>
      <c r="G223" s="1742" t="s">
        <v>22</v>
      </c>
      <c r="H223" s="822" t="s">
        <v>22</v>
      </c>
      <c r="I223" s="1742" t="s">
        <v>1052</v>
      </c>
      <c r="J223" s="822" t="s">
        <v>22</v>
      </c>
      <c r="K223" s="1742" t="s">
        <v>22</v>
      </c>
      <c r="L223" s="822" t="s">
        <v>22</v>
      </c>
      <c r="M223" s="2664" t="s">
        <v>22</v>
      </c>
      <c r="N223" s="2661" t="s">
        <v>22</v>
      </c>
      <c r="O223" s="2653" t="s">
        <v>22</v>
      </c>
      <c r="P223" s="2650" t="s">
        <v>22</v>
      </c>
      <c r="Q223" s="2653" t="s">
        <v>22</v>
      </c>
      <c r="R223" s="2650" t="s">
        <v>22</v>
      </c>
      <c r="S223" s="1529" t="s">
        <v>965</v>
      </c>
      <c r="T223" s="1639"/>
      <c r="U223" s="1639"/>
      <c r="V223" s="1639"/>
      <c r="W223" s="1639"/>
      <c r="X223" s="1639"/>
      <c r="Y223" s="1639"/>
      <c r="Z223" s="1639"/>
      <c r="AA223" s="1639"/>
      <c r="AB223" s="1639"/>
      <c r="AC223" s="679"/>
      <c r="AD223" s="1639">
        <v>0</v>
      </c>
    </row>
    <row s="1854" customFormat="1" customHeight="1" ht="33.75">
      <c r="A224" s="1639"/>
      <c r="B224" s="2401" t="s">
        <v>1142</v>
      </c>
      <c r="C224" s="2402" t="s">
        <v>104</v>
      </c>
      <c r="D224" s="693" t="str">
        <f>B224&amp;".1"</f>
        <v>4.26.1</v>
      </c>
      <c r="E224" s="1671" t="s">
        <v>962</v>
      </c>
      <c r="F224" s="2267" t="s">
        <v>318</v>
      </c>
      <c r="G224" s="2357" t="s">
        <v>22</v>
      </c>
      <c r="H224" s="822" t="s">
        <v>22</v>
      </c>
      <c r="I224" s="2357" t="s">
        <v>1143</v>
      </c>
      <c r="J224" s="822" t="s">
        <v>22</v>
      </c>
      <c r="K224" s="2357" t="s">
        <v>22</v>
      </c>
      <c r="L224" s="822" t="s">
        <v>22</v>
      </c>
      <c r="M224" s="2663" t="s">
        <v>22</v>
      </c>
      <c r="N224" s="2661" t="s">
        <v>22</v>
      </c>
      <c r="O224" s="2652" t="s">
        <v>22</v>
      </c>
      <c r="P224" s="2650" t="s">
        <v>22</v>
      </c>
      <c r="Q224" s="2652" t="s">
        <v>22</v>
      </c>
      <c r="R224" s="2650" t="s">
        <v>22</v>
      </c>
      <c r="S224" s="1529" t="s">
        <v>963</v>
      </c>
      <c r="T224" s="1639"/>
      <c r="U224" s="1639"/>
      <c r="V224" s="1639"/>
      <c r="W224" s="1639"/>
      <c r="X224" s="1639"/>
      <c r="Y224" s="1639"/>
      <c r="Z224" s="1639"/>
      <c r="AA224" s="1639"/>
      <c r="AB224" s="1639"/>
      <c r="AC224" s="679"/>
      <c r="AD224" s="1639">
        <v>0</v>
      </c>
    </row>
    <row s="1854" customFormat="1" customHeight="1" ht="15">
      <c r="A225" s="1636"/>
      <c r="B225" s="2401"/>
      <c r="C225" s="2402"/>
      <c r="D225" s="693" t="str">
        <f>B224&amp;".2"</f>
        <v>4.26.2</v>
      </c>
      <c r="E225" s="1671" t="s">
        <v>964</v>
      </c>
      <c r="F225" s="2267" t="s">
        <v>318</v>
      </c>
      <c r="G225" s="1742" t="s">
        <v>22</v>
      </c>
      <c r="H225" s="822" t="s">
        <v>22</v>
      </c>
      <c r="I225" s="1742" t="s">
        <v>1144</v>
      </c>
      <c r="J225" s="822" t="s">
        <v>22</v>
      </c>
      <c r="K225" s="1742" t="s">
        <v>22</v>
      </c>
      <c r="L225" s="822" t="s">
        <v>22</v>
      </c>
      <c r="M225" s="2664" t="s">
        <v>22</v>
      </c>
      <c r="N225" s="2661" t="s">
        <v>22</v>
      </c>
      <c r="O225" s="2653" t="s">
        <v>22</v>
      </c>
      <c r="P225" s="2650" t="s">
        <v>22</v>
      </c>
      <c r="Q225" s="2653" t="s">
        <v>22</v>
      </c>
      <c r="R225" s="2650" t="s">
        <v>22</v>
      </c>
      <c r="S225" s="1529" t="s">
        <v>965</v>
      </c>
      <c r="T225" s="1639"/>
      <c r="U225" s="1639"/>
      <c r="V225" s="1639"/>
      <c r="W225" s="1639"/>
      <c r="X225" s="1639"/>
      <c r="Y225" s="1639"/>
      <c r="Z225" s="1639"/>
      <c r="AA225" s="1639"/>
      <c r="AB225" s="1639"/>
      <c r="AC225" s="679"/>
      <c r="AD225" s="1639">
        <v>0</v>
      </c>
    </row>
    <row s="1854" customFormat="1" customHeight="1" ht="33.75">
      <c r="A226" s="1639"/>
      <c r="B226" s="2401" t="s">
        <v>1145</v>
      </c>
      <c r="C226" s="2402" t="s">
        <v>104</v>
      </c>
      <c r="D226" s="693" t="str">
        <f>B226&amp;".1"</f>
        <v>4.27.1</v>
      </c>
      <c r="E226" s="1671" t="s">
        <v>962</v>
      </c>
      <c r="F226" s="2267" t="s">
        <v>318</v>
      </c>
      <c r="G226" s="2357" t="s">
        <v>22</v>
      </c>
      <c r="H226" s="822" t="s">
        <v>22</v>
      </c>
      <c r="I226" s="2357" t="s">
        <v>1146</v>
      </c>
      <c r="J226" s="822" t="s">
        <v>22</v>
      </c>
      <c r="K226" s="2357" t="s">
        <v>22</v>
      </c>
      <c r="L226" s="822" t="s">
        <v>22</v>
      </c>
      <c r="M226" s="2663" t="s">
        <v>22</v>
      </c>
      <c r="N226" s="2661" t="s">
        <v>22</v>
      </c>
      <c r="O226" s="2652" t="s">
        <v>22</v>
      </c>
      <c r="P226" s="2650" t="s">
        <v>22</v>
      </c>
      <c r="Q226" s="2652" t="s">
        <v>22</v>
      </c>
      <c r="R226" s="2650" t="s">
        <v>22</v>
      </c>
      <c r="S226" s="1529" t="s">
        <v>963</v>
      </c>
      <c r="T226" s="1639"/>
      <c r="U226" s="1639"/>
      <c r="V226" s="1639"/>
      <c r="W226" s="1639"/>
      <c r="X226" s="1639"/>
      <c r="Y226" s="1639"/>
      <c r="Z226" s="1639"/>
      <c r="AA226" s="1639"/>
      <c r="AB226" s="1639"/>
      <c r="AC226" s="679"/>
      <c r="AD226" s="1639">
        <v>0</v>
      </c>
    </row>
    <row s="1854" customFormat="1" customHeight="1" ht="15">
      <c r="A227" s="1636"/>
      <c r="B227" s="2401"/>
      <c r="C227" s="2402"/>
      <c r="D227" s="693" t="str">
        <f>B226&amp;".2"</f>
        <v>4.27.2</v>
      </c>
      <c r="E227" s="1671" t="s">
        <v>964</v>
      </c>
      <c r="F227" s="2267" t="s">
        <v>318</v>
      </c>
      <c r="G227" s="1742" t="s">
        <v>22</v>
      </c>
      <c r="H227" s="822" t="s">
        <v>22</v>
      </c>
      <c r="I227" s="1742" t="s">
        <v>1147</v>
      </c>
      <c r="J227" s="822" t="s">
        <v>22</v>
      </c>
      <c r="K227" s="1742" t="s">
        <v>22</v>
      </c>
      <c r="L227" s="822" t="s">
        <v>22</v>
      </c>
      <c r="M227" s="2664" t="s">
        <v>22</v>
      </c>
      <c r="N227" s="2661" t="s">
        <v>22</v>
      </c>
      <c r="O227" s="2653" t="s">
        <v>22</v>
      </c>
      <c r="P227" s="2650" t="s">
        <v>22</v>
      </c>
      <c r="Q227" s="2653" t="s">
        <v>22</v>
      </c>
      <c r="R227" s="2650" t="s">
        <v>22</v>
      </c>
      <c r="S227" s="1529" t="s">
        <v>965</v>
      </c>
      <c r="T227" s="1639"/>
      <c r="U227" s="1639"/>
      <c r="V227" s="1639"/>
      <c r="W227" s="1639"/>
      <c r="X227" s="1639"/>
      <c r="Y227" s="1639"/>
      <c r="Z227" s="1639"/>
      <c r="AA227" s="1639"/>
      <c r="AB227" s="1639"/>
      <c r="AC227" s="679"/>
      <c r="AD227" s="1639">
        <v>0</v>
      </c>
    </row>
    <row s="1854" customFormat="1" customHeight="1" ht="33.75">
      <c r="A228" s="1639"/>
      <c r="B228" s="2401" t="s">
        <v>1148</v>
      </c>
      <c r="C228" s="2402" t="s">
        <v>104</v>
      </c>
      <c r="D228" s="693" t="str">
        <f>B228&amp;".1"</f>
        <v>4.28.1</v>
      </c>
      <c r="E228" s="1671" t="s">
        <v>962</v>
      </c>
      <c r="F228" s="2267" t="s">
        <v>318</v>
      </c>
      <c r="G228" s="2357" t="s">
        <v>22</v>
      </c>
      <c r="H228" s="822" t="s">
        <v>22</v>
      </c>
      <c r="I228" s="2357" t="s">
        <v>1149</v>
      </c>
      <c r="J228" s="822" t="s">
        <v>22</v>
      </c>
      <c r="K228" s="2357" t="s">
        <v>22</v>
      </c>
      <c r="L228" s="822" t="s">
        <v>22</v>
      </c>
      <c r="M228" s="2663" t="s">
        <v>22</v>
      </c>
      <c r="N228" s="2661" t="s">
        <v>22</v>
      </c>
      <c r="O228" s="2652" t="s">
        <v>22</v>
      </c>
      <c r="P228" s="2650" t="s">
        <v>22</v>
      </c>
      <c r="Q228" s="2652" t="s">
        <v>22</v>
      </c>
      <c r="R228" s="2650" t="s">
        <v>22</v>
      </c>
      <c r="S228" s="1529" t="s">
        <v>963</v>
      </c>
      <c r="T228" s="1639"/>
      <c r="U228" s="1639"/>
      <c r="V228" s="1639"/>
      <c r="W228" s="1639"/>
      <c r="X228" s="1639"/>
      <c r="Y228" s="1639"/>
      <c r="Z228" s="1639"/>
      <c r="AA228" s="1639"/>
      <c r="AB228" s="1639"/>
      <c r="AC228" s="679"/>
      <c r="AD228" s="1639">
        <v>0</v>
      </c>
    </row>
    <row s="1854" customFormat="1" customHeight="1" ht="15">
      <c r="A229" s="1636"/>
      <c r="B229" s="2401"/>
      <c r="C229" s="2402"/>
      <c r="D229" s="693" t="str">
        <f>B228&amp;".2"</f>
        <v>4.28.2</v>
      </c>
      <c r="E229" s="1671" t="s">
        <v>964</v>
      </c>
      <c r="F229" s="2267" t="s">
        <v>318</v>
      </c>
      <c r="G229" s="1742" t="s">
        <v>22</v>
      </c>
      <c r="H229" s="822" t="s">
        <v>22</v>
      </c>
      <c r="I229" s="1742" t="s">
        <v>1123</v>
      </c>
      <c r="J229" s="822" t="s">
        <v>22</v>
      </c>
      <c r="K229" s="1742" t="s">
        <v>22</v>
      </c>
      <c r="L229" s="822" t="s">
        <v>22</v>
      </c>
      <c r="M229" s="2664" t="s">
        <v>22</v>
      </c>
      <c r="N229" s="2661" t="s">
        <v>22</v>
      </c>
      <c r="O229" s="2653" t="s">
        <v>22</v>
      </c>
      <c r="P229" s="2650" t="s">
        <v>22</v>
      </c>
      <c r="Q229" s="2653" t="s">
        <v>22</v>
      </c>
      <c r="R229" s="2650" t="s">
        <v>22</v>
      </c>
      <c r="S229" s="1529" t="s">
        <v>965</v>
      </c>
      <c r="T229" s="1639"/>
      <c r="U229" s="1639"/>
      <c r="V229" s="1639"/>
      <c r="W229" s="1639"/>
      <c r="X229" s="1639"/>
      <c r="Y229" s="1639"/>
      <c r="Z229" s="1639"/>
      <c r="AA229" s="1639"/>
      <c r="AB229" s="1639"/>
      <c r="AC229" s="679"/>
      <c r="AD229" s="1639">
        <v>0</v>
      </c>
    </row>
    <row s="1854" customFormat="1" customHeight="1" ht="33.75">
      <c r="A230" s="1639"/>
      <c r="B230" s="2401" t="s">
        <v>1150</v>
      </c>
      <c r="C230" s="2402" t="s">
        <v>104</v>
      </c>
      <c r="D230" s="693" t="str">
        <f>B230&amp;".1"</f>
        <v>4.29.1</v>
      </c>
      <c r="E230" s="1671" t="s">
        <v>962</v>
      </c>
      <c r="F230" s="2267" t="s">
        <v>318</v>
      </c>
      <c r="G230" s="2357" t="s">
        <v>22</v>
      </c>
      <c r="H230" s="822" t="s">
        <v>22</v>
      </c>
      <c r="I230" s="2357" t="s">
        <v>1151</v>
      </c>
      <c r="J230" s="822" t="s">
        <v>22</v>
      </c>
      <c r="K230" s="2357" t="s">
        <v>22</v>
      </c>
      <c r="L230" s="822" t="s">
        <v>22</v>
      </c>
      <c r="M230" s="2663" t="s">
        <v>22</v>
      </c>
      <c r="N230" s="2661" t="s">
        <v>22</v>
      </c>
      <c r="O230" s="2652" t="s">
        <v>22</v>
      </c>
      <c r="P230" s="2650" t="s">
        <v>22</v>
      </c>
      <c r="Q230" s="2652" t="s">
        <v>22</v>
      </c>
      <c r="R230" s="2650" t="s">
        <v>22</v>
      </c>
      <c r="S230" s="1529" t="s">
        <v>963</v>
      </c>
      <c r="T230" s="1639"/>
      <c r="U230" s="1639"/>
      <c r="V230" s="1639"/>
      <c r="W230" s="1639"/>
      <c r="X230" s="1639"/>
      <c r="Y230" s="1639"/>
      <c r="Z230" s="1639"/>
      <c r="AA230" s="1639"/>
      <c r="AB230" s="1639"/>
      <c r="AC230" s="679"/>
      <c r="AD230" s="1639">
        <v>0</v>
      </c>
    </row>
    <row s="1854" customFormat="1" customHeight="1" ht="15">
      <c r="A231" s="1636"/>
      <c r="B231" s="2401"/>
      <c r="C231" s="2402"/>
      <c r="D231" s="693" t="str">
        <f>B230&amp;".2"</f>
        <v>4.29.2</v>
      </c>
      <c r="E231" s="1671" t="s">
        <v>964</v>
      </c>
      <c r="F231" s="2267" t="s">
        <v>318</v>
      </c>
      <c r="G231" s="1742" t="s">
        <v>22</v>
      </c>
      <c r="H231" s="822" t="s">
        <v>22</v>
      </c>
      <c r="I231" s="1742" t="s">
        <v>1152</v>
      </c>
      <c r="J231" s="822" t="s">
        <v>22</v>
      </c>
      <c r="K231" s="1742" t="s">
        <v>22</v>
      </c>
      <c r="L231" s="822" t="s">
        <v>22</v>
      </c>
      <c r="M231" s="2664" t="s">
        <v>22</v>
      </c>
      <c r="N231" s="2661" t="s">
        <v>22</v>
      </c>
      <c r="O231" s="2653" t="s">
        <v>22</v>
      </c>
      <c r="P231" s="2650" t="s">
        <v>22</v>
      </c>
      <c r="Q231" s="2653" t="s">
        <v>22</v>
      </c>
      <c r="R231" s="2650" t="s">
        <v>22</v>
      </c>
      <c r="S231" s="1529" t="s">
        <v>965</v>
      </c>
      <c r="T231" s="1639"/>
      <c r="U231" s="1639"/>
      <c r="V231" s="1639"/>
      <c r="W231" s="1639"/>
      <c r="X231" s="1639"/>
      <c r="Y231" s="1639"/>
      <c r="Z231" s="1639"/>
      <c r="AA231" s="1639"/>
      <c r="AB231" s="1639"/>
      <c r="AC231" s="679"/>
      <c r="AD231" s="1639">
        <v>0</v>
      </c>
    </row>
    <row s="1854" customFormat="1" customHeight="1" ht="33.75">
      <c r="A232" s="1639"/>
      <c r="B232" s="2401" t="s">
        <v>1153</v>
      </c>
      <c r="C232" s="2402" t="s">
        <v>104</v>
      </c>
      <c r="D232" s="693" t="str">
        <f>B232&amp;".1"</f>
        <v>4.30.1</v>
      </c>
      <c r="E232" s="1671" t="s">
        <v>962</v>
      </c>
      <c r="F232" s="2267" t="s">
        <v>318</v>
      </c>
      <c r="G232" s="2357" t="s">
        <v>22</v>
      </c>
      <c r="H232" s="822" t="s">
        <v>22</v>
      </c>
      <c r="I232" s="2357" t="s">
        <v>1154</v>
      </c>
      <c r="J232" s="822" t="s">
        <v>22</v>
      </c>
      <c r="K232" s="2357" t="s">
        <v>22</v>
      </c>
      <c r="L232" s="822" t="s">
        <v>22</v>
      </c>
      <c r="M232" s="2663" t="s">
        <v>22</v>
      </c>
      <c r="N232" s="2661" t="s">
        <v>22</v>
      </c>
      <c r="O232" s="2652" t="s">
        <v>22</v>
      </c>
      <c r="P232" s="2650" t="s">
        <v>22</v>
      </c>
      <c r="Q232" s="2652" t="s">
        <v>22</v>
      </c>
      <c r="R232" s="2650" t="s">
        <v>22</v>
      </c>
      <c r="S232" s="1529" t="s">
        <v>963</v>
      </c>
      <c r="T232" s="1639"/>
      <c r="U232" s="1639"/>
      <c r="V232" s="1639"/>
      <c r="W232" s="1639"/>
      <c r="X232" s="1639"/>
      <c r="Y232" s="1639"/>
      <c r="Z232" s="1639"/>
      <c r="AA232" s="1639"/>
      <c r="AB232" s="1639"/>
      <c r="AC232" s="679"/>
      <c r="AD232" s="1639">
        <v>0</v>
      </c>
    </row>
    <row s="1854" customFormat="1" customHeight="1" ht="15">
      <c r="A233" s="1636"/>
      <c r="B233" s="2401"/>
      <c r="C233" s="2402"/>
      <c r="D233" s="693" t="str">
        <f>B232&amp;".2"</f>
        <v>4.30.2</v>
      </c>
      <c r="E233" s="1671" t="s">
        <v>964</v>
      </c>
      <c r="F233" s="2267" t="s">
        <v>318</v>
      </c>
      <c r="G233" s="1742" t="s">
        <v>22</v>
      </c>
      <c r="H233" s="822" t="s">
        <v>22</v>
      </c>
      <c r="I233" s="1742" t="s">
        <v>1152</v>
      </c>
      <c r="J233" s="822" t="s">
        <v>22</v>
      </c>
      <c r="K233" s="1742" t="s">
        <v>22</v>
      </c>
      <c r="L233" s="822" t="s">
        <v>22</v>
      </c>
      <c r="M233" s="2664" t="s">
        <v>22</v>
      </c>
      <c r="N233" s="2661" t="s">
        <v>22</v>
      </c>
      <c r="O233" s="2653" t="s">
        <v>22</v>
      </c>
      <c r="P233" s="2650" t="s">
        <v>22</v>
      </c>
      <c r="Q233" s="2653" t="s">
        <v>22</v>
      </c>
      <c r="R233" s="2650" t="s">
        <v>22</v>
      </c>
      <c r="S233" s="1529" t="s">
        <v>965</v>
      </c>
      <c r="T233" s="1639"/>
      <c r="U233" s="1639"/>
      <c r="V233" s="1639"/>
      <c r="W233" s="1639"/>
      <c r="X233" s="1639"/>
      <c r="Y233" s="1639"/>
      <c r="Z233" s="1639"/>
      <c r="AA233" s="1639"/>
      <c r="AB233" s="1639"/>
      <c r="AC233" s="679"/>
      <c r="AD233" s="1639">
        <v>0</v>
      </c>
    </row>
    <row s="1854" customFormat="1" customHeight="1" ht="33.75">
      <c r="A234" s="1639"/>
      <c r="B234" s="2401" t="s">
        <v>1155</v>
      </c>
      <c r="C234" s="2402" t="s">
        <v>104</v>
      </c>
      <c r="D234" s="693" t="str">
        <f>B234&amp;".1"</f>
        <v>4.31.1</v>
      </c>
      <c r="E234" s="1671" t="s">
        <v>962</v>
      </c>
      <c r="F234" s="2267" t="s">
        <v>318</v>
      </c>
      <c r="G234" s="2357" t="s">
        <v>22</v>
      </c>
      <c r="H234" s="822" t="s">
        <v>22</v>
      </c>
      <c r="I234" s="2357" t="s">
        <v>1156</v>
      </c>
      <c r="J234" s="822" t="s">
        <v>22</v>
      </c>
      <c r="K234" s="2357" t="s">
        <v>22</v>
      </c>
      <c r="L234" s="822" t="s">
        <v>22</v>
      </c>
      <c r="M234" s="2663" t="s">
        <v>22</v>
      </c>
      <c r="N234" s="2661" t="s">
        <v>22</v>
      </c>
      <c r="O234" s="2652" t="s">
        <v>22</v>
      </c>
      <c r="P234" s="2650" t="s">
        <v>22</v>
      </c>
      <c r="Q234" s="2652" t="s">
        <v>22</v>
      </c>
      <c r="R234" s="2650" t="s">
        <v>22</v>
      </c>
      <c r="S234" s="1529" t="s">
        <v>963</v>
      </c>
      <c r="T234" s="1639"/>
      <c r="U234" s="1639"/>
      <c r="V234" s="1639"/>
      <c r="W234" s="1639"/>
      <c r="X234" s="1639"/>
      <c r="Y234" s="1639"/>
      <c r="Z234" s="1639"/>
      <c r="AA234" s="1639"/>
      <c r="AB234" s="1639"/>
      <c r="AC234" s="679"/>
      <c r="AD234" s="1639">
        <v>0</v>
      </c>
    </row>
    <row s="1854" customFormat="1" customHeight="1" ht="15">
      <c r="A235" s="1636"/>
      <c r="B235" s="2401"/>
      <c r="C235" s="2402"/>
      <c r="D235" s="693" t="str">
        <f>B234&amp;".2"</f>
        <v>4.31.2</v>
      </c>
      <c r="E235" s="1671" t="s">
        <v>964</v>
      </c>
      <c r="F235" s="2267" t="s">
        <v>318</v>
      </c>
      <c r="G235" s="1742" t="s">
        <v>22</v>
      </c>
      <c r="H235" s="822" t="s">
        <v>22</v>
      </c>
      <c r="I235" s="1742" t="s">
        <v>1152</v>
      </c>
      <c r="J235" s="822" t="s">
        <v>22</v>
      </c>
      <c r="K235" s="1742" t="s">
        <v>22</v>
      </c>
      <c r="L235" s="822" t="s">
        <v>22</v>
      </c>
      <c r="M235" s="2664" t="s">
        <v>22</v>
      </c>
      <c r="N235" s="2661" t="s">
        <v>22</v>
      </c>
      <c r="O235" s="2653" t="s">
        <v>22</v>
      </c>
      <c r="P235" s="2650" t="s">
        <v>22</v>
      </c>
      <c r="Q235" s="2653" t="s">
        <v>22</v>
      </c>
      <c r="R235" s="2650" t="s">
        <v>22</v>
      </c>
      <c r="S235" s="1529" t="s">
        <v>965</v>
      </c>
      <c r="T235" s="1639"/>
      <c r="U235" s="1639"/>
      <c r="V235" s="1639"/>
      <c r="W235" s="1639"/>
      <c r="X235" s="1639"/>
      <c r="Y235" s="1639"/>
      <c r="Z235" s="1639"/>
      <c r="AA235" s="1639"/>
      <c r="AB235" s="1639"/>
      <c r="AC235" s="679"/>
      <c r="AD235" s="1639">
        <v>0</v>
      </c>
    </row>
    <row s="1854" customFormat="1" customHeight="1" ht="33.75">
      <c r="A236" s="1639"/>
      <c r="B236" s="2401" t="s">
        <v>1157</v>
      </c>
      <c r="C236" s="2402" t="s">
        <v>104</v>
      </c>
      <c r="D236" s="693" t="str">
        <f>B236&amp;".1"</f>
        <v>4.32.1</v>
      </c>
      <c r="E236" s="1671" t="s">
        <v>962</v>
      </c>
      <c r="F236" s="2267" t="s">
        <v>318</v>
      </c>
      <c r="G236" s="2357" t="s">
        <v>22</v>
      </c>
      <c r="H236" s="822" t="s">
        <v>22</v>
      </c>
      <c r="I236" s="2357" t="s">
        <v>1158</v>
      </c>
      <c r="J236" s="822" t="s">
        <v>22</v>
      </c>
      <c r="K236" s="2357" t="s">
        <v>22</v>
      </c>
      <c r="L236" s="822" t="s">
        <v>22</v>
      </c>
      <c r="M236" s="2663" t="s">
        <v>22</v>
      </c>
      <c r="N236" s="2661" t="s">
        <v>22</v>
      </c>
      <c r="O236" s="2652" t="s">
        <v>22</v>
      </c>
      <c r="P236" s="2650" t="s">
        <v>22</v>
      </c>
      <c r="Q236" s="2652" t="s">
        <v>22</v>
      </c>
      <c r="R236" s="2650" t="s">
        <v>22</v>
      </c>
      <c r="S236" s="1529" t="s">
        <v>963</v>
      </c>
      <c r="T236" s="1639"/>
      <c r="U236" s="1639"/>
      <c r="V236" s="1639"/>
      <c r="W236" s="1639"/>
      <c r="X236" s="1639"/>
      <c r="Y236" s="1639"/>
      <c r="Z236" s="1639"/>
      <c r="AA236" s="1639"/>
      <c r="AB236" s="1639"/>
      <c r="AC236" s="679"/>
      <c r="AD236" s="1639">
        <v>0</v>
      </c>
    </row>
    <row s="1854" customFormat="1" customHeight="1" ht="15">
      <c r="A237" s="1636"/>
      <c r="B237" s="2401"/>
      <c r="C237" s="2402"/>
      <c r="D237" s="693" t="str">
        <f>B236&amp;".2"</f>
        <v>4.32.2</v>
      </c>
      <c r="E237" s="1671" t="s">
        <v>964</v>
      </c>
      <c r="F237" s="2267" t="s">
        <v>318</v>
      </c>
      <c r="G237" s="1742" t="s">
        <v>22</v>
      </c>
      <c r="H237" s="822" t="s">
        <v>22</v>
      </c>
      <c r="I237" s="1742" t="s">
        <v>1022</v>
      </c>
      <c r="J237" s="822" t="s">
        <v>22</v>
      </c>
      <c r="K237" s="1742" t="s">
        <v>22</v>
      </c>
      <c r="L237" s="822" t="s">
        <v>22</v>
      </c>
      <c r="M237" s="2664" t="s">
        <v>22</v>
      </c>
      <c r="N237" s="2661" t="s">
        <v>22</v>
      </c>
      <c r="O237" s="2653" t="s">
        <v>22</v>
      </c>
      <c r="P237" s="2650" t="s">
        <v>22</v>
      </c>
      <c r="Q237" s="2653" t="s">
        <v>22</v>
      </c>
      <c r="R237" s="2650" t="s">
        <v>22</v>
      </c>
      <c r="S237" s="1529" t="s">
        <v>965</v>
      </c>
      <c r="T237" s="1639"/>
      <c r="U237" s="1639"/>
      <c r="V237" s="1639"/>
      <c r="W237" s="1639"/>
      <c r="X237" s="1639"/>
      <c r="Y237" s="1639"/>
      <c r="Z237" s="1639"/>
      <c r="AA237" s="1639"/>
      <c r="AB237" s="1639"/>
      <c r="AC237" s="679"/>
      <c r="AD237" s="1639">
        <v>0</v>
      </c>
    </row>
    <row s="1854" customFormat="1" customHeight="1" ht="33.75">
      <c r="A238" s="1639"/>
      <c r="B238" s="2401" t="s">
        <v>1159</v>
      </c>
      <c r="C238" s="2402" t="s">
        <v>104</v>
      </c>
      <c r="D238" s="693" t="str">
        <f>B238&amp;".1"</f>
        <v>4.33.1</v>
      </c>
      <c r="E238" s="1671" t="s">
        <v>962</v>
      </c>
      <c r="F238" s="2267" t="s">
        <v>318</v>
      </c>
      <c r="G238" s="2357" t="s">
        <v>22</v>
      </c>
      <c r="H238" s="822" t="s">
        <v>22</v>
      </c>
      <c r="I238" s="2357" t="s">
        <v>1160</v>
      </c>
      <c r="J238" s="822" t="s">
        <v>22</v>
      </c>
      <c r="K238" s="2357" t="s">
        <v>22</v>
      </c>
      <c r="L238" s="822" t="s">
        <v>22</v>
      </c>
      <c r="M238" s="2663" t="s">
        <v>22</v>
      </c>
      <c r="N238" s="2661" t="s">
        <v>22</v>
      </c>
      <c r="O238" s="2652" t="s">
        <v>22</v>
      </c>
      <c r="P238" s="2650" t="s">
        <v>22</v>
      </c>
      <c r="Q238" s="2652" t="s">
        <v>22</v>
      </c>
      <c r="R238" s="2650" t="s">
        <v>22</v>
      </c>
      <c r="S238" s="1529" t="s">
        <v>963</v>
      </c>
      <c r="T238" s="1639"/>
      <c r="U238" s="1639"/>
      <c r="V238" s="1639"/>
      <c r="W238" s="1639"/>
      <c r="X238" s="1639"/>
      <c r="Y238" s="1639"/>
      <c r="Z238" s="1639"/>
      <c r="AA238" s="1639"/>
      <c r="AB238" s="1639"/>
      <c r="AC238" s="679"/>
      <c r="AD238" s="1639">
        <v>0</v>
      </c>
    </row>
    <row s="1854" customFormat="1" customHeight="1" ht="15">
      <c r="A239" s="1636"/>
      <c r="B239" s="2401"/>
      <c r="C239" s="2402"/>
      <c r="D239" s="693" t="str">
        <f>B238&amp;".2"</f>
        <v>4.33.2</v>
      </c>
      <c r="E239" s="1671" t="s">
        <v>964</v>
      </c>
      <c r="F239" s="2267" t="s">
        <v>318</v>
      </c>
      <c r="G239" s="1742" t="s">
        <v>22</v>
      </c>
      <c r="H239" s="822" t="s">
        <v>22</v>
      </c>
      <c r="I239" s="1742" t="s">
        <v>1161</v>
      </c>
      <c r="J239" s="822" t="s">
        <v>22</v>
      </c>
      <c r="K239" s="1742" t="s">
        <v>22</v>
      </c>
      <c r="L239" s="822" t="s">
        <v>22</v>
      </c>
      <c r="M239" s="2664" t="s">
        <v>22</v>
      </c>
      <c r="N239" s="2661" t="s">
        <v>22</v>
      </c>
      <c r="O239" s="2653" t="s">
        <v>22</v>
      </c>
      <c r="P239" s="2650" t="s">
        <v>22</v>
      </c>
      <c r="Q239" s="2653" t="s">
        <v>22</v>
      </c>
      <c r="R239" s="2650" t="s">
        <v>22</v>
      </c>
      <c r="S239" s="1529" t="s">
        <v>965</v>
      </c>
      <c r="T239" s="1639"/>
      <c r="U239" s="1639"/>
      <c r="V239" s="1639"/>
      <c r="W239" s="1639"/>
      <c r="X239" s="1639"/>
      <c r="Y239" s="1639"/>
      <c r="Z239" s="1639"/>
      <c r="AA239" s="1639"/>
      <c r="AB239" s="1639"/>
      <c r="AC239" s="679"/>
      <c r="AD239" s="1639">
        <v>0</v>
      </c>
    </row>
    <row s="1854" customFormat="1" customHeight="1" ht="33.75">
      <c r="A240" s="1639"/>
      <c r="B240" s="2401" t="s">
        <v>1162</v>
      </c>
      <c r="C240" s="2402" t="s">
        <v>104</v>
      </c>
      <c r="D240" s="693" t="str">
        <f>B240&amp;".1"</f>
        <v>4.34.1</v>
      </c>
      <c r="E240" s="1671" t="s">
        <v>962</v>
      </c>
      <c r="F240" s="2267" t="s">
        <v>318</v>
      </c>
      <c r="G240" s="2357" t="s">
        <v>22</v>
      </c>
      <c r="H240" s="822" t="s">
        <v>22</v>
      </c>
      <c r="I240" s="2357" t="s">
        <v>1163</v>
      </c>
      <c r="J240" s="822" t="s">
        <v>22</v>
      </c>
      <c r="K240" s="2357" t="s">
        <v>22</v>
      </c>
      <c r="L240" s="822" t="s">
        <v>22</v>
      </c>
      <c r="M240" s="2663" t="s">
        <v>22</v>
      </c>
      <c r="N240" s="2661" t="s">
        <v>22</v>
      </c>
      <c r="O240" s="2652" t="s">
        <v>22</v>
      </c>
      <c r="P240" s="2650" t="s">
        <v>22</v>
      </c>
      <c r="Q240" s="2652" t="s">
        <v>22</v>
      </c>
      <c r="R240" s="2650" t="s">
        <v>22</v>
      </c>
      <c r="S240" s="1529" t="s">
        <v>963</v>
      </c>
      <c r="T240" s="1639"/>
      <c r="U240" s="1639"/>
      <c r="V240" s="1639"/>
      <c r="W240" s="1639"/>
      <c r="X240" s="1639"/>
      <c r="Y240" s="1639"/>
      <c r="Z240" s="1639"/>
      <c r="AA240" s="1639"/>
      <c r="AB240" s="1639"/>
      <c r="AC240" s="679"/>
      <c r="AD240" s="1639">
        <v>0</v>
      </c>
    </row>
    <row s="1854" customFormat="1" customHeight="1" ht="15">
      <c r="A241" s="1636"/>
      <c r="B241" s="2401"/>
      <c r="C241" s="2402"/>
      <c r="D241" s="693" t="str">
        <f>B240&amp;".2"</f>
        <v>4.34.2</v>
      </c>
      <c r="E241" s="1671" t="s">
        <v>964</v>
      </c>
      <c r="F241" s="2267" t="s">
        <v>318</v>
      </c>
      <c r="G241" s="1742" t="s">
        <v>22</v>
      </c>
      <c r="H241" s="822" t="s">
        <v>22</v>
      </c>
      <c r="I241" s="1742" t="s">
        <v>1019</v>
      </c>
      <c r="J241" s="822" t="s">
        <v>22</v>
      </c>
      <c r="K241" s="1742" t="s">
        <v>22</v>
      </c>
      <c r="L241" s="822" t="s">
        <v>22</v>
      </c>
      <c r="M241" s="2664" t="s">
        <v>22</v>
      </c>
      <c r="N241" s="2661" t="s">
        <v>22</v>
      </c>
      <c r="O241" s="2653" t="s">
        <v>22</v>
      </c>
      <c r="P241" s="2650" t="s">
        <v>22</v>
      </c>
      <c r="Q241" s="2653" t="s">
        <v>22</v>
      </c>
      <c r="R241" s="2650" t="s">
        <v>22</v>
      </c>
      <c r="S241" s="1529" t="s">
        <v>965</v>
      </c>
      <c r="T241" s="1639"/>
      <c r="U241" s="1639"/>
      <c r="V241" s="1639"/>
      <c r="W241" s="1639"/>
      <c r="X241" s="1639"/>
      <c r="Y241" s="1639"/>
      <c r="Z241" s="1639"/>
      <c r="AA241" s="1639"/>
      <c r="AB241" s="1639"/>
      <c r="AC241" s="679"/>
      <c r="AD241" s="1639">
        <v>0</v>
      </c>
    </row>
    <row s="1854" customFormat="1" customHeight="1" ht="33.75">
      <c r="A242" s="1639"/>
      <c r="B242" s="2401" t="s">
        <v>1164</v>
      </c>
      <c r="C242" s="2402" t="s">
        <v>104</v>
      </c>
      <c r="D242" s="693" t="str">
        <f>B242&amp;".1"</f>
        <v>4.35.1</v>
      </c>
      <c r="E242" s="1671" t="s">
        <v>962</v>
      </c>
      <c r="F242" s="2267" t="s">
        <v>318</v>
      </c>
      <c r="G242" s="2357" t="s">
        <v>22</v>
      </c>
      <c r="H242" s="822" t="s">
        <v>22</v>
      </c>
      <c r="I242" s="2357" t="s">
        <v>1165</v>
      </c>
      <c r="J242" s="822" t="s">
        <v>22</v>
      </c>
      <c r="K242" s="2357" t="s">
        <v>22</v>
      </c>
      <c r="L242" s="822" t="s">
        <v>22</v>
      </c>
      <c r="M242" s="2663" t="s">
        <v>22</v>
      </c>
      <c r="N242" s="2661" t="s">
        <v>22</v>
      </c>
      <c r="O242" s="2652" t="s">
        <v>22</v>
      </c>
      <c r="P242" s="2650" t="s">
        <v>22</v>
      </c>
      <c r="Q242" s="2652" t="s">
        <v>22</v>
      </c>
      <c r="R242" s="2650" t="s">
        <v>22</v>
      </c>
      <c r="S242" s="1529" t="s">
        <v>963</v>
      </c>
      <c r="T242" s="1639"/>
      <c r="U242" s="1639"/>
      <c r="V242" s="1639"/>
      <c r="W242" s="1639"/>
      <c r="X242" s="1639"/>
      <c r="Y242" s="1639"/>
      <c r="Z242" s="1639"/>
      <c r="AA242" s="1639"/>
      <c r="AB242" s="1639"/>
      <c r="AC242" s="679"/>
      <c r="AD242" s="1639">
        <v>0</v>
      </c>
    </row>
    <row s="1854" customFormat="1" customHeight="1" ht="15">
      <c r="A243" s="1636"/>
      <c r="B243" s="2401"/>
      <c r="C243" s="2402"/>
      <c r="D243" s="693" t="str">
        <f>B242&amp;".2"</f>
        <v>4.35.2</v>
      </c>
      <c r="E243" s="1671" t="s">
        <v>964</v>
      </c>
      <c r="F243" s="2267" t="s">
        <v>318</v>
      </c>
      <c r="G243" s="1742" t="s">
        <v>22</v>
      </c>
      <c r="H243" s="822" t="s">
        <v>22</v>
      </c>
      <c r="I243" s="1742" t="s">
        <v>1152</v>
      </c>
      <c r="J243" s="822" t="s">
        <v>22</v>
      </c>
      <c r="K243" s="1742" t="s">
        <v>22</v>
      </c>
      <c r="L243" s="822" t="s">
        <v>22</v>
      </c>
      <c r="M243" s="2664" t="s">
        <v>22</v>
      </c>
      <c r="N243" s="2661" t="s">
        <v>22</v>
      </c>
      <c r="O243" s="2653" t="s">
        <v>22</v>
      </c>
      <c r="P243" s="2650" t="s">
        <v>22</v>
      </c>
      <c r="Q243" s="2653" t="s">
        <v>22</v>
      </c>
      <c r="R243" s="2650" t="s">
        <v>22</v>
      </c>
      <c r="S243" s="1529" t="s">
        <v>965</v>
      </c>
      <c r="T243" s="1639"/>
      <c r="U243" s="1639"/>
      <c r="V243" s="1639"/>
      <c r="W243" s="1639"/>
      <c r="X243" s="1639"/>
      <c r="Y243" s="1639"/>
      <c r="Z243" s="1639"/>
      <c r="AA243" s="1639"/>
      <c r="AB243" s="1639"/>
      <c r="AC243" s="679"/>
      <c r="AD243" s="1639">
        <v>0</v>
      </c>
    </row>
    <row s="1854" customFormat="1" customHeight="1" ht="33.75">
      <c r="A244" s="1639"/>
      <c r="B244" s="2401" t="s">
        <v>1166</v>
      </c>
      <c r="C244" s="2402" t="s">
        <v>104</v>
      </c>
      <c r="D244" s="693" t="str">
        <f>B244&amp;".1"</f>
        <v>4.36.1</v>
      </c>
      <c r="E244" s="1671" t="s">
        <v>962</v>
      </c>
      <c r="F244" s="2267" t="s">
        <v>318</v>
      </c>
      <c r="G244" s="2357" t="s">
        <v>22</v>
      </c>
      <c r="H244" s="822" t="s">
        <v>22</v>
      </c>
      <c r="I244" s="2357" t="s">
        <v>1167</v>
      </c>
      <c r="J244" s="822" t="s">
        <v>22</v>
      </c>
      <c r="K244" s="2357" t="s">
        <v>22</v>
      </c>
      <c r="L244" s="822" t="s">
        <v>22</v>
      </c>
      <c r="M244" s="2663" t="s">
        <v>22</v>
      </c>
      <c r="N244" s="2661" t="s">
        <v>22</v>
      </c>
      <c r="O244" s="2652" t="s">
        <v>22</v>
      </c>
      <c r="P244" s="2650" t="s">
        <v>22</v>
      </c>
      <c r="Q244" s="2652" t="s">
        <v>22</v>
      </c>
      <c r="R244" s="2650" t="s">
        <v>22</v>
      </c>
      <c r="S244" s="1529" t="s">
        <v>963</v>
      </c>
      <c r="T244" s="1639"/>
      <c r="U244" s="1639"/>
      <c r="V244" s="1639"/>
      <c r="W244" s="1639"/>
      <c r="X244" s="1639"/>
      <c r="Y244" s="1639"/>
      <c r="Z244" s="1639"/>
      <c r="AA244" s="1639"/>
      <c r="AB244" s="1639"/>
      <c r="AC244" s="679"/>
      <c r="AD244" s="1639">
        <v>0</v>
      </c>
    </row>
    <row s="1854" customFormat="1" customHeight="1" ht="15">
      <c r="A245" s="1636"/>
      <c r="B245" s="2401"/>
      <c r="C245" s="2402"/>
      <c r="D245" s="693" t="str">
        <f>B244&amp;".2"</f>
        <v>4.36.2</v>
      </c>
      <c r="E245" s="1671" t="s">
        <v>964</v>
      </c>
      <c r="F245" s="2267" t="s">
        <v>318</v>
      </c>
      <c r="G245" s="1742" t="s">
        <v>22</v>
      </c>
      <c r="H245" s="822" t="s">
        <v>22</v>
      </c>
      <c r="I245" s="1742" t="s">
        <v>1168</v>
      </c>
      <c r="J245" s="822" t="s">
        <v>22</v>
      </c>
      <c r="K245" s="1742" t="s">
        <v>22</v>
      </c>
      <c r="L245" s="822" t="s">
        <v>22</v>
      </c>
      <c r="M245" s="2664" t="s">
        <v>22</v>
      </c>
      <c r="N245" s="2661" t="s">
        <v>22</v>
      </c>
      <c r="O245" s="2653" t="s">
        <v>22</v>
      </c>
      <c r="P245" s="2650" t="s">
        <v>22</v>
      </c>
      <c r="Q245" s="2653" t="s">
        <v>22</v>
      </c>
      <c r="R245" s="2650" t="s">
        <v>22</v>
      </c>
      <c r="S245" s="1529" t="s">
        <v>965</v>
      </c>
      <c r="T245" s="1639"/>
      <c r="U245" s="1639"/>
      <c r="V245" s="1639"/>
      <c r="W245" s="1639"/>
      <c r="X245" s="1639"/>
      <c r="Y245" s="1639"/>
      <c r="Z245" s="1639"/>
      <c r="AA245" s="1639"/>
      <c r="AB245" s="1639"/>
      <c r="AC245" s="679"/>
      <c r="AD245" s="1639">
        <v>0</v>
      </c>
    </row>
    <row s="1854" customFormat="1" customHeight="1" ht="33.75">
      <c r="A246" s="1639"/>
      <c r="B246" s="2401" t="s">
        <v>1169</v>
      </c>
      <c r="C246" s="2402" t="s">
        <v>104</v>
      </c>
      <c r="D246" s="693" t="str">
        <f>B246&amp;".1"</f>
        <v>4.37.1</v>
      </c>
      <c r="E246" s="1671" t="s">
        <v>962</v>
      </c>
      <c r="F246" s="2267" t="s">
        <v>318</v>
      </c>
      <c r="G246" s="2357" t="s">
        <v>22</v>
      </c>
      <c r="H246" s="822" t="s">
        <v>22</v>
      </c>
      <c r="I246" s="2357" t="s">
        <v>1170</v>
      </c>
      <c r="J246" s="822" t="s">
        <v>22</v>
      </c>
      <c r="K246" s="2357" t="s">
        <v>22</v>
      </c>
      <c r="L246" s="822" t="s">
        <v>22</v>
      </c>
      <c r="M246" s="2663" t="s">
        <v>22</v>
      </c>
      <c r="N246" s="2661" t="s">
        <v>22</v>
      </c>
      <c r="O246" s="2652" t="s">
        <v>22</v>
      </c>
      <c r="P246" s="2650" t="s">
        <v>22</v>
      </c>
      <c r="Q246" s="2652" t="s">
        <v>22</v>
      </c>
      <c r="R246" s="2650" t="s">
        <v>22</v>
      </c>
      <c r="S246" s="1529" t="s">
        <v>963</v>
      </c>
      <c r="T246" s="1639"/>
      <c r="U246" s="1639"/>
      <c r="V246" s="1639"/>
      <c r="W246" s="1639"/>
      <c r="X246" s="1639"/>
      <c r="Y246" s="1639"/>
      <c r="Z246" s="1639"/>
      <c r="AA246" s="1639"/>
      <c r="AB246" s="1639"/>
      <c r="AC246" s="679"/>
      <c r="AD246" s="1639">
        <v>0</v>
      </c>
    </row>
    <row s="1854" customFormat="1" customHeight="1" ht="15">
      <c r="A247" s="1636"/>
      <c r="B247" s="2401"/>
      <c r="C247" s="2402"/>
      <c r="D247" s="693" t="str">
        <f>B246&amp;".2"</f>
        <v>4.37.2</v>
      </c>
      <c r="E247" s="1671" t="s">
        <v>964</v>
      </c>
      <c r="F247" s="2267" t="s">
        <v>318</v>
      </c>
      <c r="G247" s="1742" t="s">
        <v>22</v>
      </c>
      <c r="H247" s="822" t="s">
        <v>22</v>
      </c>
      <c r="I247" s="1742" t="s">
        <v>1171</v>
      </c>
      <c r="J247" s="822" t="s">
        <v>22</v>
      </c>
      <c r="K247" s="1742" t="s">
        <v>22</v>
      </c>
      <c r="L247" s="822" t="s">
        <v>22</v>
      </c>
      <c r="M247" s="2664" t="s">
        <v>22</v>
      </c>
      <c r="N247" s="2661" t="s">
        <v>22</v>
      </c>
      <c r="O247" s="2653" t="s">
        <v>22</v>
      </c>
      <c r="P247" s="2650" t="s">
        <v>22</v>
      </c>
      <c r="Q247" s="2653" t="s">
        <v>22</v>
      </c>
      <c r="R247" s="2650" t="s">
        <v>22</v>
      </c>
      <c r="S247" s="1529" t="s">
        <v>965</v>
      </c>
      <c r="T247" s="1639"/>
      <c r="U247" s="1639"/>
      <c r="V247" s="1639"/>
      <c r="W247" s="1639"/>
      <c r="X247" s="1639"/>
      <c r="Y247" s="1639"/>
      <c r="Z247" s="1639"/>
      <c r="AA247" s="1639"/>
      <c r="AB247" s="1639"/>
      <c r="AC247" s="679"/>
      <c r="AD247" s="1639">
        <v>0</v>
      </c>
    </row>
    <row s="1854" customFormat="1" customHeight="1" ht="33.75">
      <c r="A248" s="1639"/>
      <c r="B248" s="2401" t="s">
        <v>1172</v>
      </c>
      <c r="C248" s="2402" t="s">
        <v>104</v>
      </c>
      <c r="D248" s="693" t="str">
        <f>B248&amp;".1"</f>
        <v>4.38.1</v>
      </c>
      <c r="E248" s="1671" t="s">
        <v>962</v>
      </c>
      <c r="F248" s="2267" t="s">
        <v>318</v>
      </c>
      <c r="G248" s="2357" t="s">
        <v>22</v>
      </c>
      <c r="H248" s="822" t="s">
        <v>22</v>
      </c>
      <c r="I248" s="2357" t="s">
        <v>1173</v>
      </c>
      <c r="J248" s="822" t="s">
        <v>22</v>
      </c>
      <c r="K248" s="2357" t="s">
        <v>22</v>
      </c>
      <c r="L248" s="822" t="s">
        <v>22</v>
      </c>
      <c r="M248" s="2663" t="s">
        <v>22</v>
      </c>
      <c r="N248" s="2661" t="s">
        <v>22</v>
      </c>
      <c r="O248" s="2652" t="s">
        <v>22</v>
      </c>
      <c r="P248" s="2650" t="s">
        <v>22</v>
      </c>
      <c r="Q248" s="2652" t="s">
        <v>22</v>
      </c>
      <c r="R248" s="2650" t="s">
        <v>22</v>
      </c>
      <c r="S248" s="1529" t="s">
        <v>963</v>
      </c>
      <c r="T248" s="1639"/>
      <c r="U248" s="1639"/>
      <c r="V248" s="1639"/>
      <c r="W248" s="1639"/>
      <c r="X248" s="1639"/>
      <c r="Y248" s="1639"/>
      <c r="Z248" s="1639"/>
      <c r="AA248" s="1639"/>
      <c r="AB248" s="1639"/>
      <c r="AC248" s="679"/>
      <c r="AD248" s="1639">
        <v>0</v>
      </c>
    </row>
    <row s="1854" customFormat="1" customHeight="1" ht="15">
      <c r="A249" s="1636"/>
      <c r="B249" s="2401"/>
      <c r="C249" s="2402"/>
      <c r="D249" s="693" t="str">
        <f>B248&amp;".2"</f>
        <v>4.38.2</v>
      </c>
      <c r="E249" s="1671" t="s">
        <v>964</v>
      </c>
      <c r="F249" s="2267" t="s">
        <v>318</v>
      </c>
      <c r="G249" s="1742" t="s">
        <v>22</v>
      </c>
      <c r="H249" s="822" t="s">
        <v>22</v>
      </c>
      <c r="I249" s="1742" t="s">
        <v>1152</v>
      </c>
      <c r="J249" s="822" t="s">
        <v>22</v>
      </c>
      <c r="K249" s="1742" t="s">
        <v>22</v>
      </c>
      <c r="L249" s="822" t="s">
        <v>22</v>
      </c>
      <c r="M249" s="2664" t="s">
        <v>22</v>
      </c>
      <c r="N249" s="2661" t="s">
        <v>22</v>
      </c>
      <c r="O249" s="2653" t="s">
        <v>22</v>
      </c>
      <c r="P249" s="2650" t="s">
        <v>22</v>
      </c>
      <c r="Q249" s="2653" t="s">
        <v>22</v>
      </c>
      <c r="R249" s="2650" t="s">
        <v>22</v>
      </c>
      <c r="S249" s="1529" t="s">
        <v>965</v>
      </c>
      <c r="T249" s="1639"/>
      <c r="U249" s="1639"/>
      <c r="V249" s="1639"/>
      <c r="W249" s="1639"/>
      <c r="X249" s="1639"/>
      <c r="Y249" s="1639"/>
      <c r="Z249" s="1639"/>
      <c r="AA249" s="1639"/>
      <c r="AB249" s="1639"/>
      <c r="AC249" s="679"/>
      <c r="AD249" s="1639">
        <v>0</v>
      </c>
    </row>
    <row s="1854" customFormat="1" customHeight="1" ht="33.75">
      <c r="A250" s="1639"/>
      <c r="B250" s="2401" t="s">
        <v>1174</v>
      </c>
      <c r="C250" s="2402" t="s">
        <v>104</v>
      </c>
      <c r="D250" s="693" t="str">
        <f>B250&amp;".1"</f>
        <v>4.39.1</v>
      </c>
      <c r="E250" s="1671" t="s">
        <v>962</v>
      </c>
      <c r="F250" s="2267" t="s">
        <v>318</v>
      </c>
      <c r="G250" s="2357" t="s">
        <v>22</v>
      </c>
      <c r="H250" s="822" t="s">
        <v>22</v>
      </c>
      <c r="I250" s="2357" t="s">
        <v>1175</v>
      </c>
      <c r="J250" s="822" t="s">
        <v>22</v>
      </c>
      <c r="K250" s="2357" t="s">
        <v>22</v>
      </c>
      <c r="L250" s="822" t="s">
        <v>22</v>
      </c>
      <c r="M250" s="2663" t="s">
        <v>22</v>
      </c>
      <c r="N250" s="2661" t="s">
        <v>22</v>
      </c>
      <c r="O250" s="2652" t="s">
        <v>22</v>
      </c>
      <c r="P250" s="2650" t="s">
        <v>22</v>
      </c>
      <c r="Q250" s="2652" t="s">
        <v>22</v>
      </c>
      <c r="R250" s="2650" t="s">
        <v>22</v>
      </c>
      <c r="S250" s="1529" t="s">
        <v>963</v>
      </c>
      <c r="T250" s="1639"/>
      <c r="U250" s="1639"/>
      <c r="V250" s="1639"/>
      <c r="W250" s="1639"/>
      <c r="X250" s="1639"/>
      <c r="Y250" s="1639"/>
      <c r="Z250" s="1639"/>
      <c r="AA250" s="1639"/>
      <c r="AB250" s="1639"/>
      <c r="AC250" s="679"/>
      <c r="AD250" s="1639">
        <v>0</v>
      </c>
    </row>
    <row s="1854" customFormat="1" customHeight="1" ht="15">
      <c r="A251" s="1636"/>
      <c r="B251" s="2401"/>
      <c r="C251" s="2402"/>
      <c r="D251" s="693" t="str">
        <f>B250&amp;".2"</f>
        <v>4.39.2</v>
      </c>
      <c r="E251" s="1671" t="s">
        <v>964</v>
      </c>
      <c r="F251" s="2267" t="s">
        <v>318</v>
      </c>
      <c r="G251" s="1742" t="s">
        <v>22</v>
      </c>
      <c r="H251" s="822" t="s">
        <v>22</v>
      </c>
      <c r="I251" s="1742" t="s">
        <v>1176</v>
      </c>
      <c r="J251" s="822" t="s">
        <v>22</v>
      </c>
      <c r="K251" s="1742" t="s">
        <v>22</v>
      </c>
      <c r="L251" s="822" t="s">
        <v>22</v>
      </c>
      <c r="M251" s="2664" t="s">
        <v>22</v>
      </c>
      <c r="N251" s="2661" t="s">
        <v>22</v>
      </c>
      <c r="O251" s="2653" t="s">
        <v>22</v>
      </c>
      <c r="P251" s="2650" t="s">
        <v>22</v>
      </c>
      <c r="Q251" s="2653" t="s">
        <v>22</v>
      </c>
      <c r="R251" s="2650" t="s">
        <v>22</v>
      </c>
      <c r="S251" s="1529" t="s">
        <v>965</v>
      </c>
      <c r="T251" s="1639"/>
      <c r="U251" s="1639"/>
      <c r="V251" s="1639"/>
      <c r="W251" s="1639"/>
      <c r="X251" s="1639"/>
      <c r="Y251" s="1639"/>
      <c r="Z251" s="1639"/>
      <c r="AA251" s="1639"/>
      <c r="AB251" s="1639"/>
      <c r="AC251" s="679"/>
      <c r="AD251" s="1639">
        <v>0</v>
      </c>
    </row>
    <row s="1854" customFormat="1" customHeight="1" ht="33.75">
      <c r="A252" s="1639"/>
      <c r="B252" s="2401" t="s">
        <v>1177</v>
      </c>
      <c r="C252" s="2402" t="s">
        <v>104</v>
      </c>
      <c r="D252" s="693" t="str">
        <f>B252&amp;".1"</f>
        <v>4.40.1</v>
      </c>
      <c r="E252" s="1671" t="s">
        <v>962</v>
      </c>
      <c r="F252" s="2267" t="s">
        <v>318</v>
      </c>
      <c r="G252" s="2357" t="s">
        <v>22</v>
      </c>
      <c r="H252" s="822" t="s">
        <v>22</v>
      </c>
      <c r="I252" s="2357" t="s">
        <v>1178</v>
      </c>
      <c r="J252" s="822" t="s">
        <v>22</v>
      </c>
      <c r="K252" s="2357" t="s">
        <v>22</v>
      </c>
      <c r="L252" s="822" t="s">
        <v>22</v>
      </c>
      <c r="M252" s="2663" t="s">
        <v>22</v>
      </c>
      <c r="N252" s="2661" t="s">
        <v>22</v>
      </c>
      <c r="O252" s="2652" t="s">
        <v>22</v>
      </c>
      <c r="P252" s="2650" t="s">
        <v>22</v>
      </c>
      <c r="Q252" s="2652" t="s">
        <v>22</v>
      </c>
      <c r="R252" s="2650" t="s">
        <v>22</v>
      </c>
      <c r="S252" s="1529" t="s">
        <v>963</v>
      </c>
      <c r="T252" s="1639"/>
      <c r="U252" s="1639"/>
      <c r="V252" s="1639"/>
      <c r="W252" s="1639"/>
      <c r="X252" s="1639"/>
      <c r="Y252" s="1639"/>
      <c r="Z252" s="1639"/>
      <c r="AA252" s="1639"/>
      <c r="AB252" s="1639"/>
      <c r="AC252" s="679"/>
      <c r="AD252" s="1639">
        <v>0</v>
      </c>
    </row>
    <row s="1854" customFormat="1" customHeight="1" ht="15">
      <c r="A253" s="1636"/>
      <c r="B253" s="2401"/>
      <c r="C253" s="2402"/>
      <c r="D253" s="693" t="str">
        <f>B252&amp;".2"</f>
        <v>4.40.2</v>
      </c>
      <c r="E253" s="1671" t="s">
        <v>964</v>
      </c>
      <c r="F253" s="2267" t="s">
        <v>318</v>
      </c>
      <c r="G253" s="1742" t="s">
        <v>22</v>
      </c>
      <c r="H253" s="822" t="s">
        <v>22</v>
      </c>
      <c r="I253" s="1742" t="s">
        <v>1152</v>
      </c>
      <c r="J253" s="822" t="s">
        <v>22</v>
      </c>
      <c r="K253" s="1742" t="s">
        <v>22</v>
      </c>
      <c r="L253" s="822" t="s">
        <v>22</v>
      </c>
      <c r="M253" s="2664" t="s">
        <v>22</v>
      </c>
      <c r="N253" s="2661" t="s">
        <v>22</v>
      </c>
      <c r="O253" s="2653" t="s">
        <v>22</v>
      </c>
      <c r="P253" s="2650" t="s">
        <v>22</v>
      </c>
      <c r="Q253" s="2653" t="s">
        <v>22</v>
      </c>
      <c r="R253" s="2650" t="s">
        <v>22</v>
      </c>
      <c r="S253" s="1529" t="s">
        <v>965</v>
      </c>
      <c r="T253" s="1639"/>
      <c r="U253" s="1639"/>
      <c r="V253" s="1639"/>
      <c r="W253" s="1639"/>
      <c r="X253" s="1639"/>
      <c r="Y253" s="1639"/>
      <c r="Z253" s="1639"/>
      <c r="AA253" s="1639"/>
      <c r="AB253" s="1639"/>
      <c r="AC253" s="679"/>
      <c r="AD253" s="1639">
        <v>0</v>
      </c>
    </row>
    <row s="1854" customFormat="1" customHeight="1" ht="33.75">
      <c r="A254" s="1639"/>
      <c r="B254" s="2401" t="s">
        <v>1179</v>
      </c>
      <c r="C254" s="2402" t="s">
        <v>104</v>
      </c>
      <c r="D254" s="693" t="str">
        <f>B254&amp;".1"</f>
        <v>4.41.1</v>
      </c>
      <c r="E254" s="1671" t="s">
        <v>962</v>
      </c>
      <c r="F254" s="2267" t="s">
        <v>318</v>
      </c>
      <c r="G254" s="2357" t="s">
        <v>22</v>
      </c>
      <c r="H254" s="822" t="s">
        <v>22</v>
      </c>
      <c r="I254" s="2357" t="s">
        <v>1180</v>
      </c>
      <c r="J254" s="822" t="s">
        <v>22</v>
      </c>
      <c r="K254" s="2357" t="s">
        <v>22</v>
      </c>
      <c r="L254" s="822" t="s">
        <v>22</v>
      </c>
      <c r="M254" s="2663" t="s">
        <v>22</v>
      </c>
      <c r="N254" s="2661" t="s">
        <v>22</v>
      </c>
      <c r="O254" s="2652" t="s">
        <v>22</v>
      </c>
      <c r="P254" s="2650" t="s">
        <v>22</v>
      </c>
      <c r="Q254" s="2652" t="s">
        <v>22</v>
      </c>
      <c r="R254" s="2650" t="s">
        <v>22</v>
      </c>
      <c r="S254" s="1529" t="s">
        <v>963</v>
      </c>
      <c r="T254" s="1639"/>
      <c r="U254" s="1639"/>
      <c r="V254" s="1639"/>
      <c r="W254" s="1639"/>
      <c r="X254" s="1639"/>
      <c r="Y254" s="1639"/>
      <c r="Z254" s="1639"/>
      <c r="AA254" s="1639"/>
      <c r="AB254" s="1639"/>
      <c r="AC254" s="679"/>
      <c r="AD254" s="1639">
        <v>0</v>
      </c>
    </row>
    <row s="1854" customFormat="1" customHeight="1" ht="15">
      <c r="A255" s="1636"/>
      <c r="B255" s="2401"/>
      <c r="C255" s="2402"/>
      <c r="D255" s="693" t="str">
        <f>B254&amp;".2"</f>
        <v>4.41.2</v>
      </c>
      <c r="E255" s="1671" t="s">
        <v>964</v>
      </c>
      <c r="F255" s="2267" t="s">
        <v>318</v>
      </c>
      <c r="G255" s="1742" t="s">
        <v>22</v>
      </c>
      <c r="H255" s="822" t="s">
        <v>22</v>
      </c>
      <c r="I255" s="1742" t="s">
        <v>1181</v>
      </c>
      <c r="J255" s="822" t="s">
        <v>22</v>
      </c>
      <c r="K255" s="1742" t="s">
        <v>22</v>
      </c>
      <c r="L255" s="822" t="s">
        <v>22</v>
      </c>
      <c r="M255" s="2664" t="s">
        <v>22</v>
      </c>
      <c r="N255" s="2661" t="s">
        <v>22</v>
      </c>
      <c r="O255" s="2653" t="s">
        <v>22</v>
      </c>
      <c r="P255" s="2650" t="s">
        <v>22</v>
      </c>
      <c r="Q255" s="2653" t="s">
        <v>22</v>
      </c>
      <c r="R255" s="2650" t="s">
        <v>22</v>
      </c>
      <c r="S255" s="1529" t="s">
        <v>965</v>
      </c>
      <c r="T255" s="1639"/>
      <c r="U255" s="1639"/>
      <c r="V255" s="1639"/>
      <c r="W255" s="1639"/>
      <c r="X255" s="1639"/>
      <c r="Y255" s="1639"/>
      <c r="Z255" s="1639"/>
      <c r="AA255" s="1639"/>
      <c r="AB255" s="1639"/>
      <c r="AC255" s="679"/>
      <c r="AD255" s="1639">
        <v>0</v>
      </c>
    </row>
    <row s="1854" customFormat="1" customHeight="1" ht="33.75">
      <c r="A256" s="1639"/>
      <c r="B256" s="2401" t="s">
        <v>1182</v>
      </c>
      <c r="C256" s="2402" t="s">
        <v>104</v>
      </c>
      <c r="D256" s="693" t="str">
        <f>B256&amp;".1"</f>
        <v>4.42.1</v>
      </c>
      <c r="E256" s="1671" t="s">
        <v>962</v>
      </c>
      <c r="F256" s="2267" t="s">
        <v>318</v>
      </c>
      <c r="G256" s="2357" t="s">
        <v>22</v>
      </c>
      <c r="H256" s="822" t="s">
        <v>22</v>
      </c>
      <c r="I256" s="2357" t="s">
        <v>1183</v>
      </c>
      <c r="J256" s="822" t="s">
        <v>22</v>
      </c>
      <c r="K256" s="2357" t="s">
        <v>22</v>
      </c>
      <c r="L256" s="822" t="s">
        <v>22</v>
      </c>
      <c r="M256" s="2663" t="s">
        <v>22</v>
      </c>
      <c r="N256" s="2661" t="s">
        <v>22</v>
      </c>
      <c r="O256" s="2652" t="s">
        <v>22</v>
      </c>
      <c r="P256" s="2650" t="s">
        <v>22</v>
      </c>
      <c r="Q256" s="2652" t="s">
        <v>22</v>
      </c>
      <c r="R256" s="2650" t="s">
        <v>22</v>
      </c>
      <c r="S256" s="1529" t="s">
        <v>963</v>
      </c>
      <c r="T256" s="1639"/>
      <c r="U256" s="1639"/>
      <c r="V256" s="1639"/>
      <c r="W256" s="1639"/>
      <c r="X256" s="1639"/>
      <c r="Y256" s="1639"/>
      <c r="Z256" s="1639"/>
      <c r="AA256" s="1639"/>
      <c r="AB256" s="1639"/>
      <c r="AC256" s="679"/>
      <c r="AD256" s="1639">
        <v>0</v>
      </c>
    </row>
    <row s="1854" customFormat="1" customHeight="1" ht="15">
      <c r="A257" s="1636"/>
      <c r="B257" s="2401"/>
      <c r="C257" s="2402"/>
      <c r="D257" s="693" t="str">
        <f>B256&amp;".2"</f>
        <v>4.42.2</v>
      </c>
      <c r="E257" s="1671" t="s">
        <v>964</v>
      </c>
      <c r="F257" s="2267" t="s">
        <v>318</v>
      </c>
      <c r="G257" s="1742" t="s">
        <v>22</v>
      </c>
      <c r="H257" s="822" t="s">
        <v>22</v>
      </c>
      <c r="I257" s="1742" t="s">
        <v>1184</v>
      </c>
      <c r="J257" s="822" t="s">
        <v>22</v>
      </c>
      <c r="K257" s="1742" t="s">
        <v>22</v>
      </c>
      <c r="L257" s="822" t="s">
        <v>22</v>
      </c>
      <c r="M257" s="2664" t="s">
        <v>22</v>
      </c>
      <c r="N257" s="2661" t="s">
        <v>22</v>
      </c>
      <c r="O257" s="2653" t="s">
        <v>22</v>
      </c>
      <c r="P257" s="2650" t="s">
        <v>22</v>
      </c>
      <c r="Q257" s="2653" t="s">
        <v>22</v>
      </c>
      <c r="R257" s="2650" t="s">
        <v>22</v>
      </c>
      <c r="S257" s="1529" t="s">
        <v>965</v>
      </c>
      <c r="T257" s="1639"/>
      <c r="U257" s="1639"/>
      <c r="V257" s="1639"/>
      <c r="W257" s="1639"/>
      <c r="X257" s="1639"/>
      <c r="Y257" s="1639"/>
      <c r="Z257" s="1639"/>
      <c r="AA257" s="1639"/>
      <c r="AB257" s="1639"/>
      <c r="AC257" s="679"/>
      <c r="AD257" s="1639">
        <v>0</v>
      </c>
    </row>
    <row s="1854" customFormat="1" customHeight="1" ht="33.75">
      <c r="A258" s="1639"/>
      <c r="B258" s="2401" t="s">
        <v>1185</v>
      </c>
      <c r="C258" s="2402" t="s">
        <v>104</v>
      </c>
      <c r="D258" s="693" t="str">
        <f>B258&amp;".1"</f>
        <v>4.43.1</v>
      </c>
      <c r="E258" s="1671" t="s">
        <v>962</v>
      </c>
      <c r="F258" s="2267" t="s">
        <v>318</v>
      </c>
      <c r="G258" s="2357" t="s">
        <v>22</v>
      </c>
      <c r="H258" s="822" t="s">
        <v>22</v>
      </c>
      <c r="I258" s="2357" t="s">
        <v>1186</v>
      </c>
      <c r="J258" s="822" t="s">
        <v>22</v>
      </c>
      <c r="K258" s="2357" t="s">
        <v>22</v>
      </c>
      <c r="L258" s="822" t="s">
        <v>22</v>
      </c>
      <c r="M258" s="2663" t="s">
        <v>22</v>
      </c>
      <c r="N258" s="2661" t="s">
        <v>22</v>
      </c>
      <c r="O258" s="2652" t="s">
        <v>22</v>
      </c>
      <c r="P258" s="2650" t="s">
        <v>22</v>
      </c>
      <c r="Q258" s="2652" t="s">
        <v>22</v>
      </c>
      <c r="R258" s="2650" t="s">
        <v>22</v>
      </c>
      <c r="S258" s="1529" t="s">
        <v>963</v>
      </c>
      <c r="T258" s="1639"/>
      <c r="U258" s="1639"/>
      <c r="V258" s="1639"/>
      <c r="W258" s="1639"/>
      <c r="X258" s="1639"/>
      <c r="Y258" s="1639"/>
      <c r="Z258" s="1639"/>
      <c r="AA258" s="1639"/>
      <c r="AB258" s="1639"/>
      <c r="AC258" s="679"/>
      <c r="AD258" s="1639">
        <v>0</v>
      </c>
    </row>
    <row s="1854" customFormat="1" customHeight="1" ht="15">
      <c r="A259" s="1636"/>
      <c r="B259" s="2401"/>
      <c r="C259" s="2402"/>
      <c r="D259" s="693" t="str">
        <f>B258&amp;".2"</f>
        <v>4.43.2</v>
      </c>
      <c r="E259" s="1671" t="s">
        <v>964</v>
      </c>
      <c r="F259" s="2267" t="s">
        <v>318</v>
      </c>
      <c r="G259" s="1742" t="s">
        <v>22</v>
      </c>
      <c r="H259" s="822" t="s">
        <v>22</v>
      </c>
      <c r="I259" s="1742" t="s">
        <v>1161</v>
      </c>
      <c r="J259" s="822" t="s">
        <v>22</v>
      </c>
      <c r="K259" s="1742" t="s">
        <v>22</v>
      </c>
      <c r="L259" s="822" t="s">
        <v>22</v>
      </c>
      <c r="M259" s="2664" t="s">
        <v>22</v>
      </c>
      <c r="N259" s="2661" t="s">
        <v>22</v>
      </c>
      <c r="O259" s="2653" t="s">
        <v>22</v>
      </c>
      <c r="P259" s="2650" t="s">
        <v>22</v>
      </c>
      <c r="Q259" s="2653" t="s">
        <v>22</v>
      </c>
      <c r="R259" s="2650" t="s">
        <v>22</v>
      </c>
      <c r="S259" s="1529" t="s">
        <v>965</v>
      </c>
      <c r="T259" s="1639"/>
      <c r="U259" s="1639"/>
      <c r="V259" s="1639"/>
      <c r="W259" s="1639"/>
      <c r="X259" s="1639"/>
      <c r="Y259" s="1639"/>
      <c r="Z259" s="1639"/>
      <c r="AA259" s="1639"/>
      <c r="AB259" s="1639"/>
      <c r="AC259" s="679"/>
      <c r="AD259" s="1639">
        <v>0</v>
      </c>
    </row>
    <row s="1854" customFormat="1" customHeight="1" ht="33.75">
      <c r="A260" s="1639"/>
      <c r="B260" s="2401" t="s">
        <v>1187</v>
      </c>
      <c r="C260" s="2402" t="s">
        <v>104</v>
      </c>
      <c r="D260" s="693" t="str">
        <f>B260&amp;".1"</f>
        <v>4.44.1</v>
      </c>
      <c r="E260" s="1671" t="s">
        <v>962</v>
      </c>
      <c r="F260" s="2267" t="s">
        <v>318</v>
      </c>
      <c r="G260" s="2357" t="s">
        <v>22</v>
      </c>
      <c r="H260" s="822" t="s">
        <v>22</v>
      </c>
      <c r="I260" s="2357" t="s">
        <v>1188</v>
      </c>
      <c r="J260" s="822" t="s">
        <v>22</v>
      </c>
      <c r="K260" s="2357" t="s">
        <v>22</v>
      </c>
      <c r="L260" s="822" t="s">
        <v>22</v>
      </c>
      <c r="M260" s="2663" t="s">
        <v>22</v>
      </c>
      <c r="N260" s="2661" t="s">
        <v>22</v>
      </c>
      <c r="O260" s="2652" t="s">
        <v>22</v>
      </c>
      <c r="P260" s="2650" t="s">
        <v>22</v>
      </c>
      <c r="Q260" s="2652" t="s">
        <v>22</v>
      </c>
      <c r="R260" s="2650" t="s">
        <v>22</v>
      </c>
      <c r="S260" s="1529" t="s">
        <v>963</v>
      </c>
      <c r="T260" s="1639"/>
      <c r="U260" s="1639"/>
      <c r="V260" s="1639"/>
      <c r="W260" s="1639"/>
      <c r="X260" s="1639"/>
      <c r="Y260" s="1639"/>
      <c r="Z260" s="1639"/>
      <c r="AA260" s="1639"/>
      <c r="AB260" s="1639"/>
      <c r="AC260" s="679"/>
      <c r="AD260" s="1639">
        <v>0</v>
      </c>
    </row>
    <row s="1854" customFormat="1" customHeight="1" ht="15">
      <c r="A261" s="1636"/>
      <c r="B261" s="2401"/>
      <c r="C261" s="2402"/>
      <c r="D261" s="693" t="str">
        <f>B260&amp;".2"</f>
        <v>4.44.2</v>
      </c>
      <c r="E261" s="1671" t="s">
        <v>964</v>
      </c>
      <c r="F261" s="2267" t="s">
        <v>318</v>
      </c>
      <c r="G261" s="1742" t="s">
        <v>22</v>
      </c>
      <c r="H261" s="822" t="s">
        <v>22</v>
      </c>
      <c r="I261" s="1742" t="s">
        <v>1053</v>
      </c>
      <c r="J261" s="822" t="s">
        <v>22</v>
      </c>
      <c r="K261" s="1742" t="s">
        <v>22</v>
      </c>
      <c r="L261" s="822" t="s">
        <v>22</v>
      </c>
      <c r="M261" s="2664" t="s">
        <v>22</v>
      </c>
      <c r="N261" s="2661" t="s">
        <v>22</v>
      </c>
      <c r="O261" s="2653" t="s">
        <v>22</v>
      </c>
      <c r="P261" s="2650" t="s">
        <v>22</v>
      </c>
      <c r="Q261" s="2653" t="s">
        <v>22</v>
      </c>
      <c r="R261" s="2650" t="s">
        <v>22</v>
      </c>
      <c r="S261" s="1529" t="s">
        <v>965</v>
      </c>
      <c r="T261" s="1639"/>
      <c r="U261" s="1639"/>
      <c r="V261" s="1639"/>
      <c r="W261" s="1639"/>
      <c r="X261" s="1639"/>
      <c r="Y261" s="1639"/>
      <c r="Z261" s="1639"/>
      <c r="AA261" s="1639"/>
      <c r="AB261" s="1639"/>
      <c r="AC261" s="679"/>
      <c r="AD261" s="1639">
        <v>0</v>
      </c>
    </row>
    <row s="1854" customFormat="1" customHeight="1" ht="33.75">
      <c r="A262" s="1639"/>
      <c r="B262" s="2401" t="s">
        <v>1189</v>
      </c>
      <c r="C262" s="2402" t="s">
        <v>104</v>
      </c>
      <c r="D262" s="693" t="str">
        <f>B262&amp;".1"</f>
        <v>4.45.1</v>
      </c>
      <c r="E262" s="1671" t="s">
        <v>962</v>
      </c>
      <c r="F262" s="2267" t="s">
        <v>318</v>
      </c>
      <c r="G262" s="2357" t="s">
        <v>22</v>
      </c>
      <c r="H262" s="822" t="s">
        <v>22</v>
      </c>
      <c r="I262" s="2357" t="s">
        <v>1190</v>
      </c>
      <c r="J262" s="822" t="s">
        <v>22</v>
      </c>
      <c r="K262" s="2357" t="s">
        <v>22</v>
      </c>
      <c r="L262" s="822" t="s">
        <v>22</v>
      </c>
      <c r="M262" s="2663" t="s">
        <v>22</v>
      </c>
      <c r="N262" s="2661" t="s">
        <v>22</v>
      </c>
      <c r="O262" s="2652" t="s">
        <v>22</v>
      </c>
      <c r="P262" s="2650" t="s">
        <v>22</v>
      </c>
      <c r="Q262" s="2652" t="s">
        <v>22</v>
      </c>
      <c r="R262" s="2650" t="s">
        <v>22</v>
      </c>
      <c r="S262" s="1529" t="s">
        <v>963</v>
      </c>
      <c r="T262" s="1639"/>
      <c r="U262" s="1639"/>
      <c r="V262" s="1639"/>
      <c r="W262" s="1639"/>
      <c r="X262" s="1639"/>
      <c r="Y262" s="1639"/>
      <c r="Z262" s="1639"/>
      <c r="AA262" s="1639"/>
      <c r="AB262" s="1639"/>
      <c r="AC262" s="679"/>
      <c r="AD262" s="1639">
        <v>0</v>
      </c>
    </row>
    <row s="1854" customFormat="1" customHeight="1" ht="15">
      <c r="A263" s="1636"/>
      <c r="B263" s="2401"/>
      <c r="C263" s="2402"/>
      <c r="D263" s="693" t="str">
        <f>B262&amp;".2"</f>
        <v>4.45.2</v>
      </c>
      <c r="E263" s="1671" t="s">
        <v>964</v>
      </c>
      <c r="F263" s="2267" t="s">
        <v>318</v>
      </c>
      <c r="G263" s="1742" t="s">
        <v>22</v>
      </c>
      <c r="H263" s="822" t="s">
        <v>22</v>
      </c>
      <c r="I263" s="1742" t="s">
        <v>1191</v>
      </c>
      <c r="J263" s="822" t="s">
        <v>22</v>
      </c>
      <c r="K263" s="1742" t="s">
        <v>22</v>
      </c>
      <c r="L263" s="822" t="s">
        <v>22</v>
      </c>
      <c r="M263" s="2664" t="s">
        <v>22</v>
      </c>
      <c r="N263" s="2661" t="s">
        <v>22</v>
      </c>
      <c r="O263" s="2653" t="s">
        <v>22</v>
      </c>
      <c r="P263" s="2650" t="s">
        <v>22</v>
      </c>
      <c r="Q263" s="2653" t="s">
        <v>22</v>
      </c>
      <c r="R263" s="2650" t="s">
        <v>22</v>
      </c>
      <c r="S263" s="1529" t="s">
        <v>965</v>
      </c>
      <c r="T263" s="1639"/>
      <c r="U263" s="1639"/>
      <c r="V263" s="1639"/>
      <c r="W263" s="1639"/>
      <c r="X263" s="1639"/>
      <c r="Y263" s="1639"/>
      <c r="Z263" s="1639"/>
      <c r="AA263" s="1639"/>
      <c r="AB263" s="1639"/>
      <c r="AC263" s="679"/>
      <c r="AD263" s="1639">
        <v>0</v>
      </c>
    </row>
    <row s="1854" customFormat="1" customHeight="1" ht="33.75">
      <c r="A264" s="1639"/>
      <c r="B264" s="2401" t="s">
        <v>1192</v>
      </c>
      <c r="C264" s="2402" t="s">
        <v>104</v>
      </c>
      <c r="D264" s="693" t="str">
        <f>B264&amp;".1"</f>
        <v>4.46.1</v>
      </c>
      <c r="E264" s="1671" t="s">
        <v>962</v>
      </c>
      <c r="F264" s="2267" t="s">
        <v>318</v>
      </c>
      <c r="G264" s="2357" t="s">
        <v>22</v>
      </c>
      <c r="H264" s="822" t="s">
        <v>22</v>
      </c>
      <c r="I264" s="2357" t="s">
        <v>1193</v>
      </c>
      <c r="J264" s="822" t="s">
        <v>22</v>
      </c>
      <c r="K264" s="2357" t="s">
        <v>22</v>
      </c>
      <c r="L264" s="822" t="s">
        <v>22</v>
      </c>
      <c r="M264" s="2663" t="s">
        <v>22</v>
      </c>
      <c r="N264" s="2661" t="s">
        <v>22</v>
      </c>
      <c r="O264" s="2652" t="s">
        <v>22</v>
      </c>
      <c r="P264" s="2650" t="s">
        <v>22</v>
      </c>
      <c r="Q264" s="2652" t="s">
        <v>22</v>
      </c>
      <c r="R264" s="2650" t="s">
        <v>22</v>
      </c>
      <c r="S264" s="1529" t="s">
        <v>963</v>
      </c>
      <c r="T264" s="1639"/>
      <c r="U264" s="1639"/>
      <c r="V264" s="1639"/>
      <c r="W264" s="1639"/>
      <c r="X264" s="1639"/>
      <c r="Y264" s="1639"/>
      <c r="Z264" s="1639"/>
      <c r="AA264" s="1639"/>
      <c r="AB264" s="1639"/>
      <c r="AC264" s="679"/>
      <c r="AD264" s="1639">
        <v>0</v>
      </c>
    </row>
    <row s="1854" customFormat="1" customHeight="1" ht="15">
      <c r="A265" s="1636"/>
      <c r="B265" s="2401"/>
      <c r="C265" s="2402"/>
      <c r="D265" s="693" t="str">
        <f>B264&amp;".2"</f>
        <v>4.46.2</v>
      </c>
      <c r="E265" s="1671" t="s">
        <v>964</v>
      </c>
      <c r="F265" s="2267" t="s">
        <v>318</v>
      </c>
      <c r="G265" s="1742" t="s">
        <v>22</v>
      </c>
      <c r="H265" s="822" t="s">
        <v>22</v>
      </c>
      <c r="I265" s="1742" t="s">
        <v>1123</v>
      </c>
      <c r="J265" s="822" t="s">
        <v>22</v>
      </c>
      <c r="K265" s="1742" t="s">
        <v>22</v>
      </c>
      <c r="L265" s="822" t="s">
        <v>22</v>
      </c>
      <c r="M265" s="2664" t="s">
        <v>22</v>
      </c>
      <c r="N265" s="2661" t="s">
        <v>22</v>
      </c>
      <c r="O265" s="2653" t="s">
        <v>22</v>
      </c>
      <c r="P265" s="2650" t="s">
        <v>22</v>
      </c>
      <c r="Q265" s="2653" t="s">
        <v>22</v>
      </c>
      <c r="R265" s="2650" t="s">
        <v>22</v>
      </c>
      <c r="S265" s="1529" t="s">
        <v>965</v>
      </c>
      <c r="T265" s="1639"/>
      <c r="U265" s="1639"/>
      <c r="V265" s="1639"/>
      <c r="W265" s="1639"/>
      <c r="X265" s="1639"/>
      <c r="Y265" s="1639"/>
      <c r="Z265" s="1639"/>
      <c r="AA265" s="1639"/>
      <c r="AB265" s="1639"/>
      <c r="AC265" s="679"/>
      <c r="AD265" s="1639">
        <v>0</v>
      </c>
    </row>
    <row s="1854" customFormat="1" customHeight="1" ht="33.75">
      <c r="A266" s="1639"/>
      <c r="B266" s="2401" t="s">
        <v>1194</v>
      </c>
      <c r="C266" s="2402" t="s">
        <v>104</v>
      </c>
      <c r="D266" s="693" t="str">
        <f>B266&amp;".1"</f>
        <v>4.47.1</v>
      </c>
      <c r="E266" s="1671" t="s">
        <v>962</v>
      </c>
      <c r="F266" s="2267" t="s">
        <v>318</v>
      </c>
      <c r="G266" s="2357" t="s">
        <v>22</v>
      </c>
      <c r="H266" s="822" t="s">
        <v>22</v>
      </c>
      <c r="I266" s="2357" t="s">
        <v>1195</v>
      </c>
      <c r="J266" s="822" t="s">
        <v>22</v>
      </c>
      <c r="K266" s="2357" t="s">
        <v>22</v>
      </c>
      <c r="L266" s="822" t="s">
        <v>22</v>
      </c>
      <c r="M266" s="2663" t="s">
        <v>22</v>
      </c>
      <c r="N266" s="2661" t="s">
        <v>22</v>
      </c>
      <c r="O266" s="2652" t="s">
        <v>22</v>
      </c>
      <c r="P266" s="2650" t="s">
        <v>22</v>
      </c>
      <c r="Q266" s="2652" t="s">
        <v>22</v>
      </c>
      <c r="R266" s="2650" t="s">
        <v>22</v>
      </c>
      <c r="S266" s="1529" t="s">
        <v>963</v>
      </c>
      <c r="T266" s="1639"/>
      <c r="U266" s="1639"/>
      <c r="V266" s="1639"/>
      <c r="W266" s="1639"/>
      <c r="X266" s="1639"/>
      <c r="Y266" s="1639"/>
      <c r="Z266" s="1639"/>
      <c r="AA266" s="1639"/>
      <c r="AB266" s="1639"/>
      <c r="AC266" s="679"/>
      <c r="AD266" s="1639">
        <v>0</v>
      </c>
    </row>
    <row s="1854" customFormat="1" customHeight="1" ht="15">
      <c r="A267" s="1636"/>
      <c r="B267" s="2401"/>
      <c r="C267" s="2402"/>
      <c r="D267" s="693" t="str">
        <f>B266&amp;".2"</f>
        <v>4.47.2</v>
      </c>
      <c r="E267" s="1671" t="s">
        <v>964</v>
      </c>
      <c r="F267" s="2267" t="s">
        <v>318</v>
      </c>
      <c r="G267" s="1742" t="s">
        <v>22</v>
      </c>
      <c r="H267" s="822" t="s">
        <v>22</v>
      </c>
      <c r="I267" s="1742" t="s">
        <v>1097</v>
      </c>
      <c r="J267" s="822" t="s">
        <v>22</v>
      </c>
      <c r="K267" s="1742" t="s">
        <v>22</v>
      </c>
      <c r="L267" s="822" t="s">
        <v>22</v>
      </c>
      <c r="M267" s="2664" t="s">
        <v>22</v>
      </c>
      <c r="N267" s="2661" t="s">
        <v>22</v>
      </c>
      <c r="O267" s="2653" t="s">
        <v>22</v>
      </c>
      <c r="P267" s="2650" t="s">
        <v>22</v>
      </c>
      <c r="Q267" s="2653" t="s">
        <v>22</v>
      </c>
      <c r="R267" s="2650" t="s">
        <v>22</v>
      </c>
      <c r="S267" s="1529" t="s">
        <v>965</v>
      </c>
      <c r="T267" s="1639"/>
      <c r="U267" s="1639"/>
      <c r="V267" s="1639"/>
      <c r="W267" s="1639"/>
      <c r="X267" s="1639"/>
      <c r="Y267" s="1639"/>
      <c r="Z267" s="1639"/>
      <c r="AA267" s="1639"/>
      <c r="AB267" s="1639"/>
      <c r="AC267" s="679"/>
      <c r="AD267" s="1639">
        <v>0</v>
      </c>
    </row>
    <row s="1854" customFormat="1" customHeight="1" ht="33.75">
      <c r="A268" s="1639"/>
      <c r="B268" s="2401" t="s">
        <v>1196</v>
      </c>
      <c r="C268" s="2402" t="s">
        <v>104</v>
      </c>
      <c r="D268" s="693" t="str">
        <f>B268&amp;".1"</f>
        <v>4.48.1</v>
      </c>
      <c r="E268" s="1671" t="s">
        <v>962</v>
      </c>
      <c r="F268" s="2267" t="s">
        <v>318</v>
      </c>
      <c r="G268" s="2357" t="s">
        <v>22</v>
      </c>
      <c r="H268" s="822" t="s">
        <v>22</v>
      </c>
      <c r="I268" s="2357" t="s">
        <v>1197</v>
      </c>
      <c r="J268" s="822" t="s">
        <v>22</v>
      </c>
      <c r="K268" s="2357" t="s">
        <v>22</v>
      </c>
      <c r="L268" s="822" t="s">
        <v>22</v>
      </c>
      <c r="M268" s="2663" t="s">
        <v>22</v>
      </c>
      <c r="N268" s="2661" t="s">
        <v>22</v>
      </c>
      <c r="O268" s="2652" t="s">
        <v>22</v>
      </c>
      <c r="P268" s="2650" t="s">
        <v>22</v>
      </c>
      <c r="Q268" s="2652" t="s">
        <v>22</v>
      </c>
      <c r="R268" s="2650" t="s">
        <v>22</v>
      </c>
      <c r="S268" s="1529" t="s">
        <v>963</v>
      </c>
      <c r="T268" s="1639"/>
      <c r="U268" s="1639"/>
      <c r="V268" s="1639"/>
      <c r="W268" s="1639"/>
      <c r="X268" s="1639"/>
      <c r="Y268" s="1639"/>
      <c r="Z268" s="1639"/>
      <c r="AA268" s="1639"/>
      <c r="AB268" s="1639"/>
      <c r="AC268" s="679"/>
      <c r="AD268" s="1639">
        <v>0</v>
      </c>
    </row>
    <row s="1854" customFormat="1" customHeight="1" ht="15">
      <c r="A269" s="1636"/>
      <c r="B269" s="2401"/>
      <c r="C269" s="2402"/>
      <c r="D269" s="693" t="str">
        <f>B268&amp;".2"</f>
        <v>4.48.2</v>
      </c>
      <c r="E269" s="1671" t="s">
        <v>964</v>
      </c>
      <c r="F269" s="2267" t="s">
        <v>318</v>
      </c>
      <c r="G269" s="1742" t="s">
        <v>22</v>
      </c>
      <c r="H269" s="822" t="s">
        <v>22</v>
      </c>
      <c r="I269" s="1742" t="s">
        <v>1147</v>
      </c>
      <c r="J269" s="822" t="s">
        <v>22</v>
      </c>
      <c r="K269" s="1742" t="s">
        <v>22</v>
      </c>
      <c r="L269" s="822" t="s">
        <v>22</v>
      </c>
      <c r="M269" s="2664" t="s">
        <v>22</v>
      </c>
      <c r="N269" s="2661" t="s">
        <v>22</v>
      </c>
      <c r="O269" s="2653" t="s">
        <v>22</v>
      </c>
      <c r="P269" s="2650" t="s">
        <v>22</v>
      </c>
      <c r="Q269" s="2653" t="s">
        <v>22</v>
      </c>
      <c r="R269" s="2650" t="s">
        <v>22</v>
      </c>
      <c r="S269" s="1529" t="s">
        <v>965</v>
      </c>
      <c r="T269" s="1639"/>
      <c r="U269" s="1639"/>
      <c r="V269" s="1639"/>
      <c r="W269" s="1639"/>
      <c r="X269" s="1639"/>
      <c r="Y269" s="1639"/>
      <c r="Z269" s="1639"/>
      <c r="AA269" s="1639"/>
      <c r="AB269" s="1639"/>
      <c r="AC269" s="679"/>
      <c r="AD269" s="1639">
        <v>0</v>
      </c>
    </row>
    <row s="1854" customFormat="1" customHeight="1" ht="33.75">
      <c r="A270" s="1639"/>
      <c r="B270" s="2401" t="s">
        <v>1198</v>
      </c>
      <c r="C270" s="2402" t="s">
        <v>104</v>
      </c>
      <c r="D270" s="693" t="str">
        <f>B270&amp;".1"</f>
        <v>4.49.1</v>
      </c>
      <c r="E270" s="1671" t="s">
        <v>962</v>
      </c>
      <c r="F270" s="2267" t="s">
        <v>318</v>
      </c>
      <c r="G270" s="2357" t="s">
        <v>22</v>
      </c>
      <c r="H270" s="822" t="s">
        <v>22</v>
      </c>
      <c r="I270" s="2357" t="s">
        <v>1199</v>
      </c>
      <c r="J270" s="822" t="s">
        <v>22</v>
      </c>
      <c r="K270" s="2357" t="s">
        <v>22</v>
      </c>
      <c r="L270" s="822" t="s">
        <v>22</v>
      </c>
      <c r="M270" s="2663" t="s">
        <v>22</v>
      </c>
      <c r="N270" s="2661" t="s">
        <v>22</v>
      </c>
      <c r="O270" s="2652" t="s">
        <v>22</v>
      </c>
      <c r="P270" s="2650" t="s">
        <v>22</v>
      </c>
      <c r="Q270" s="2652" t="s">
        <v>22</v>
      </c>
      <c r="R270" s="2650" t="s">
        <v>22</v>
      </c>
      <c r="S270" s="1529" t="s">
        <v>963</v>
      </c>
      <c r="T270" s="1639"/>
      <c r="U270" s="1639"/>
      <c r="V270" s="1639"/>
      <c r="W270" s="1639"/>
      <c r="X270" s="1639"/>
      <c r="Y270" s="1639"/>
      <c r="Z270" s="1639"/>
      <c r="AA270" s="1639"/>
      <c r="AB270" s="1639"/>
      <c r="AC270" s="679"/>
      <c r="AD270" s="1639">
        <v>0</v>
      </c>
    </row>
    <row s="1854" customFormat="1" customHeight="1" ht="15">
      <c r="A271" s="1636"/>
      <c r="B271" s="2401"/>
      <c r="C271" s="2402"/>
      <c r="D271" s="693" t="str">
        <f>B270&amp;".2"</f>
        <v>4.49.2</v>
      </c>
      <c r="E271" s="1671" t="s">
        <v>964</v>
      </c>
      <c r="F271" s="2267" t="s">
        <v>318</v>
      </c>
      <c r="G271" s="1742" t="s">
        <v>22</v>
      </c>
      <c r="H271" s="822" t="s">
        <v>22</v>
      </c>
      <c r="I271" s="1742" t="s">
        <v>1147</v>
      </c>
      <c r="J271" s="822" t="s">
        <v>22</v>
      </c>
      <c r="K271" s="1742" t="s">
        <v>22</v>
      </c>
      <c r="L271" s="822" t="s">
        <v>22</v>
      </c>
      <c r="M271" s="2664" t="s">
        <v>22</v>
      </c>
      <c r="N271" s="2661" t="s">
        <v>22</v>
      </c>
      <c r="O271" s="2653" t="s">
        <v>22</v>
      </c>
      <c r="P271" s="2650" t="s">
        <v>22</v>
      </c>
      <c r="Q271" s="2653" t="s">
        <v>22</v>
      </c>
      <c r="R271" s="2650" t="s">
        <v>22</v>
      </c>
      <c r="S271" s="1529" t="s">
        <v>965</v>
      </c>
      <c r="T271" s="1639"/>
      <c r="U271" s="1639"/>
      <c r="V271" s="1639"/>
      <c r="W271" s="1639"/>
      <c r="X271" s="1639"/>
      <c r="Y271" s="1639"/>
      <c r="Z271" s="1639"/>
      <c r="AA271" s="1639"/>
      <c r="AB271" s="1639"/>
      <c r="AC271" s="679"/>
      <c r="AD271" s="1639">
        <v>0</v>
      </c>
    </row>
    <row s="1854" customFormat="1" customHeight="1" ht="33.75">
      <c r="A272" s="1639"/>
      <c r="B272" s="2401" t="s">
        <v>1200</v>
      </c>
      <c r="C272" s="2402" t="s">
        <v>104</v>
      </c>
      <c r="D272" s="693" t="str">
        <f>B272&amp;".1"</f>
        <v>4.50.1</v>
      </c>
      <c r="E272" s="1671" t="s">
        <v>962</v>
      </c>
      <c r="F272" s="2267" t="s">
        <v>318</v>
      </c>
      <c r="G272" s="2357" t="s">
        <v>22</v>
      </c>
      <c r="H272" s="822" t="s">
        <v>22</v>
      </c>
      <c r="I272" s="2357" t="s">
        <v>1201</v>
      </c>
      <c r="J272" s="822" t="s">
        <v>22</v>
      </c>
      <c r="K272" s="2357" t="s">
        <v>22</v>
      </c>
      <c r="L272" s="822" t="s">
        <v>22</v>
      </c>
      <c r="M272" s="2663" t="s">
        <v>22</v>
      </c>
      <c r="N272" s="2661" t="s">
        <v>22</v>
      </c>
      <c r="O272" s="2652" t="s">
        <v>22</v>
      </c>
      <c r="P272" s="2650" t="s">
        <v>22</v>
      </c>
      <c r="Q272" s="2652" t="s">
        <v>22</v>
      </c>
      <c r="R272" s="2650" t="s">
        <v>22</v>
      </c>
      <c r="S272" s="1529" t="s">
        <v>963</v>
      </c>
      <c r="T272" s="1639"/>
      <c r="U272" s="1639"/>
      <c r="V272" s="1639"/>
      <c r="W272" s="1639"/>
      <c r="X272" s="1639"/>
      <c r="Y272" s="1639"/>
      <c r="Z272" s="1639"/>
      <c r="AA272" s="1639"/>
      <c r="AB272" s="1639"/>
      <c r="AC272" s="679"/>
      <c r="AD272" s="1639">
        <v>0</v>
      </c>
    </row>
    <row s="1854" customFormat="1" customHeight="1" ht="15">
      <c r="A273" s="1636"/>
      <c r="B273" s="2401"/>
      <c r="C273" s="2402"/>
      <c r="D273" s="693" t="str">
        <f>B272&amp;".2"</f>
        <v>4.50.2</v>
      </c>
      <c r="E273" s="1671" t="s">
        <v>964</v>
      </c>
      <c r="F273" s="2267" t="s">
        <v>318</v>
      </c>
      <c r="G273" s="1742" t="s">
        <v>22</v>
      </c>
      <c r="H273" s="822" t="s">
        <v>22</v>
      </c>
      <c r="I273" s="1742" t="s">
        <v>1202</v>
      </c>
      <c r="J273" s="822" t="s">
        <v>22</v>
      </c>
      <c r="K273" s="1742" t="s">
        <v>22</v>
      </c>
      <c r="L273" s="822" t="s">
        <v>22</v>
      </c>
      <c r="M273" s="2664" t="s">
        <v>22</v>
      </c>
      <c r="N273" s="2661" t="s">
        <v>22</v>
      </c>
      <c r="O273" s="2653" t="s">
        <v>22</v>
      </c>
      <c r="P273" s="2650" t="s">
        <v>22</v>
      </c>
      <c r="Q273" s="2653" t="s">
        <v>22</v>
      </c>
      <c r="R273" s="2650" t="s">
        <v>22</v>
      </c>
      <c r="S273" s="1529" t="s">
        <v>965</v>
      </c>
      <c r="T273" s="1639"/>
      <c r="U273" s="1639"/>
      <c r="V273" s="1639"/>
      <c r="W273" s="1639"/>
      <c r="X273" s="1639"/>
      <c r="Y273" s="1639"/>
      <c r="Z273" s="1639"/>
      <c r="AA273" s="1639"/>
      <c r="AB273" s="1639"/>
      <c r="AC273" s="679"/>
      <c r="AD273" s="1639">
        <v>0</v>
      </c>
    </row>
    <row s="1854" customFormat="1" customHeight="1" ht="33.75">
      <c r="A274" s="1639"/>
      <c r="B274" s="2401" t="s">
        <v>1203</v>
      </c>
      <c r="C274" s="2402" t="s">
        <v>104</v>
      </c>
      <c r="D274" s="693" t="str">
        <f>B274&amp;".1"</f>
        <v>4.51.1</v>
      </c>
      <c r="E274" s="1671" t="s">
        <v>962</v>
      </c>
      <c r="F274" s="2267" t="s">
        <v>318</v>
      </c>
      <c r="G274" s="2357" t="s">
        <v>22</v>
      </c>
      <c r="H274" s="822" t="s">
        <v>22</v>
      </c>
      <c r="I274" s="2357" t="s">
        <v>1204</v>
      </c>
      <c r="J274" s="822" t="s">
        <v>22</v>
      </c>
      <c r="K274" s="2357" t="s">
        <v>22</v>
      </c>
      <c r="L274" s="822" t="s">
        <v>22</v>
      </c>
      <c r="M274" s="2663" t="s">
        <v>22</v>
      </c>
      <c r="N274" s="2661" t="s">
        <v>22</v>
      </c>
      <c r="O274" s="2652" t="s">
        <v>22</v>
      </c>
      <c r="P274" s="2650" t="s">
        <v>22</v>
      </c>
      <c r="Q274" s="2652" t="s">
        <v>22</v>
      </c>
      <c r="R274" s="2650" t="s">
        <v>22</v>
      </c>
      <c r="S274" s="1529" t="s">
        <v>963</v>
      </c>
      <c r="T274" s="1639"/>
      <c r="U274" s="1639"/>
      <c r="V274" s="1639"/>
      <c r="W274" s="1639"/>
      <c r="X274" s="1639"/>
      <c r="Y274" s="1639"/>
      <c r="Z274" s="1639"/>
      <c r="AA274" s="1639"/>
      <c r="AB274" s="1639"/>
      <c r="AC274" s="679"/>
      <c r="AD274" s="1639">
        <v>0</v>
      </c>
    </row>
    <row s="1854" customFormat="1" customHeight="1" ht="15">
      <c r="A275" s="1636"/>
      <c r="B275" s="2401"/>
      <c r="C275" s="2402"/>
      <c r="D275" s="693" t="str">
        <f>B274&amp;".2"</f>
        <v>4.51.2</v>
      </c>
      <c r="E275" s="1671" t="s">
        <v>964</v>
      </c>
      <c r="F275" s="2267" t="s">
        <v>318</v>
      </c>
      <c r="G275" s="1742" t="s">
        <v>22</v>
      </c>
      <c r="H275" s="822" t="s">
        <v>22</v>
      </c>
      <c r="I275" s="1742" t="s">
        <v>1205</v>
      </c>
      <c r="J275" s="822" t="s">
        <v>22</v>
      </c>
      <c r="K275" s="1742" t="s">
        <v>22</v>
      </c>
      <c r="L275" s="822" t="s">
        <v>22</v>
      </c>
      <c r="M275" s="2664" t="s">
        <v>22</v>
      </c>
      <c r="N275" s="2661" t="s">
        <v>22</v>
      </c>
      <c r="O275" s="2653" t="s">
        <v>22</v>
      </c>
      <c r="P275" s="2650" t="s">
        <v>22</v>
      </c>
      <c r="Q275" s="2653" t="s">
        <v>22</v>
      </c>
      <c r="R275" s="2650" t="s">
        <v>22</v>
      </c>
      <c r="S275" s="1529" t="s">
        <v>965</v>
      </c>
      <c r="T275" s="1639"/>
      <c r="U275" s="1639"/>
      <c r="V275" s="1639"/>
      <c r="W275" s="1639"/>
      <c r="X275" s="1639"/>
      <c r="Y275" s="1639"/>
      <c r="Z275" s="1639"/>
      <c r="AA275" s="1639"/>
      <c r="AB275" s="1639"/>
      <c r="AC275" s="679"/>
      <c r="AD275" s="1639">
        <v>0</v>
      </c>
    </row>
    <row s="1854" customFormat="1" customHeight="1" ht="33.75">
      <c r="A276" s="1639"/>
      <c r="B276" s="2401" t="s">
        <v>1206</v>
      </c>
      <c r="C276" s="2402" t="s">
        <v>104</v>
      </c>
      <c r="D276" s="693" t="str">
        <f>B276&amp;".1"</f>
        <v>4.52.1</v>
      </c>
      <c r="E276" s="1671" t="s">
        <v>962</v>
      </c>
      <c r="F276" s="2267" t="s">
        <v>318</v>
      </c>
      <c r="G276" s="2357" t="s">
        <v>22</v>
      </c>
      <c r="H276" s="822" t="s">
        <v>22</v>
      </c>
      <c r="I276" s="2357" t="s">
        <v>1207</v>
      </c>
      <c r="J276" s="822" t="s">
        <v>22</v>
      </c>
      <c r="K276" s="2357" t="s">
        <v>22</v>
      </c>
      <c r="L276" s="822" t="s">
        <v>22</v>
      </c>
      <c r="M276" s="2663" t="s">
        <v>22</v>
      </c>
      <c r="N276" s="2661" t="s">
        <v>22</v>
      </c>
      <c r="O276" s="2652" t="s">
        <v>22</v>
      </c>
      <c r="P276" s="2650" t="s">
        <v>22</v>
      </c>
      <c r="Q276" s="2652" t="s">
        <v>22</v>
      </c>
      <c r="R276" s="2650" t="s">
        <v>22</v>
      </c>
      <c r="S276" s="1529" t="s">
        <v>963</v>
      </c>
      <c r="T276" s="1639"/>
      <c r="U276" s="1639"/>
      <c r="V276" s="1639"/>
      <c r="W276" s="1639"/>
      <c r="X276" s="1639"/>
      <c r="Y276" s="1639"/>
      <c r="Z276" s="1639"/>
      <c r="AA276" s="1639"/>
      <c r="AB276" s="1639"/>
      <c r="AC276" s="679"/>
      <c r="AD276" s="1639">
        <v>0</v>
      </c>
    </row>
    <row s="1854" customFormat="1" customHeight="1" ht="15">
      <c r="A277" s="1636"/>
      <c r="B277" s="2401"/>
      <c r="C277" s="2402"/>
      <c r="D277" s="693" t="str">
        <f>B276&amp;".2"</f>
        <v>4.52.2</v>
      </c>
      <c r="E277" s="1671" t="s">
        <v>964</v>
      </c>
      <c r="F277" s="2267" t="s">
        <v>318</v>
      </c>
      <c r="G277" s="1742" t="s">
        <v>22</v>
      </c>
      <c r="H277" s="822" t="s">
        <v>22</v>
      </c>
      <c r="I277" s="1742" t="s">
        <v>1152</v>
      </c>
      <c r="J277" s="822" t="s">
        <v>22</v>
      </c>
      <c r="K277" s="1742" t="s">
        <v>22</v>
      </c>
      <c r="L277" s="822" t="s">
        <v>22</v>
      </c>
      <c r="M277" s="2664" t="s">
        <v>22</v>
      </c>
      <c r="N277" s="2661" t="s">
        <v>22</v>
      </c>
      <c r="O277" s="2653" t="s">
        <v>22</v>
      </c>
      <c r="P277" s="2650" t="s">
        <v>22</v>
      </c>
      <c r="Q277" s="2653" t="s">
        <v>22</v>
      </c>
      <c r="R277" s="2650" t="s">
        <v>22</v>
      </c>
      <c r="S277" s="1529" t="s">
        <v>965</v>
      </c>
      <c r="T277" s="1639"/>
      <c r="U277" s="1639"/>
      <c r="V277" s="1639"/>
      <c r="W277" s="1639"/>
      <c r="X277" s="1639"/>
      <c r="Y277" s="1639"/>
      <c r="Z277" s="1639"/>
      <c r="AA277" s="1639"/>
      <c r="AB277" s="1639"/>
      <c r="AC277" s="679"/>
      <c r="AD277" s="1639">
        <v>0</v>
      </c>
    </row>
    <row s="1854" customFormat="1" customHeight="1" ht="33.75">
      <c r="A278" s="1639"/>
      <c r="B278" s="2401" t="s">
        <v>1208</v>
      </c>
      <c r="C278" s="2402" t="s">
        <v>104</v>
      </c>
      <c r="D278" s="693" t="str">
        <f>B278&amp;".1"</f>
        <v>4.53.1</v>
      </c>
      <c r="E278" s="1671" t="s">
        <v>962</v>
      </c>
      <c r="F278" s="2267" t="s">
        <v>318</v>
      </c>
      <c r="G278" s="2357" t="s">
        <v>22</v>
      </c>
      <c r="H278" s="822" t="s">
        <v>22</v>
      </c>
      <c r="I278" s="2357" t="s">
        <v>1209</v>
      </c>
      <c r="J278" s="822" t="s">
        <v>22</v>
      </c>
      <c r="K278" s="2357" t="s">
        <v>22</v>
      </c>
      <c r="L278" s="822" t="s">
        <v>22</v>
      </c>
      <c r="M278" s="2663" t="s">
        <v>22</v>
      </c>
      <c r="N278" s="2661" t="s">
        <v>22</v>
      </c>
      <c r="O278" s="2652" t="s">
        <v>22</v>
      </c>
      <c r="P278" s="2650" t="s">
        <v>22</v>
      </c>
      <c r="Q278" s="2652" t="s">
        <v>22</v>
      </c>
      <c r="R278" s="2650" t="s">
        <v>22</v>
      </c>
      <c r="S278" s="1529" t="s">
        <v>963</v>
      </c>
      <c r="T278" s="1639"/>
      <c r="U278" s="1639"/>
      <c r="V278" s="1639"/>
      <c r="W278" s="1639"/>
      <c r="X278" s="1639"/>
      <c r="Y278" s="1639"/>
      <c r="Z278" s="1639"/>
      <c r="AA278" s="1639"/>
      <c r="AB278" s="1639"/>
      <c r="AC278" s="679"/>
      <c r="AD278" s="1639">
        <v>0</v>
      </c>
    </row>
    <row s="1854" customFormat="1" customHeight="1" ht="15">
      <c r="A279" s="1636"/>
      <c r="B279" s="2401"/>
      <c r="C279" s="2402"/>
      <c r="D279" s="693" t="str">
        <f>B278&amp;".2"</f>
        <v>4.53.2</v>
      </c>
      <c r="E279" s="1671" t="s">
        <v>964</v>
      </c>
      <c r="F279" s="2267" t="s">
        <v>318</v>
      </c>
      <c r="G279" s="1742" t="s">
        <v>22</v>
      </c>
      <c r="H279" s="822" t="s">
        <v>22</v>
      </c>
      <c r="I279" s="1742" t="s">
        <v>1152</v>
      </c>
      <c r="J279" s="822" t="s">
        <v>22</v>
      </c>
      <c r="K279" s="1742" t="s">
        <v>22</v>
      </c>
      <c r="L279" s="822" t="s">
        <v>22</v>
      </c>
      <c r="M279" s="2664" t="s">
        <v>22</v>
      </c>
      <c r="N279" s="2661" t="s">
        <v>22</v>
      </c>
      <c r="O279" s="2653" t="s">
        <v>22</v>
      </c>
      <c r="P279" s="2650" t="s">
        <v>22</v>
      </c>
      <c r="Q279" s="2653" t="s">
        <v>22</v>
      </c>
      <c r="R279" s="2650" t="s">
        <v>22</v>
      </c>
      <c r="S279" s="1529" t="s">
        <v>965</v>
      </c>
      <c r="T279" s="1639"/>
      <c r="U279" s="1639"/>
      <c r="V279" s="1639"/>
      <c r="W279" s="1639"/>
      <c r="X279" s="1639"/>
      <c r="Y279" s="1639"/>
      <c r="Z279" s="1639"/>
      <c r="AA279" s="1639"/>
      <c r="AB279" s="1639"/>
      <c r="AC279" s="679"/>
      <c r="AD279" s="1639">
        <v>0</v>
      </c>
    </row>
    <row s="1854" customFormat="1" customHeight="1" ht="33.75">
      <c r="A280" s="1639"/>
      <c r="B280" s="2401" t="s">
        <v>1210</v>
      </c>
      <c r="C280" s="2402" t="s">
        <v>104</v>
      </c>
      <c r="D280" s="693" t="str">
        <f>B280&amp;".1"</f>
        <v>4.54.1</v>
      </c>
      <c r="E280" s="1671" t="s">
        <v>962</v>
      </c>
      <c r="F280" s="2267" t="s">
        <v>318</v>
      </c>
      <c r="G280" s="2357" t="s">
        <v>22</v>
      </c>
      <c r="H280" s="822" t="s">
        <v>22</v>
      </c>
      <c r="I280" s="2357" t="s">
        <v>1211</v>
      </c>
      <c r="J280" s="822" t="s">
        <v>22</v>
      </c>
      <c r="K280" s="2357" t="s">
        <v>22</v>
      </c>
      <c r="L280" s="822" t="s">
        <v>22</v>
      </c>
      <c r="M280" s="2663" t="s">
        <v>22</v>
      </c>
      <c r="N280" s="2661" t="s">
        <v>22</v>
      </c>
      <c r="O280" s="2652" t="s">
        <v>22</v>
      </c>
      <c r="P280" s="2650" t="s">
        <v>22</v>
      </c>
      <c r="Q280" s="2652" t="s">
        <v>22</v>
      </c>
      <c r="R280" s="2650" t="s">
        <v>22</v>
      </c>
      <c r="S280" s="1529" t="s">
        <v>963</v>
      </c>
      <c r="T280" s="1639"/>
      <c r="U280" s="1639"/>
      <c r="V280" s="1639"/>
      <c r="W280" s="1639"/>
      <c r="X280" s="1639"/>
      <c r="Y280" s="1639"/>
      <c r="Z280" s="1639"/>
      <c r="AA280" s="1639"/>
      <c r="AB280" s="1639"/>
      <c r="AC280" s="679"/>
      <c r="AD280" s="1639">
        <v>0</v>
      </c>
    </row>
    <row s="1854" customFormat="1" customHeight="1" ht="15">
      <c r="A281" s="1636"/>
      <c r="B281" s="2401"/>
      <c r="C281" s="2402"/>
      <c r="D281" s="693" t="str">
        <f>B280&amp;".2"</f>
        <v>4.54.2</v>
      </c>
      <c r="E281" s="1671" t="s">
        <v>964</v>
      </c>
      <c r="F281" s="2267" t="s">
        <v>318</v>
      </c>
      <c r="G281" s="1742" t="s">
        <v>22</v>
      </c>
      <c r="H281" s="822" t="s">
        <v>22</v>
      </c>
      <c r="I281" s="1742" t="s">
        <v>1152</v>
      </c>
      <c r="J281" s="822" t="s">
        <v>22</v>
      </c>
      <c r="K281" s="1742" t="s">
        <v>22</v>
      </c>
      <c r="L281" s="822" t="s">
        <v>22</v>
      </c>
      <c r="M281" s="2664" t="s">
        <v>22</v>
      </c>
      <c r="N281" s="2661" t="s">
        <v>22</v>
      </c>
      <c r="O281" s="2653" t="s">
        <v>22</v>
      </c>
      <c r="P281" s="2650" t="s">
        <v>22</v>
      </c>
      <c r="Q281" s="2653" t="s">
        <v>22</v>
      </c>
      <c r="R281" s="2650" t="s">
        <v>22</v>
      </c>
      <c r="S281" s="1529" t="s">
        <v>965</v>
      </c>
      <c r="T281" s="1639"/>
      <c r="U281" s="1639"/>
      <c r="V281" s="1639"/>
      <c r="W281" s="1639"/>
      <c r="X281" s="1639"/>
      <c r="Y281" s="1639"/>
      <c r="Z281" s="1639"/>
      <c r="AA281" s="1639"/>
      <c r="AB281" s="1639"/>
      <c r="AC281" s="679"/>
      <c r="AD281" s="1639">
        <v>0</v>
      </c>
    </row>
    <row s="1854" customFormat="1" customHeight="1" ht="33.75">
      <c r="A282" s="1639"/>
      <c r="B282" s="2401" t="s">
        <v>1212</v>
      </c>
      <c r="C282" s="2402" t="s">
        <v>104</v>
      </c>
      <c r="D282" s="693" t="str">
        <f>B282&amp;".1"</f>
        <v>4.55.1</v>
      </c>
      <c r="E282" s="1671" t="s">
        <v>962</v>
      </c>
      <c r="F282" s="2267" t="s">
        <v>318</v>
      </c>
      <c r="G282" s="2357" t="s">
        <v>22</v>
      </c>
      <c r="H282" s="822" t="s">
        <v>22</v>
      </c>
      <c r="I282" s="2357" t="s">
        <v>1213</v>
      </c>
      <c r="J282" s="822" t="s">
        <v>22</v>
      </c>
      <c r="K282" s="2357" t="s">
        <v>22</v>
      </c>
      <c r="L282" s="822" t="s">
        <v>22</v>
      </c>
      <c r="M282" s="2663" t="s">
        <v>22</v>
      </c>
      <c r="N282" s="2661" t="s">
        <v>22</v>
      </c>
      <c r="O282" s="2652" t="s">
        <v>22</v>
      </c>
      <c r="P282" s="2650" t="s">
        <v>22</v>
      </c>
      <c r="Q282" s="2652" t="s">
        <v>22</v>
      </c>
      <c r="R282" s="2650" t="s">
        <v>22</v>
      </c>
      <c r="S282" s="1529" t="s">
        <v>963</v>
      </c>
      <c r="T282" s="1639"/>
      <c r="U282" s="1639"/>
      <c r="V282" s="1639"/>
      <c r="W282" s="1639"/>
      <c r="X282" s="1639"/>
      <c r="Y282" s="1639"/>
      <c r="Z282" s="1639"/>
      <c r="AA282" s="1639"/>
      <c r="AB282" s="1639"/>
      <c r="AC282" s="679"/>
      <c r="AD282" s="1639">
        <v>0</v>
      </c>
    </row>
    <row s="1854" customFormat="1" customHeight="1" ht="15">
      <c r="A283" s="1636"/>
      <c r="B283" s="2401"/>
      <c r="C283" s="2402"/>
      <c r="D283" s="693" t="str">
        <f>B282&amp;".2"</f>
        <v>4.55.2</v>
      </c>
      <c r="E283" s="1671" t="s">
        <v>964</v>
      </c>
      <c r="F283" s="2267" t="s">
        <v>318</v>
      </c>
      <c r="G283" s="1742" t="s">
        <v>22</v>
      </c>
      <c r="H283" s="822" t="s">
        <v>22</v>
      </c>
      <c r="I283" s="1742" t="s">
        <v>1123</v>
      </c>
      <c r="J283" s="822" t="s">
        <v>22</v>
      </c>
      <c r="K283" s="1742" t="s">
        <v>22</v>
      </c>
      <c r="L283" s="822" t="s">
        <v>22</v>
      </c>
      <c r="M283" s="2664" t="s">
        <v>22</v>
      </c>
      <c r="N283" s="2661" t="s">
        <v>22</v>
      </c>
      <c r="O283" s="2653" t="s">
        <v>22</v>
      </c>
      <c r="P283" s="2650" t="s">
        <v>22</v>
      </c>
      <c r="Q283" s="2653" t="s">
        <v>22</v>
      </c>
      <c r="R283" s="2650" t="s">
        <v>22</v>
      </c>
      <c r="S283" s="1529" t="s">
        <v>965</v>
      </c>
      <c r="T283" s="1639"/>
      <c r="U283" s="1639"/>
      <c r="V283" s="1639"/>
      <c r="W283" s="1639"/>
      <c r="X283" s="1639"/>
      <c r="Y283" s="1639"/>
      <c r="Z283" s="1639"/>
      <c r="AA283" s="1639"/>
      <c r="AB283" s="1639"/>
      <c r="AC283" s="679"/>
      <c r="AD283" s="1639">
        <v>0</v>
      </c>
    </row>
    <row s="1854" customFormat="1" customHeight="1" ht="33.75">
      <c r="A284" s="1639"/>
      <c r="B284" s="2401" t="s">
        <v>1214</v>
      </c>
      <c r="C284" s="2402" t="s">
        <v>104</v>
      </c>
      <c r="D284" s="693" t="str">
        <f>B284&amp;".1"</f>
        <v>4.56.1</v>
      </c>
      <c r="E284" s="1671" t="s">
        <v>962</v>
      </c>
      <c r="F284" s="2267" t="s">
        <v>318</v>
      </c>
      <c r="G284" s="2357" t="s">
        <v>22</v>
      </c>
      <c r="H284" s="822" t="s">
        <v>22</v>
      </c>
      <c r="I284" s="2357" t="s">
        <v>1215</v>
      </c>
      <c r="J284" s="822" t="s">
        <v>22</v>
      </c>
      <c r="K284" s="2357" t="s">
        <v>22</v>
      </c>
      <c r="L284" s="822" t="s">
        <v>22</v>
      </c>
      <c r="M284" s="2663" t="s">
        <v>22</v>
      </c>
      <c r="N284" s="2661" t="s">
        <v>22</v>
      </c>
      <c r="O284" s="2652" t="s">
        <v>22</v>
      </c>
      <c r="P284" s="2650" t="s">
        <v>22</v>
      </c>
      <c r="Q284" s="2652" t="s">
        <v>22</v>
      </c>
      <c r="R284" s="2650" t="s">
        <v>22</v>
      </c>
      <c r="S284" s="1529" t="s">
        <v>963</v>
      </c>
      <c r="T284" s="1639"/>
      <c r="U284" s="1639"/>
      <c r="V284" s="1639"/>
      <c r="W284" s="1639"/>
      <c r="X284" s="1639"/>
      <c r="Y284" s="1639"/>
      <c r="Z284" s="1639"/>
      <c r="AA284" s="1639"/>
      <c r="AB284" s="1639"/>
      <c r="AC284" s="679"/>
      <c r="AD284" s="1639">
        <v>0</v>
      </c>
    </row>
    <row s="1854" customFormat="1" customHeight="1" ht="15">
      <c r="A285" s="1636"/>
      <c r="B285" s="2401"/>
      <c r="C285" s="2402"/>
      <c r="D285" s="693" t="str">
        <f>B284&amp;".2"</f>
        <v>4.56.2</v>
      </c>
      <c r="E285" s="1671" t="s">
        <v>964</v>
      </c>
      <c r="F285" s="2267" t="s">
        <v>318</v>
      </c>
      <c r="G285" s="1742" t="s">
        <v>22</v>
      </c>
      <c r="H285" s="822" t="s">
        <v>22</v>
      </c>
      <c r="I285" s="1742" t="s">
        <v>1216</v>
      </c>
      <c r="J285" s="822" t="s">
        <v>22</v>
      </c>
      <c r="K285" s="1742" t="s">
        <v>22</v>
      </c>
      <c r="L285" s="822" t="s">
        <v>22</v>
      </c>
      <c r="M285" s="2664" t="s">
        <v>22</v>
      </c>
      <c r="N285" s="2661" t="s">
        <v>22</v>
      </c>
      <c r="O285" s="2653" t="s">
        <v>22</v>
      </c>
      <c r="P285" s="2650" t="s">
        <v>22</v>
      </c>
      <c r="Q285" s="2653" t="s">
        <v>22</v>
      </c>
      <c r="R285" s="2650" t="s">
        <v>22</v>
      </c>
      <c r="S285" s="1529" t="s">
        <v>965</v>
      </c>
      <c r="T285" s="1639"/>
      <c r="U285" s="1639"/>
      <c r="V285" s="1639"/>
      <c r="W285" s="1639"/>
      <c r="X285" s="1639"/>
      <c r="Y285" s="1639"/>
      <c r="Z285" s="1639"/>
      <c r="AA285" s="1639"/>
      <c r="AB285" s="1639"/>
      <c r="AC285" s="679"/>
      <c r="AD285" s="1639">
        <v>0</v>
      </c>
    </row>
    <row s="1854" customFormat="1" customHeight="1" ht="33.75">
      <c r="A286" s="1639"/>
      <c r="B286" s="2401" t="s">
        <v>1217</v>
      </c>
      <c r="C286" s="2402" t="s">
        <v>104</v>
      </c>
      <c r="D286" s="693" t="str">
        <f>B286&amp;".1"</f>
        <v>4.57.1</v>
      </c>
      <c r="E286" s="1671" t="s">
        <v>962</v>
      </c>
      <c r="F286" s="2267" t="s">
        <v>318</v>
      </c>
      <c r="G286" s="2357" t="s">
        <v>22</v>
      </c>
      <c r="H286" s="822" t="s">
        <v>22</v>
      </c>
      <c r="I286" s="2357" t="s">
        <v>1218</v>
      </c>
      <c r="J286" s="822" t="s">
        <v>22</v>
      </c>
      <c r="K286" s="2357" t="s">
        <v>22</v>
      </c>
      <c r="L286" s="822" t="s">
        <v>22</v>
      </c>
      <c r="M286" s="2663" t="s">
        <v>22</v>
      </c>
      <c r="N286" s="2661" t="s">
        <v>22</v>
      </c>
      <c r="O286" s="2652" t="s">
        <v>22</v>
      </c>
      <c r="P286" s="2650" t="s">
        <v>22</v>
      </c>
      <c r="Q286" s="2652" t="s">
        <v>22</v>
      </c>
      <c r="R286" s="2650" t="s">
        <v>22</v>
      </c>
      <c r="S286" s="1529" t="s">
        <v>963</v>
      </c>
      <c r="T286" s="1639"/>
      <c r="U286" s="1639"/>
      <c r="V286" s="1639"/>
      <c r="W286" s="1639"/>
      <c r="X286" s="1639"/>
      <c r="Y286" s="1639"/>
      <c r="Z286" s="1639"/>
      <c r="AA286" s="1639"/>
      <c r="AB286" s="1639"/>
      <c r="AC286" s="679"/>
      <c r="AD286" s="1639">
        <v>0</v>
      </c>
    </row>
    <row s="1854" customFormat="1" customHeight="1" ht="15">
      <c r="A287" s="1636"/>
      <c r="B287" s="2401"/>
      <c r="C287" s="2402"/>
      <c r="D287" s="693" t="str">
        <f>B286&amp;".2"</f>
        <v>4.57.2</v>
      </c>
      <c r="E287" s="1671" t="s">
        <v>964</v>
      </c>
      <c r="F287" s="2267" t="s">
        <v>318</v>
      </c>
      <c r="G287" s="1742" t="s">
        <v>22</v>
      </c>
      <c r="H287" s="822" t="s">
        <v>22</v>
      </c>
      <c r="I287" s="1742" t="s">
        <v>1025</v>
      </c>
      <c r="J287" s="822" t="s">
        <v>22</v>
      </c>
      <c r="K287" s="1742" t="s">
        <v>22</v>
      </c>
      <c r="L287" s="822" t="s">
        <v>22</v>
      </c>
      <c r="M287" s="2664" t="s">
        <v>22</v>
      </c>
      <c r="N287" s="2661" t="s">
        <v>22</v>
      </c>
      <c r="O287" s="2653" t="s">
        <v>22</v>
      </c>
      <c r="P287" s="2650" t="s">
        <v>22</v>
      </c>
      <c r="Q287" s="2653" t="s">
        <v>22</v>
      </c>
      <c r="R287" s="2650" t="s">
        <v>22</v>
      </c>
      <c r="S287" s="1529" t="s">
        <v>965</v>
      </c>
      <c r="T287" s="1639"/>
      <c r="U287" s="1639"/>
      <c r="V287" s="1639"/>
      <c r="W287" s="1639"/>
      <c r="X287" s="1639"/>
      <c r="Y287" s="1639"/>
      <c r="Z287" s="1639"/>
      <c r="AA287" s="1639"/>
      <c r="AB287" s="1639"/>
      <c r="AC287" s="679"/>
      <c r="AD287" s="1639">
        <v>0</v>
      </c>
    </row>
    <row s="1854" customFormat="1" customHeight="1" ht="33.75">
      <c r="A288" s="1639"/>
      <c r="B288" s="2401" t="s">
        <v>1219</v>
      </c>
      <c r="C288" s="2402" t="s">
        <v>104</v>
      </c>
      <c r="D288" s="693" t="str">
        <f>B288&amp;".1"</f>
        <v>4.58.1</v>
      </c>
      <c r="E288" s="1671" t="s">
        <v>962</v>
      </c>
      <c r="F288" s="2267" t="s">
        <v>318</v>
      </c>
      <c r="G288" s="2357" t="s">
        <v>22</v>
      </c>
      <c r="H288" s="822" t="s">
        <v>22</v>
      </c>
      <c r="I288" s="2357" t="s">
        <v>1220</v>
      </c>
      <c r="J288" s="822" t="s">
        <v>22</v>
      </c>
      <c r="K288" s="2357" t="s">
        <v>22</v>
      </c>
      <c r="L288" s="822" t="s">
        <v>22</v>
      </c>
      <c r="M288" s="2663" t="s">
        <v>22</v>
      </c>
      <c r="N288" s="2661" t="s">
        <v>22</v>
      </c>
      <c r="O288" s="2652" t="s">
        <v>22</v>
      </c>
      <c r="P288" s="2650" t="s">
        <v>22</v>
      </c>
      <c r="Q288" s="2652" t="s">
        <v>22</v>
      </c>
      <c r="R288" s="2650" t="s">
        <v>22</v>
      </c>
      <c r="S288" s="1529" t="s">
        <v>963</v>
      </c>
      <c r="T288" s="1639"/>
      <c r="U288" s="1639"/>
      <c r="V288" s="1639"/>
      <c r="W288" s="1639"/>
      <c r="X288" s="1639"/>
      <c r="Y288" s="1639"/>
      <c r="Z288" s="1639"/>
      <c r="AA288" s="1639"/>
      <c r="AB288" s="1639"/>
      <c r="AC288" s="679"/>
      <c r="AD288" s="1639">
        <v>0</v>
      </c>
    </row>
    <row s="1854" customFormat="1" customHeight="1" ht="15">
      <c r="A289" s="1636"/>
      <c r="B289" s="2401"/>
      <c r="C289" s="2402"/>
      <c r="D289" s="693" t="str">
        <f>B288&amp;".2"</f>
        <v>4.58.2</v>
      </c>
      <c r="E289" s="1671" t="s">
        <v>964</v>
      </c>
      <c r="F289" s="2267" t="s">
        <v>318</v>
      </c>
      <c r="G289" s="1742" t="s">
        <v>22</v>
      </c>
      <c r="H289" s="822" t="s">
        <v>22</v>
      </c>
      <c r="I289" s="1742" t="s">
        <v>1221</v>
      </c>
      <c r="J289" s="822" t="s">
        <v>22</v>
      </c>
      <c r="K289" s="1742" t="s">
        <v>22</v>
      </c>
      <c r="L289" s="822" t="s">
        <v>22</v>
      </c>
      <c r="M289" s="2664" t="s">
        <v>22</v>
      </c>
      <c r="N289" s="2661" t="s">
        <v>22</v>
      </c>
      <c r="O289" s="2653" t="s">
        <v>22</v>
      </c>
      <c r="P289" s="2650" t="s">
        <v>22</v>
      </c>
      <c r="Q289" s="2653" t="s">
        <v>22</v>
      </c>
      <c r="R289" s="2650" t="s">
        <v>22</v>
      </c>
      <c r="S289" s="1529" t="s">
        <v>965</v>
      </c>
      <c r="T289" s="1639"/>
      <c r="U289" s="1639"/>
      <c r="V289" s="1639"/>
      <c r="W289" s="1639"/>
      <c r="X289" s="1639"/>
      <c r="Y289" s="1639"/>
      <c r="Z289" s="1639"/>
      <c r="AA289" s="1639"/>
      <c r="AB289" s="1639"/>
      <c r="AC289" s="679"/>
      <c r="AD289" s="1639">
        <v>0</v>
      </c>
    </row>
    <row s="1854" customFormat="1" customHeight="1" ht="33.75">
      <c r="A290" s="1639"/>
      <c r="B290" s="2401" t="s">
        <v>1222</v>
      </c>
      <c r="C290" s="2402" t="s">
        <v>104</v>
      </c>
      <c r="D290" s="693" t="str">
        <f>B290&amp;".1"</f>
        <v>4.59.1</v>
      </c>
      <c r="E290" s="1671" t="s">
        <v>962</v>
      </c>
      <c r="F290" s="2267" t="s">
        <v>318</v>
      </c>
      <c r="G290" s="2357" t="s">
        <v>22</v>
      </c>
      <c r="H290" s="822" t="s">
        <v>22</v>
      </c>
      <c r="I290" s="2357" t="s">
        <v>1223</v>
      </c>
      <c r="J290" s="822" t="s">
        <v>22</v>
      </c>
      <c r="K290" s="2357" t="s">
        <v>22</v>
      </c>
      <c r="L290" s="822" t="s">
        <v>22</v>
      </c>
      <c r="M290" s="2663" t="s">
        <v>22</v>
      </c>
      <c r="N290" s="2661" t="s">
        <v>22</v>
      </c>
      <c r="O290" s="2652" t="s">
        <v>22</v>
      </c>
      <c r="P290" s="2650" t="s">
        <v>22</v>
      </c>
      <c r="Q290" s="2652" t="s">
        <v>22</v>
      </c>
      <c r="R290" s="2650" t="s">
        <v>22</v>
      </c>
      <c r="S290" s="1529" t="s">
        <v>963</v>
      </c>
      <c r="T290" s="1639"/>
      <c r="U290" s="1639"/>
      <c r="V290" s="1639"/>
      <c r="W290" s="1639"/>
      <c r="X290" s="1639"/>
      <c r="Y290" s="1639"/>
      <c r="Z290" s="1639"/>
      <c r="AA290" s="1639"/>
      <c r="AB290" s="1639"/>
      <c r="AC290" s="679"/>
      <c r="AD290" s="1639">
        <v>0</v>
      </c>
    </row>
    <row s="1854" customFormat="1" customHeight="1" ht="15">
      <c r="A291" s="1636"/>
      <c r="B291" s="2401"/>
      <c r="C291" s="2402"/>
      <c r="D291" s="693" t="str">
        <f>B290&amp;".2"</f>
        <v>4.59.2</v>
      </c>
      <c r="E291" s="1671" t="s">
        <v>964</v>
      </c>
      <c r="F291" s="2267" t="s">
        <v>318</v>
      </c>
      <c r="G291" s="1742" t="s">
        <v>22</v>
      </c>
      <c r="H291" s="822" t="s">
        <v>22</v>
      </c>
      <c r="I291" s="1742" t="s">
        <v>1019</v>
      </c>
      <c r="J291" s="822" t="s">
        <v>22</v>
      </c>
      <c r="K291" s="1742" t="s">
        <v>22</v>
      </c>
      <c r="L291" s="822" t="s">
        <v>22</v>
      </c>
      <c r="M291" s="2664" t="s">
        <v>22</v>
      </c>
      <c r="N291" s="2661" t="s">
        <v>22</v>
      </c>
      <c r="O291" s="2653" t="s">
        <v>22</v>
      </c>
      <c r="P291" s="2650" t="s">
        <v>22</v>
      </c>
      <c r="Q291" s="2653" t="s">
        <v>22</v>
      </c>
      <c r="R291" s="2650" t="s">
        <v>22</v>
      </c>
      <c r="S291" s="1529" t="s">
        <v>965</v>
      </c>
      <c r="T291" s="1639"/>
      <c r="U291" s="1639"/>
      <c r="V291" s="1639"/>
      <c r="W291" s="1639"/>
      <c r="X291" s="1639"/>
      <c r="Y291" s="1639"/>
      <c r="Z291" s="1639"/>
      <c r="AA291" s="1639"/>
      <c r="AB291" s="1639"/>
      <c r="AC291" s="679"/>
      <c r="AD291" s="1639">
        <v>0</v>
      </c>
    </row>
    <row s="1854" customFormat="1" customHeight="1" ht="33.75">
      <c r="A292" s="1639"/>
      <c r="B292" s="2401" t="s">
        <v>1224</v>
      </c>
      <c r="C292" s="2402" t="s">
        <v>104</v>
      </c>
      <c r="D292" s="693" t="str">
        <f>B292&amp;".1"</f>
        <v>4.60.1</v>
      </c>
      <c r="E292" s="1671" t="s">
        <v>962</v>
      </c>
      <c r="F292" s="2267" t="s">
        <v>318</v>
      </c>
      <c r="G292" s="2357" t="s">
        <v>22</v>
      </c>
      <c r="H292" s="822" t="s">
        <v>22</v>
      </c>
      <c r="I292" s="2357" t="s">
        <v>1225</v>
      </c>
      <c r="J292" s="822" t="s">
        <v>22</v>
      </c>
      <c r="K292" s="2357" t="s">
        <v>22</v>
      </c>
      <c r="L292" s="822" t="s">
        <v>22</v>
      </c>
      <c r="M292" s="2663" t="s">
        <v>22</v>
      </c>
      <c r="N292" s="2661" t="s">
        <v>22</v>
      </c>
      <c r="O292" s="2652" t="s">
        <v>22</v>
      </c>
      <c r="P292" s="2650" t="s">
        <v>22</v>
      </c>
      <c r="Q292" s="2652" t="s">
        <v>22</v>
      </c>
      <c r="R292" s="2650" t="s">
        <v>22</v>
      </c>
      <c r="S292" s="1529" t="s">
        <v>963</v>
      </c>
      <c r="T292" s="1639"/>
      <c r="U292" s="1639"/>
      <c r="V292" s="1639"/>
      <c r="W292" s="1639"/>
      <c r="X292" s="1639"/>
      <c r="Y292" s="1639"/>
      <c r="Z292" s="1639"/>
      <c r="AA292" s="1639"/>
      <c r="AB292" s="1639"/>
      <c r="AC292" s="679"/>
      <c r="AD292" s="1639">
        <v>0</v>
      </c>
    </row>
    <row s="1854" customFormat="1" customHeight="1" ht="15">
      <c r="A293" s="1636"/>
      <c r="B293" s="2401"/>
      <c r="C293" s="2402"/>
      <c r="D293" s="693" t="str">
        <f>B292&amp;".2"</f>
        <v>4.60.2</v>
      </c>
      <c r="E293" s="1671" t="s">
        <v>964</v>
      </c>
      <c r="F293" s="2267" t="s">
        <v>318</v>
      </c>
      <c r="G293" s="1742" t="s">
        <v>22</v>
      </c>
      <c r="H293" s="822" t="s">
        <v>22</v>
      </c>
      <c r="I293" s="1742" t="s">
        <v>1147</v>
      </c>
      <c r="J293" s="822" t="s">
        <v>22</v>
      </c>
      <c r="K293" s="1742" t="s">
        <v>22</v>
      </c>
      <c r="L293" s="822" t="s">
        <v>22</v>
      </c>
      <c r="M293" s="2664" t="s">
        <v>22</v>
      </c>
      <c r="N293" s="2661" t="s">
        <v>22</v>
      </c>
      <c r="O293" s="2653" t="s">
        <v>22</v>
      </c>
      <c r="P293" s="2650" t="s">
        <v>22</v>
      </c>
      <c r="Q293" s="2653" t="s">
        <v>22</v>
      </c>
      <c r="R293" s="2650" t="s">
        <v>22</v>
      </c>
      <c r="S293" s="1529" t="s">
        <v>965</v>
      </c>
      <c r="T293" s="1639"/>
      <c r="U293" s="1639"/>
      <c r="V293" s="1639"/>
      <c r="W293" s="1639"/>
      <c r="X293" s="1639"/>
      <c r="Y293" s="1639"/>
      <c r="Z293" s="1639"/>
      <c r="AA293" s="1639"/>
      <c r="AB293" s="1639"/>
      <c r="AC293" s="679"/>
      <c r="AD293" s="1639">
        <v>0</v>
      </c>
    </row>
    <row s="1854" customFormat="1" customHeight="1" ht="33.75">
      <c r="A294" s="1639"/>
      <c r="B294" s="2401" t="s">
        <v>1226</v>
      </c>
      <c r="C294" s="2402" t="s">
        <v>104</v>
      </c>
      <c r="D294" s="693" t="str">
        <f>B294&amp;".1"</f>
        <v>4.61.1</v>
      </c>
      <c r="E294" s="1671" t="s">
        <v>962</v>
      </c>
      <c r="F294" s="2267" t="s">
        <v>318</v>
      </c>
      <c r="G294" s="2357" t="s">
        <v>22</v>
      </c>
      <c r="H294" s="822" t="s">
        <v>22</v>
      </c>
      <c r="I294" s="2357" t="s">
        <v>1227</v>
      </c>
      <c r="J294" s="822" t="s">
        <v>22</v>
      </c>
      <c r="K294" s="2357" t="s">
        <v>22</v>
      </c>
      <c r="L294" s="822" t="s">
        <v>22</v>
      </c>
      <c r="M294" s="2663" t="s">
        <v>22</v>
      </c>
      <c r="N294" s="2661" t="s">
        <v>22</v>
      </c>
      <c r="O294" s="2652" t="s">
        <v>22</v>
      </c>
      <c r="P294" s="2650" t="s">
        <v>22</v>
      </c>
      <c r="Q294" s="2652" t="s">
        <v>22</v>
      </c>
      <c r="R294" s="2650" t="s">
        <v>22</v>
      </c>
      <c r="S294" s="1529" t="s">
        <v>963</v>
      </c>
      <c r="T294" s="1639"/>
      <c r="U294" s="1639"/>
      <c r="V294" s="1639"/>
      <c r="W294" s="1639"/>
      <c r="X294" s="1639"/>
      <c r="Y294" s="1639"/>
      <c r="Z294" s="1639"/>
      <c r="AA294" s="1639"/>
      <c r="AB294" s="1639"/>
      <c r="AC294" s="679"/>
      <c r="AD294" s="1639">
        <v>0</v>
      </c>
    </row>
    <row s="1854" customFormat="1" customHeight="1" ht="15">
      <c r="A295" s="1636"/>
      <c r="B295" s="2401"/>
      <c r="C295" s="2402"/>
      <c r="D295" s="693" t="str">
        <f>B294&amp;".2"</f>
        <v>4.61.2</v>
      </c>
      <c r="E295" s="1671" t="s">
        <v>964</v>
      </c>
      <c r="F295" s="2267" t="s">
        <v>318</v>
      </c>
      <c r="G295" s="1742" t="s">
        <v>22</v>
      </c>
      <c r="H295" s="822" t="s">
        <v>22</v>
      </c>
      <c r="I295" s="1742" t="s">
        <v>1019</v>
      </c>
      <c r="J295" s="822" t="s">
        <v>22</v>
      </c>
      <c r="K295" s="1742" t="s">
        <v>22</v>
      </c>
      <c r="L295" s="822" t="s">
        <v>22</v>
      </c>
      <c r="M295" s="2664" t="s">
        <v>22</v>
      </c>
      <c r="N295" s="2661" t="s">
        <v>22</v>
      </c>
      <c r="O295" s="2653" t="s">
        <v>22</v>
      </c>
      <c r="P295" s="2650" t="s">
        <v>22</v>
      </c>
      <c r="Q295" s="2653" t="s">
        <v>22</v>
      </c>
      <c r="R295" s="2650" t="s">
        <v>22</v>
      </c>
      <c r="S295" s="1529" t="s">
        <v>965</v>
      </c>
      <c r="T295" s="1639"/>
      <c r="U295" s="1639"/>
      <c r="V295" s="1639"/>
      <c r="W295" s="1639"/>
      <c r="X295" s="1639"/>
      <c r="Y295" s="1639"/>
      <c r="Z295" s="1639"/>
      <c r="AA295" s="1639"/>
      <c r="AB295" s="1639"/>
      <c r="AC295" s="679"/>
      <c r="AD295" s="1639">
        <v>0</v>
      </c>
    </row>
    <row s="1854" customFormat="1" customHeight="1" ht="33.75">
      <c r="A296" s="1639"/>
      <c r="B296" s="2401" t="s">
        <v>1228</v>
      </c>
      <c r="C296" s="2402" t="s">
        <v>104</v>
      </c>
      <c r="D296" s="693" t="str">
        <f>B296&amp;".1"</f>
        <v>4.62.1</v>
      </c>
      <c r="E296" s="1671" t="s">
        <v>962</v>
      </c>
      <c r="F296" s="2267" t="s">
        <v>318</v>
      </c>
      <c r="G296" s="2357" t="s">
        <v>22</v>
      </c>
      <c r="H296" s="822" t="s">
        <v>22</v>
      </c>
      <c r="I296" s="2357" t="s">
        <v>1229</v>
      </c>
      <c r="J296" s="822" t="s">
        <v>22</v>
      </c>
      <c r="K296" s="2357" t="s">
        <v>22</v>
      </c>
      <c r="L296" s="822" t="s">
        <v>22</v>
      </c>
      <c r="M296" s="2663" t="s">
        <v>22</v>
      </c>
      <c r="N296" s="2661" t="s">
        <v>22</v>
      </c>
      <c r="O296" s="2652" t="s">
        <v>22</v>
      </c>
      <c r="P296" s="2650" t="s">
        <v>22</v>
      </c>
      <c r="Q296" s="2652" t="s">
        <v>22</v>
      </c>
      <c r="R296" s="2650" t="s">
        <v>22</v>
      </c>
      <c r="S296" s="1529" t="s">
        <v>963</v>
      </c>
      <c r="T296" s="1639"/>
      <c r="U296" s="1639"/>
      <c r="V296" s="1639"/>
      <c r="W296" s="1639"/>
      <c r="X296" s="1639"/>
      <c r="Y296" s="1639"/>
      <c r="Z296" s="1639"/>
      <c r="AA296" s="1639"/>
      <c r="AB296" s="1639"/>
      <c r="AC296" s="679"/>
      <c r="AD296" s="1639">
        <v>0</v>
      </c>
    </row>
    <row s="1854" customFormat="1" customHeight="1" ht="15">
      <c r="A297" s="1636"/>
      <c r="B297" s="2401"/>
      <c r="C297" s="2402"/>
      <c r="D297" s="693" t="str">
        <f>B296&amp;".2"</f>
        <v>4.62.2</v>
      </c>
      <c r="E297" s="1671" t="s">
        <v>964</v>
      </c>
      <c r="F297" s="2267" t="s">
        <v>318</v>
      </c>
      <c r="G297" s="1742" t="s">
        <v>22</v>
      </c>
      <c r="H297" s="822" t="s">
        <v>22</v>
      </c>
      <c r="I297" s="1742" t="s">
        <v>1045</v>
      </c>
      <c r="J297" s="822" t="s">
        <v>22</v>
      </c>
      <c r="K297" s="1742" t="s">
        <v>22</v>
      </c>
      <c r="L297" s="822" t="s">
        <v>22</v>
      </c>
      <c r="M297" s="2664" t="s">
        <v>22</v>
      </c>
      <c r="N297" s="2661" t="s">
        <v>22</v>
      </c>
      <c r="O297" s="2653" t="s">
        <v>22</v>
      </c>
      <c r="P297" s="2650" t="s">
        <v>22</v>
      </c>
      <c r="Q297" s="2653" t="s">
        <v>22</v>
      </c>
      <c r="R297" s="2650" t="s">
        <v>22</v>
      </c>
      <c r="S297" s="1529" t="s">
        <v>965</v>
      </c>
      <c r="T297" s="1639"/>
      <c r="U297" s="1639"/>
      <c r="V297" s="1639"/>
      <c r="W297" s="1639"/>
      <c r="X297" s="1639"/>
      <c r="Y297" s="1639"/>
      <c r="Z297" s="1639"/>
      <c r="AA297" s="1639"/>
      <c r="AB297" s="1639"/>
      <c r="AC297" s="679"/>
      <c r="AD297" s="1639">
        <v>0</v>
      </c>
    </row>
    <row s="1854" customFormat="1" customHeight="1" ht="33.75">
      <c r="A298" s="1639"/>
      <c r="B298" s="2401" t="s">
        <v>1230</v>
      </c>
      <c r="C298" s="2402" t="s">
        <v>104</v>
      </c>
      <c r="D298" s="693" t="str">
        <f>B298&amp;".1"</f>
        <v>4.63.1</v>
      </c>
      <c r="E298" s="1671" t="s">
        <v>962</v>
      </c>
      <c r="F298" s="2267" t="s">
        <v>318</v>
      </c>
      <c r="G298" s="2357" t="s">
        <v>22</v>
      </c>
      <c r="H298" s="822" t="s">
        <v>22</v>
      </c>
      <c r="I298" s="2357" t="s">
        <v>1231</v>
      </c>
      <c r="J298" s="822" t="s">
        <v>22</v>
      </c>
      <c r="K298" s="2357" t="s">
        <v>22</v>
      </c>
      <c r="L298" s="822" t="s">
        <v>22</v>
      </c>
      <c r="M298" s="2663" t="s">
        <v>22</v>
      </c>
      <c r="N298" s="2661" t="s">
        <v>22</v>
      </c>
      <c r="O298" s="2652" t="s">
        <v>22</v>
      </c>
      <c r="P298" s="2650" t="s">
        <v>22</v>
      </c>
      <c r="Q298" s="2652" t="s">
        <v>22</v>
      </c>
      <c r="R298" s="2650" t="s">
        <v>22</v>
      </c>
      <c r="S298" s="1529" t="s">
        <v>963</v>
      </c>
      <c r="T298" s="1639"/>
      <c r="U298" s="1639"/>
      <c r="V298" s="1639"/>
      <c r="W298" s="1639"/>
      <c r="X298" s="1639"/>
      <c r="Y298" s="1639"/>
      <c r="Z298" s="1639"/>
      <c r="AA298" s="1639"/>
      <c r="AB298" s="1639"/>
      <c r="AC298" s="679"/>
      <c r="AD298" s="1639">
        <v>0</v>
      </c>
    </row>
    <row s="1854" customFormat="1" customHeight="1" ht="15">
      <c r="A299" s="1636"/>
      <c r="B299" s="2401"/>
      <c r="C299" s="2402"/>
      <c r="D299" s="693" t="str">
        <f>B298&amp;".2"</f>
        <v>4.63.2</v>
      </c>
      <c r="E299" s="1671" t="s">
        <v>964</v>
      </c>
      <c r="F299" s="2267" t="s">
        <v>318</v>
      </c>
      <c r="G299" s="1742" t="s">
        <v>22</v>
      </c>
      <c r="H299" s="822" t="s">
        <v>22</v>
      </c>
      <c r="I299" s="1742" t="s">
        <v>1075</v>
      </c>
      <c r="J299" s="822" t="s">
        <v>22</v>
      </c>
      <c r="K299" s="1742" t="s">
        <v>22</v>
      </c>
      <c r="L299" s="822" t="s">
        <v>22</v>
      </c>
      <c r="M299" s="2664" t="s">
        <v>22</v>
      </c>
      <c r="N299" s="2661" t="s">
        <v>22</v>
      </c>
      <c r="O299" s="2653" t="s">
        <v>22</v>
      </c>
      <c r="P299" s="2650" t="s">
        <v>22</v>
      </c>
      <c r="Q299" s="2653" t="s">
        <v>22</v>
      </c>
      <c r="R299" s="2650" t="s">
        <v>22</v>
      </c>
      <c r="S299" s="1529" t="s">
        <v>965</v>
      </c>
      <c r="T299" s="1639"/>
      <c r="U299" s="1639"/>
      <c r="V299" s="1639"/>
      <c r="W299" s="1639"/>
      <c r="X299" s="1639"/>
      <c r="Y299" s="1639"/>
      <c r="Z299" s="1639"/>
      <c r="AA299" s="1639"/>
      <c r="AB299" s="1639"/>
      <c r="AC299" s="679"/>
      <c r="AD299" s="1639">
        <v>0</v>
      </c>
    </row>
    <row s="1854" customFormat="1" customHeight="1" ht="33.75">
      <c r="A300" s="1639"/>
      <c r="B300" s="2401" t="s">
        <v>1232</v>
      </c>
      <c r="C300" s="2402" t="s">
        <v>104</v>
      </c>
      <c r="D300" s="693" t="str">
        <f>B300&amp;".1"</f>
        <v>4.64.1</v>
      </c>
      <c r="E300" s="1671" t="s">
        <v>962</v>
      </c>
      <c r="F300" s="2267" t="s">
        <v>318</v>
      </c>
      <c r="G300" s="2357" t="s">
        <v>22</v>
      </c>
      <c r="H300" s="822" t="s">
        <v>22</v>
      </c>
      <c r="I300" s="2357" t="s">
        <v>1233</v>
      </c>
      <c r="J300" s="822" t="s">
        <v>22</v>
      </c>
      <c r="K300" s="2357" t="s">
        <v>22</v>
      </c>
      <c r="L300" s="822" t="s">
        <v>22</v>
      </c>
      <c r="M300" s="2663" t="s">
        <v>22</v>
      </c>
      <c r="N300" s="2661" t="s">
        <v>22</v>
      </c>
      <c r="O300" s="2652" t="s">
        <v>22</v>
      </c>
      <c r="P300" s="2650" t="s">
        <v>22</v>
      </c>
      <c r="Q300" s="2652" t="s">
        <v>22</v>
      </c>
      <c r="R300" s="2650" t="s">
        <v>22</v>
      </c>
      <c r="S300" s="1529" t="s">
        <v>963</v>
      </c>
      <c r="T300" s="1639"/>
      <c r="U300" s="1639"/>
      <c r="V300" s="1639"/>
      <c r="W300" s="1639"/>
      <c r="X300" s="1639"/>
      <c r="Y300" s="1639"/>
      <c r="Z300" s="1639"/>
      <c r="AA300" s="1639"/>
      <c r="AB300" s="1639"/>
      <c r="AC300" s="679"/>
      <c r="AD300" s="1639">
        <v>0</v>
      </c>
    </row>
    <row s="1854" customFormat="1" customHeight="1" ht="15">
      <c r="A301" s="1636"/>
      <c r="B301" s="2401"/>
      <c r="C301" s="2402"/>
      <c r="D301" s="693" t="str">
        <f>B300&amp;".2"</f>
        <v>4.64.2</v>
      </c>
      <c r="E301" s="1671" t="s">
        <v>964</v>
      </c>
      <c r="F301" s="2267" t="s">
        <v>318</v>
      </c>
      <c r="G301" s="1742" t="s">
        <v>22</v>
      </c>
      <c r="H301" s="822" t="s">
        <v>22</v>
      </c>
      <c r="I301" s="1742" t="s">
        <v>1205</v>
      </c>
      <c r="J301" s="822" t="s">
        <v>22</v>
      </c>
      <c r="K301" s="1742" t="s">
        <v>22</v>
      </c>
      <c r="L301" s="822" t="s">
        <v>22</v>
      </c>
      <c r="M301" s="2664" t="s">
        <v>22</v>
      </c>
      <c r="N301" s="2661" t="s">
        <v>22</v>
      </c>
      <c r="O301" s="2653" t="s">
        <v>22</v>
      </c>
      <c r="P301" s="2650" t="s">
        <v>22</v>
      </c>
      <c r="Q301" s="2653" t="s">
        <v>22</v>
      </c>
      <c r="R301" s="2650" t="s">
        <v>22</v>
      </c>
      <c r="S301" s="1529" t="s">
        <v>965</v>
      </c>
      <c r="T301" s="1639"/>
      <c r="U301" s="1639"/>
      <c r="V301" s="1639"/>
      <c r="W301" s="1639"/>
      <c r="X301" s="1639"/>
      <c r="Y301" s="1639"/>
      <c r="Z301" s="1639"/>
      <c r="AA301" s="1639"/>
      <c r="AB301" s="1639"/>
      <c r="AC301" s="679"/>
      <c r="AD301" s="1639">
        <v>0</v>
      </c>
    </row>
    <row s="1854" customFormat="1" customHeight="1" ht="33.75">
      <c r="A302" s="1639"/>
      <c r="B302" s="2401" t="s">
        <v>1234</v>
      </c>
      <c r="C302" s="2402" t="s">
        <v>104</v>
      </c>
      <c r="D302" s="693" t="str">
        <f>B302&amp;".1"</f>
        <v>4.65.1</v>
      </c>
      <c r="E302" s="1671" t="s">
        <v>962</v>
      </c>
      <c r="F302" s="2267" t="s">
        <v>318</v>
      </c>
      <c r="G302" s="2357" t="s">
        <v>22</v>
      </c>
      <c r="H302" s="822" t="s">
        <v>22</v>
      </c>
      <c r="I302" s="2357" t="s">
        <v>1235</v>
      </c>
      <c r="J302" s="822" t="s">
        <v>22</v>
      </c>
      <c r="K302" s="2357" t="s">
        <v>22</v>
      </c>
      <c r="L302" s="822" t="s">
        <v>22</v>
      </c>
      <c r="M302" s="2663" t="s">
        <v>22</v>
      </c>
      <c r="N302" s="2661" t="s">
        <v>22</v>
      </c>
      <c r="O302" s="2652" t="s">
        <v>22</v>
      </c>
      <c r="P302" s="2650" t="s">
        <v>22</v>
      </c>
      <c r="Q302" s="2652" t="s">
        <v>22</v>
      </c>
      <c r="R302" s="2650" t="s">
        <v>22</v>
      </c>
      <c r="S302" s="1529" t="s">
        <v>963</v>
      </c>
      <c r="T302" s="1639"/>
      <c r="U302" s="1639"/>
      <c r="V302" s="1639"/>
      <c r="W302" s="1639"/>
      <c r="X302" s="1639"/>
      <c r="Y302" s="1639"/>
      <c r="Z302" s="1639"/>
      <c r="AA302" s="1639"/>
      <c r="AB302" s="1639"/>
      <c r="AC302" s="679"/>
      <c r="AD302" s="1639">
        <v>0</v>
      </c>
    </row>
    <row s="1854" customFormat="1" customHeight="1" ht="15">
      <c r="A303" s="1636"/>
      <c r="B303" s="2401"/>
      <c r="C303" s="2402"/>
      <c r="D303" s="693" t="str">
        <f>B302&amp;".2"</f>
        <v>4.65.2</v>
      </c>
      <c r="E303" s="1671" t="s">
        <v>964</v>
      </c>
      <c r="F303" s="2267" t="s">
        <v>318</v>
      </c>
      <c r="G303" s="1742" t="s">
        <v>22</v>
      </c>
      <c r="H303" s="822" t="s">
        <v>22</v>
      </c>
      <c r="I303" s="1742" t="s">
        <v>1191</v>
      </c>
      <c r="J303" s="822" t="s">
        <v>22</v>
      </c>
      <c r="K303" s="1742" t="s">
        <v>22</v>
      </c>
      <c r="L303" s="822" t="s">
        <v>22</v>
      </c>
      <c r="M303" s="2664" t="s">
        <v>22</v>
      </c>
      <c r="N303" s="2661" t="s">
        <v>22</v>
      </c>
      <c r="O303" s="2653" t="s">
        <v>22</v>
      </c>
      <c r="P303" s="2650" t="s">
        <v>22</v>
      </c>
      <c r="Q303" s="2653" t="s">
        <v>22</v>
      </c>
      <c r="R303" s="2650" t="s">
        <v>22</v>
      </c>
      <c r="S303" s="1529" t="s">
        <v>965</v>
      </c>
      <c r="T303" s="1639"/>
      <c r="U303" s="1639"/>
      <c r="V303" s="1639"/>
      <c r="W303" s="1639"/>
      <c r="X303" s="1639"/>
      <c r="Y303" s="1639"/>
      <c r="Z303" s="1639"/>
      <c r="AA303" s="1639"/>
      <c r="AB303" s="1639"/>
      <c r="AC303" s="679"/>
      <c r="AD303" s="1639">
        <v>0</v>
      </c>
    </row>
    <row s="1854" customFormat="1" customHeight="1" ht="33.75">
      <c r="A304" s="1639"/>
      <c r="B304" s="2401" t="s">
        <v>1236</v>
      </c>
      <c r="C304" s="2402" t="s">
        <v>104</v>
      </c>
      <c r="D304" s="693" t="str">
        <f>B304&amp;".1"</f>
        <v>4.66.1</v>
      </c>
      <c r="E304" s="1671" t="s">
        <v>962</v>
      </c>
      <c r="F304" s="2267" t="s">
        <v>318</v>
      </c>
      <c r="G304" s="2357" t="s">
        <v>22</v>
      </c>
      <c r="H304" s="822" t="s">
        <v>22</v>
      </c>
      <c r="I304" s="2357" t="s">
        <v>1237</v>
      </c>
      <c r="J304" s="822" t="s">
        <v>22</v>
      </c>
      <c r="K304" s="2357" t="s">
        <v>22</v>
      </c>
      <c r="L304" s="822" t="s">
        <v>22</v>
      </c>
      <c r="M304" s="2663" t="s">
        <v>22</v>
      </c>
      <c r="N304" s="2661" t="s">
        <v>22</v>
      </c>
      <c r="O304" s="2652" t="s">
        <v>22</v>
      </c>
      <c r="P304" s="2650" t="s">
        <v>22</v>
      </c>
      <c r="Q304" s="2652" t="s">
        <v>22</v>
      </c>
      <c r="R304" s="2650" t="s">
        <v>22</v>
      </c>
      <c r="S304" s="1529" t="s">
        <v>963</v>
      </c>
      <c r="T304" s="1639"/>
      <c r="U304" s="1639"/>
      <c r="V304" s="1639"/>
      <c r="W304" s="1639"/>
      <c r="X304" s="1639"/>
      <c r="Y304" s="1639"/>
      <c r="Z304" s="1639"/>
      <c r="AA304" s="1639"/>
      <c r="AB304" s="1639"/>
      <c r="AC304" s="679"/>
      <c r="AD304" s="1639">
        <v>0</v>
      </c>
    </row>
    <row s="1854" customFormat="1" customHeight="1" ht="15">
      <c r="A305" s="1636"/>
      <c r="B305" s="2401"/>
      <c r="C305" s="2402"/>
      <c r="D305" s="693" t="str">
        <f>B304&amp;".2"</f>
        <v>4.66.2</v>
      </c>
      <c r="E305" s="1671" t="s">
        <v>964</v>
      </c>
      <c r="F305" s="2267" t="s">
        <v>318</v>
      </c>
      <c r="G305" s="1742" t="s">
        <v>22</v>
      </c>
      <c r="H305" s="822" t="s">
        <v>22</v>
      </c>
      <c r="I305" s="1742" t="s">
        <v>1053</v>
      </c>
      <c r="J305" s="822" t="s">
        <v>22</v>
      </c>
      <c r="K305" s="1742" t="s">
        <v>22</v>
      </c>
      <c r="L305" s="822" t="s">
        <v>22</v>
      </c>
      <c r="M305" s="2664" t="s">
        <v>22</v>
      </c>
      <c r="N305" s="2661" t="s">
        <v>22</v>
      </c>
      <c r="O305" s="2653" t="s">
        <v>22</v>
      </c>
      <c r="P305" s="2650" t="s">
        <v>22</v>
      </c>
      <c r="Q305" s="2653" t="s">
        <v>22</v>
      </c>
      <c r="R305" s="2650" t="s">
        <v>22</v>
      </c>
      <c r="S305" s="1529" t="s">
        <v>965</v>
      </c>
      <c r="T305" s="1639"/>
      <c r="U305" s="1639"/>
      <c r="V305" s="1639"/>
      <c r="W305" s="1639"/>
      <c r="X305" s="1639"/>
      <c r="Y305" s="1639"/>
      <c r="Z305" s="1639"/>
      <c r="AA305" s="1639"/>
      <c r="AB305" s="1639"/>
      <c r="AC305" s="679"/>
      <c r="AD305" s="1639">
        <v>0</v>
      </c>
    </row>
    <row s="1854" customFormat="1" customHeight="1" ht="33.75">
      <c r="A306" s="1639"/>
      <c r="B306" s="2401" t="s">
        <v>1238</v>
      </c>
      <c r="C306" s="2402" t="s">
        <v>104</v>
      </c>
      <c r="D306" s="693" t="str">
        <f>B306&amp;".1"</f>
        <v>4.67.1</v>
      </c>
      <c r="E306" s="1671" t="s">
        <v>962</v>
      </c>
      <c r="F306" s="2267" t="s">
        <v>318</v>
      </c>
      <c r="G306" s="2357" t="s">
        <v>22</v>
      </c>
      <c r="H306" s="822" t="s">
        <v>22</v>
      </c>
      <c r="I306" s="2357" t="s">
        <v>1239</v>
      </c>
      <c r="J306" s="822" t="s">
        <v>22</v>
      </c>
      <c r="K306" s="2357" t="s">
        <v>22</v>
      </c>
      <c r="L306" s="822" t="s">
        <v>22</v>
      </c>
      <c r="M306" s="2663" t="s">
        <v>22</v>
      </c>
      <c r="N306" s="2661" t="s">
        <v>22</v>
      </c>
      <c r="O306" s="2652" t="s">
        <v>22</v>
      </c>
      <c r="P306" s="2650" t="s">
        <v>22</v>
      </c>
      <c r="Q306" s="2652" t="s">
        <v>22</v>
      </c>
      <c r="R306" s="2650" t="s">
        <v>22</v>
      </c>
      <c r="S306" s="1529" t="s">
        <v>963</v>
      </c>
      <c r="T306" s="1639"/>
      <c r="U306" s="1639"/>
      <c r="V306" s="1639"/>
      <c r="W306" s="1639"/>
      <c r="X306" s="1639"/>
      <c r="Y306" s="1639"/>
      <c r="Z306" s="1639"/>
      <c r="AA306" s="1639"/>
      <c r="AB306" s="1639"/>
      <c r="AC306" s="679"/>
      <c r="AD306" s="1639">
        <v>0</v>
      </c>
    </row>
    <row s="1854" customFormat="1" customHeight="1" ht="15">
      <c r="A307" s="1636"/>
      <c r="B307" s="2401"/>
      <c r="C307" s="2402"/>
      <c r="D307" s="693" t="str">
        <f>B306&amp;".2"</f>
        <v>4.67.2</v>
      </c>
      <c r="E307" s="1671" t="s">
        <v>964</v>
      </c>
      <c r="F307" s="2267" t="s">
        <v>318</v>
      </c>
      <c r="G307" s="1742" t="s">
        <v>22</v>
      </c>
      <c r="H307" s="822" t="s">
        <v>22</v>
      </c>
      <c r="I307" s="1742" t="s">
        <v>1171</v>
      </c>
      <c r="J307" s="822" t="s">
        <v>22</v>
      </c>
      <c r="K307" s="1742" t="s">
        <v>22</v>
      </c>
      <c r="L307" s="822" t="s">
        <v>22</v>
      </c>
      <c r="M307" s="2664" t="s">
        <v>22</v>
      </c>
      <c r="N307" s="2661" t="s">
        <v>22</v>
      </c>
      <c r="O307" s="2653" t="s">
        <v>22</v>
      </c>
      <c r="P307" s="2650" t="s">
        <v>22</v>
      </c>
      <c r="Q307" s="2653" t="s">
        <v>22</v>
      </c>
      <c r="R307" s="2650" t="s">
        <v>22</v>
      </c>
      <c r="S307" s="1529" t="s">
        <v>965</v>
      </c>
      <c r="T307" s="1639"/>
      <c r="U307" s="1639"/>
      <c r="V307" s="1639"/>
      <c r="W307" s="1639"/>
      <c r="X307" s="1639"/>
      <c r="Y307" s="1639"/>
      <c r="Z307" s="1639"/>
      <c r="AA307" s="1639"/>
      <c r="AB307" s="1639"/>
      <c r="AC307" s="679"/>
      <c r="AD307" s="1639">
        <v>0</v>
      </c>
    </row>
    <row s="1854" customFormat="1" customHeight="1" ht="33.75">
      <c r="A308" s="1639"/>
      <c r="B308" s="2401" t="s">
        <v>1240</v>
      </c>
      <c r="C308" s="2402" t="s">
        <v>104</v>
      </c>
      <c r="D308" s="693" t="str">
        <f>B308&amp;".1"</f>
        <v>4.68.1</v>
      </c>
      <c r="E308" s="1671" t="s">
        <v>962</v>
      </c>
      <c r="F308" s="2267" t="s">
        <v>318</v>
      </c>
      <c r="G308" s="2357" t="s">
        <v>22</v>
      </c>
      <c r="H308" s="822" t="s">
        <v>22</v>
      </c>
      <c r="I308" s="2357" t="s">
        <v>1241</v>
      </c>
      <c r="J308" s="822" t="s">
        <v>22</v>
      </c>
      <c r="K308" s="2357" t="s">
        <v>22</v>
      </c>
      <c r="L308" s="822" t="s">
        <v>22</v>
      </c>
      <c r="M308" s="2663" t="s">
        <v>22</v>
      </c>
      <c r="N308" s="2661" t="s">
        <v>22</v>
      </c>
      <c r="O308" s="2652" t="s">
        <v>22</v>
      </c>
      <c r="P308" s="2650" t="s">
        <v>22</v>
      </c>
      <c r="Q308" s="2652" t="s">
        <v>22</v>
      </c>
      <c r="R308" s="2650" t="s">
        <v>22</v>
      </c>
      <c r="S308" s="1529" t="s">
        <v>963</v>
      </c>
      <c r="T308" s="1639"/>
      <c r="U308" s="1639"/>
      <c r="V308" s="1639"/>
      <c r="W308" s="1639"/>
      <c r="X308" s="1639"/>
      <c r="Y308" s="1639"/>
      <c r="Z308" s="1639"/>
      <c r="AA308" s="1639"/>
      <c r="AB308" s="1639"/>
      <c r="AC308" s="679"/>
      <c r="AD308" s="1639">
        <v>0</v>
      </c>
    </row>
    <row s="1854" customFormat="1" customHeight="1" ht="15">
      <c r="A309" s="1636"/>
      <c r="B309" s="2401"/>
      <c r="C309" s="2402"/>
      <c r="D309" s="693" t="str">
        <f>B308&amp;".2"</f>
        <v>4.68.2</v>
      </c>
      <c r="E309" s="1671" t="s">
        <v>964</v>
      </c>
      <c r="F309" s="2267" t="s">
        <v>318</v>
      </c>
      <c r="G309" s="1742" t="s">
        <v>22</v>
      </c>
      <c r="H309" s="822" t="s">
        <v>22</v>
      </c>
      <c r="I309" s="1742" t="s">
        <v>1042</v>
      </c>
      <c r="J309" s="822" t="s">
        <v>22</v>
      </c>
      <c r="K309" s="1742" t="s">
        <v>22</v>
      </c>
      <c r="L309" s="822" t="s">
        <v>22</v>
      </c>
      <c r="M309" s="2664" t="s">
        <v>22</v>
      </c>
      <c r="N309" s="2661" t="s">
        <v>22</v>
      </c>
      <c r="O309" s="2653" t="s">
        <v>22</v>
      </c>
      <c r="P309" s="2650" t="s">
        <v>22</v>
      </c>
      <c r="Q309" s="2653" t="s">
        <v>22</v>
      </c>
      <c r="R309" s="2650" t="s">
        <v>22</v>
      </c>
      <c r="S309" s="1529" t="s">
        <v>965</v>
      </c>
      <c r="T309" s="1639"/>
      <c r="U309" s="1639"/>
      <c r="V309" s="1639"/>
      <c r="W309" s="1639"/>
      <c r="X309" s="1639"/>
      <c r="Y309" s="1639"/>
      <c r="Z309" s="1639"/>
      <c r="AA309" s="1639"/>
      <c r="AB309" s="1639"/>
      <c r="AC309" s="679"/>
      <c r="AD309" s="1639">
        <v>0</v>
      </c>
    </row>
    <row s="1854" customFormat="1" customHeight="1" ht="33.75">
      <c r="A310" s="1639"/>
      <c r="B310" s="2401" t="s">
        <v>1242</v>
      </c>
      <c r="C310" s="2402" t="s">
        <v>104</v>
      </c>
      <c r="D310" s="693" t="str">
        <f>B310&amp;".1"</f>
        <v>4.69.1</v>
      </c>
      <c r="E310" s="1671" t="s">
        <v>962</v>
      </c>
      <c r="F310" s="2267" t="s">
        <v>318</v>
      </c>
      <c r="G310" s="2357" t="s">
        <v>22</v>
      </c>
      <c r="H310" s="822" t="s">
        <v>22</v>
      </c>
      <c r="I310" s="2357" t="s">
        <v>1243</v>
      </c>
      <c r="J310" s="822" t="s">
        <v>22</v>
      </c>
      <c r="K310" s="2357" t="s">
        <v>22</v>
      </c>
      <c r="L310" s="822" t="s">
        <v>22</v>
      </c>
      <c r="M310" s="2663" t="s">
        <v>22</v>
      </c>
      <c r="N310" s="2661" t="s">
        <v>22</v>
      </c>
      <c r="O310" s="2652" t="s">
        <v>22</v>
      </c>
      <c r="P310" s="2650" t="s">
        <v>22</v>
      </c>
      <c r="Q310" s="2652" t="s">
        <v>22</v>
      </c>
      <c r="R310" s="2650" t="s">
        <v>22</v>
      </c>
      <c r="S310" s="1529" t="s">
        <v>963</v>
      </c>
      <c r="T310" s="1639"/>
      <c r="U310" s="1639"/>
      <c r="V310" s="1639"/>
      <c r="W310" s="1639"/>
      <c r="X310" s="1639"/>
      <c r="Y310" s="1639"/>
      <c r="Z310" s="1639"/>
      <c r="AA310" s="1639"/>
      <c r="AB310" s="1639"/>
      <c r="AC310" s="679"/>
      <c r="AD310" s="1639">
        <v>0</v>
      </c>
    </row>
    <row s="1854" customFormat="1" customHeight="1" ht="15">
      <c r="A311" s="1636"/>
      <c r="B311" s="2401"/>
      <c r="C311" s="2402"/>
      <c r="D311" s="693" t="str">
        <f>B310&amp;".2"</f>
        <v>4.69.2</v>
      </c>
      <c r="E311" s="1671" t="s">
        <v>964</v>
      </c>
      <c r="F311" s="2267" t="s">
        <v>318</v>
      </c>
      <c r="G311" s="1742" t="s">
        <v>22</v>
      </c>
      <c r="H311" s="822" t="s">
        <v>22</v>
      </c>
      <c r="I311" s="1742" t="s">
        <v>1003</v>
      </c>
      <c r="J311" s="822" t="s">
        <v>22</v>
      </c>
      <c r="K311" s="1742" t="s">
        <v>22</v>
      </c>
      <c r="L311" s="822" t="s">
        <v>22</v>
      </c>
      <c r="M311" s="2664" t="s">
        <v>22</v>
      </c>
      <c r="N311" s="2661" t="s">
        <v>22</v>
      </c>
      <c r="O311" s="2653" t="s">
        <v>22</v>
      </c>
      <c r="P311" s="2650" t="s">
        <v>22</v>
      </c>
      <c r="Q311" s="2653" t="s">
        <v>22</v>
      </c>
      <c r="R311" s="2650" t="s">
        <v>22</v>
      </c>
      <c r="S311" s="1529" t="s">
        <v>965</v>
      </c>
      <c r="T311" s="1639"/>
      <c r="U311" s="1639"/>
      <c r="V311" s="1639"/>
      <c r="W311" s="1639"/>
      <c r="X311" s="1639"/>
      <c r="Y311" s="1639"/>
      <c r="Z311" s="1639"/>
      <c r="AA311" s="1639"/>
      <c r="AB311" s="1639"/>
      <c r="AC311" s="679"/>
      <c r="AD311" s="1639">
        <v>0</v>
      </c>
    </row>
    <row s="1854" customFormat="1" customHeight="1" ht="33.75">
      <c r="A312" s="1639"/>
      <c r="B312" s="2401" t="s">
        <v>1244</v>
      </c>
      <c r="C312" s="2402" t="s">
        <v>104</v>
      </c>
      <c r="D312" s="693" t="str">
        <f>B312&amp;".1"</f>
        <v>4.70.1</v>
      </c>
      <c r="E312" s="1671" t="s">
        <v>962</v>
      </c>
      <c r="F312" s="2267" t="s">
        <v>318</v>
      </c>
      <c r="G312" s="2357" t="s">
        <v>22</v>
      </c>
      <c r="H312" s="822" t="s">
        <v>22</v>
      </c>
      <c r="I312" s="2357" t="s">
        <v>1245</v>
      </c>
      <c r="J312" s="822" t="s">
        <v>22</v>
      </c>
      <c r="K312" s="2357" t="s">
        <v>22</v>
      </c>
      <c r="L312" s="822" t="s">
        <v>22</v>
      </c>
      <c r="M312" s="2663" t="s">
        <v>22</v>
      </c>
      <c r="N312" s="2661" t="s">
        <v>22</v>
      </c>
      <c r="O312" s="2652" t="s">
        <v>22</v>
      </c>
      <c r="P312" s="2650" t="s">
        <v>22</v>
      </c>
      <c r="Q312" s="2652" t="s">
        <v>22</v>
      </c>
      <c r="R312" s="2650" t="s">
        <v>22</v>
      </c>
      <c r="S312" s="1529" t="s">
        <v>963</v>
      </c>
      <c r="T312" s="1639"/>
      <c r="U312" s="1639"/>
      <c r="V312" s="1639"/>
      <c r="W312" s="1639"/>
      <c r="X312" s="1639"/>
      <c r="Y312" s="1639"/>
      <c r="Z312" s="1639"/>
      <c r="AA312" s="1639"/>
      <c r="AB312" s="1639"/>
      <c r="AC312" s="679"/>
      <c r="AD312" s="1639">
        <v>0</v>
      </c>
    </row>
    <row s="1854" customFormat="1" customHeight="1" ht="15">
      <c r="A313" s="1636"/>
      <c r="B313" s="2401"/>
      <c r="C313" s="2402"/>
      <c r="D313" s="693" t="str">
        <f>B312&amp;".2"</f>
        <v>4.70.2</v>
      </c>
      <c r="E313" s="1671" t="s">
        <v>964</v>
      </c>
      <c r="F313" s="2267" t="s">
        <v>318</v>
      </c>
      <c r="G313" s="1742" t="s">
        <v>22</v>
      </c>
      <c r="H313" s="822" t="s">
        <v>22</v>
      </c>
      <c r="I313" s="1742" t="s">
        <v>1246</v>
      </c>
      <c r="J313" s="822" t="s">
        <v>22</v>
      </c>
      <c r="K313" s="1742" t="s">
        <v>22</v>
      </c>
      <c r="L313" s="822" t="s">
        <v>22</v>
      </c>
      <c r="M313" s="2664" t="s">
        <v>22</v>
      </c>
      <c r="N313" s="2661" t="s">
        <v>22</v>
      </c>
      <c r="O313" s="2653" t="s">
        <v>22</v>
      </c>
      <c r="P313" s="2650" t="s">
        <v>22</v>
      </c>
      <c r="Q313" s="2653" t="s">
        <v>22</v>
      </c>
      <c r="R313" s="2650" t="s">
        <v>22</v>
      </c>
      <c r="S313" s="1529" t="s">
        <v>965</v>
      </c>
      <c r="T313" s="1639"/>
      <c r="U313" s="1639"/>
      <c r="V313" s="1639"/>
      <c r="W313" s="1639"/>
      <c r="X313" s="1639"/>
      <c r="Y313" s="1639"/>
      <c r="Z313" s="1639"/>
      <c r="AA313" s="1639"/>
      <c r="AB313" s="1639"/>
      <c r="AC313" s="679"/>
      <c r="AD313" s="1639">
        <v>0</v>
      </c>
    </row>
    <row s="1854" customFormat="1" customHeight="1" ht="33.75">
      <c r="A314" s="1639"/>
      <c r="B314" s="2401" t="s">
        <v>1247</v>
      </c>
      <c r="C314" s="2402" t="s">
        <v>104</v>
      </c>
      <c r="D314" s="693" t="str">
        <f>B314&amp;".1"</f>
        <v>4.71.1</v>
      </c>
      <c r="E314" s="1671" t="s">
        <v>962</v>
      </c>
      <c r="F314" s="2267" t="s">
        <v>318</v>
      </c>
      <c r="G314" s="2357" t="s">
        <v>22</v>
      </c>
      <c r="H314" s="822" t="s">
        <v>22</v>
      </c>
      <c r="I314" s="2357" t="s">
        <v>1248</v>
      </c>
      <c r="J314" s="822" t="s">
        <v>22</v>
      </c>
      <c r="K314" s="2357" t="s">
        <v>22</v>
      </c>
      <c r="L314" s="822" t="s">
        <v>22</v>
      </c>
      <c r="M314" s="2663" t="s">
        <v>22</v>
      </c>
      <c r="N314" s="2661" t="s">
        <v>22</v>
      </c>
      <c r="O314" s="2652" t="s">
        <v>22</v>
      </c>
      <c r="P314" s="2650" t="s">
        <v>22</v>
      </c>
      <c r="Q314" s="2652" t="s">
        <v>22</v>
      </c>
      <c r="R314" s="2650" t="s">
        <v>22</v>
      </c>
      <c r="S314" s="1529" t="s">
        <v>963</v>
      </c>
      <c r="T314" s="1639"/>
      <c r="U314" s="1639"/>
      <c r="V314" s="1639"/>
      <c r="W314" s="1639"/>
      <c r="X314" s="1639"/>
      <c r="Y314" s="1639"/>
      <c r="Z314" s="1639"/>
      <c r="AA314" s="1639"/>
      <c r="AB314" s="1639"/>
      <c r="AC314" s="679"/>
      <c r="AD314" s="1639">
        <v>0</v>
      </c>
    </row>
    <row s="1854" customFormat="1" customHeight="1" ht="15">
      <c r="A315" s="1636"/>
      <c r="B315" s="2401"/>
      <c r="C315" s="2402"/>
      <c r="D315" s="693" t="str">
        <f>B314&amp;".2"</f>
        <v>4.71.2</v>
      </c>
      <c r="E315" s="1671" t="s">
        <v>964</v>
      </c>
      <c r="F315" s="2267" t="s">
        <v>318</v>
      </c>
      <c r="G315" s="1742" t="s">
        <v>22</v>
      </c>
      <c r="H315" s="822" t="s">
        <v>22</v>
      </c>
      <c r="I315" s="1742" t="s">
        <v>1123</v>
      </c>
      <c r="J315" s="822" t="s">
        <v>22</v>
      </c>
      <c r="K315" s="1742" t="s">
        <v>22</v>
      </c>
      <c r="L315" s="822" t="s">
        <v>22</v>
      </c>
      <c r="M315" s="2664" t="s">
        <v>22</v>
      </c>
      <c r="N315" s="2661" t="s">
        <v>22</v>
      </c>
      <c r="O315" s="2653" t="s">
        <v>22</v>
      </c>
      <c r="P315" s="2650" t="s">
        <v>22</v>
      </c>
      <c r="Q315" s="2653" t="s">
        <v>22</v>
      </c>
      <c r="R315" s="2650" t="s">
        <v>22</v>
      </c>
      <c r="S315" s="1529" t="s">
        <v>965</v>
      </c>
      <c r="T315" s="1639"/>
      <c r="U315" s="1639"/>
      <c r="V315" s="1639"/>
      <c r="W315" s="1639"/>
      <c r="X315" s="1639"/>
      <c r="Y315" s="1639"/>
      <c r="Z315" s="1639"/>
      <c r="AA315" s="1639"/>
      <c r="AB315" s="1639"/>
      <c r="AC315" s="679"/>
      <c r="AD315" s="1639">
        <v>0</v>
      </c>
    </row>
    <row s="1854" customFormat="1" customHeight="1" ht="33.75">
      <c r="A316" s="1639"/>
      <c r="B316" s="2401" t="s">
        <v>1249</v>
      </c>
      <c r="C316" s="2402" t="s">
        <v>104</v>
      </c>
      <c r="D316" s="693" t="str">
        <f>B316&amp;".1"</f>
        <v>4.72.1</v>
      </c>
      <c r="E316" s="1671" t="s">
        <v>962</v>
      </c>
      <c r="F316" s="2267" t="s">
        <v>318</v>
      </c>
      <c r="G316" s="2357" t="s">
        <v>22</v>
      </c>
      <c r="H316" s="822" t="s">
        <v>22</v>
      </c>
      <c r="I316" s="2357" t="s">
        <v>1250</v>
      </c>
      <c r="J316" s="822" t="s">
        <v>22</v>
      </c>
      <c r="K316" s="2357" t="s">
        <v>22</v>
      </c>
      <c r="L316" s="822" t="s">
        <v>22</v>
      </c>
      <c r="M316" s="2663" t="s">
        <v>22</v>
      </c>
      <c r="N316" s="2661" t="s">
        <v>22</v>
      </c>
      <c r="O316" s="2652" t="s">
        <v>22</v>
      </c>
      <c r="P316" s="2650" t="s">
        <v>22</v>
      </c>
      <c r="Q316" s="2652" t="s">
        <v>22</v>
      </c>
      <c r="R316" s="2650" t="s">
        <v>22</v>
      </c>
      <c r="S316" s="1529" t="s">
        <v>963</v>
      </c>
      <c r="T316" s="1639"/>
      <c r="U316" s="1639"/>
      <c r="V316" s="1639"/>
      <c r="W316" s="1639"/>
      <c r="X316" s="1639"/>
      <c r="Y316" s="1639"/>
      <c r="Z316" s="1639"/>
      <c r="AA316" s="1639"/>
      <c r="AB316" s="1639"/>
      <c r="AC316" s="679"/>
      <c r="AD316" s="1639">
        <v>0</v>
      </c>
    </row>
    <row s="1854" customFormat="1" customHeight="1" ht="15">
      <c r="A317" s="1636"/>
      <c r="B317" s="2401"/>
      <c r="C317" s="2402"/>
      <c r="D317" s="693" t="str">
        <f>B316&amp;".2"</f>
        <v>4.72.2</v>
      </c>
      <c r="E317" s="1671" t="s">
        <v>964</v>
      </c>
      <c r="F317" s="2267" t="s">
        <v>318</v>
      </c>
      <c r="G317" s="1742" t="s">
        <v>22</v>
      </c>
      <c r="H317" s="822" t="s">
        <v>22</v>
      </c>
      <c r="I317" s="1742" t="s">
        <v>1161</v>
      </c>
      <c r="J317" s="822" t="s">
        <v>22</v>
      </c>
      <c r="K317" s="1742" t="s">
        <v>22</v>
      </c>
      <c r="L317" s="822" t="s">
        <v>22</v>
      </c>
      <c r="M317" s="2664" t="s">
        <v>22</v>
      </c>
      <c r="N317" s="2661" t="s">
        <v>22</v>
      </c>
      <c r="O317" s="2653" t="s">
        <v>22</v>
      </c>
      <c r="P317" s="2650" t="s">
        <v>22</v>
      </c>
      <c r="Q317" s="2653" t="s">
        <v>22</v>
      </c>
      <c r="R317" s="2650" t="s">
        <v>22</v>
      </c>
      <c r="S317" s="1529" t="s">
        <v>965</v>
      </c>
      <c r="T317" s="1639"/>
      <c r="U317" s="1639"/>
      <c r="V317" s="1639"/>
      <c r="W317" s="1639"/>
      <c r="X317" s="1639"/>
      <c r="Y317" s="1639"/>
      <c r="Z317" s="1639"/>
      <c r="AA317" s="1639"/>
      <c r="AB317" s="1639"/>
      <c r="AC317" s="679"/>
      <c r="AD317" s="1639">
        <v>0</v>
      </c>
    </row>
    <row s="1854" customFormat="1" customHeight="1" ht="33.75">
      <c r="A318" s="1639"/>
      <c r="B318" s="2401" t="s">
        <v>1251</v>
      </c>
      <c r="C318" s="2402" t="s">
        <v>104</v>
      </c>
      <c r="D318" s="693" t="str">
        <f>B318&amp;".1"</f>
        <v>4.73.1</v>
      </c>
      <c r="E318" s="1671" t="s">
        <v>962</v>
      </c>
      <c r="F318" s="2267" t="s">
        <v>318</v>
      </c>
      <c r="G318" s="2357" t="s">
        <v>22</v>
      </c>
      <c r="H318" s="822" t="s">
        <v>22</v>
      </c>
      <c r="I318" s="2357" t="s">
        <v>1252</v>
      </c>
      <c r="J318" s="822" t="s">
        <v>22</v>
      </c>
      <c r="K318" s="2357" t="s">
        <v>22</v>
      </c>
      <c r="L318" s="822" t="s">
        <v>22</v>
      </c>
      <c r="M318" s="2663" t="s">
        <v>22</v>
      </c>
      <c r="N318" s="2661" t="s">
        <v>22</v>
      </c>
      <c r="O318" s="2652" t="s">
        <v>22</v>
      </c>
      <c r="P318" s="2650" t="s">
        <v>22</v>
      </c>
      <c r="Q318" s="2652" t="s">
        <v>22</v>
      </c>
      <c r="R318" s="2650" t="s">
        <v>22</v>
      </c>
      <c r="S318" s="1529" t="s">
        <v>963</v>
      </c>
      <c r="T318" s="1639"/>
      <c r="U318" s="1639"/>
      <c r="V318" s="1639"/>
      <c r="W318" s="1639"/>
      <c r="X318" s="1639"/>
      <c r="Y318" s="1639"/>
      <c r="Z318" s="1639"/>
      <c r="AA318" s="1639"/>
      <c r="AB318" s="1639"/>
      <c r="AC318" s="679"/>
      <c r="AD318" s="1639">
        <v>0</v>
      </c>
    </row>
    <row s="1854" customFormat="1" customHeight="1" ht="15">
      <c r="A319" s="1636"/>
      <c r="B319" s="2401"/>
      <c r="C319" s="2402"/>
      <c r="D319" s="693" t="str">
        <f>B318&amp;".2"</f>
        <v>4.73.2</v>
      </c>
      <c r="E319" s="1671" t="s">
        <v>964</v>
      </c>
      <c r="F319" s="2267" t="s">
        <v>318</v>
      </c>
      <c r="G319" s="1742" t="s">
        <v>22</v>
      </c>
      <c r="H319" s="822" t="s">
        <v>22</v>
      </c>
      <c r="I319" s="1742" t="s">
        <v>1152</v>
      </c>
      <c r="J319" s="822" t="s">
        <v>22</v>
      </c>
      <c r="K319" s="1742" t="s">
        <v>22</v>
      </c>
      <c r="L319" s="822" t="s">
        <v>22</v>
      </c>
      <c r="M319" s="2664" t="s">
        <v>22</v>
      </c>
      <c r="N319" s="2661" t="s">
        <v>22</v>
      </c>
      <c r="O319" s="2653" t="s">
        <v>22</v>
      </c>
      <c r="P319" s="2650" t="s">
        <v>22</v>
      </c>
      <c r="Q319" s="2653" t="s">
        <v>22</v>
      </c>
      <c r="R319" s="2650" t="s">
        <v>22</v>
      </c>
      <c r="S319" s="1529" t="s">
        <v>965</v>
      </c>
      <c r="T319" s="1639"/>
      <c r="U319" s="1639"/>
      <c r="V319" s="1639"/>
      <c r="W319" s="1639"/>
      <c r="X319" s="1639"/>
      <c r="Y319" s="1639"/>
      <c r="Z319" s="1639"/>
      <c r="AA319" s="1639"/>
      <c r="AB319" s="1639"/>
      <c r="AC319" s="679"/>
      <c r="AD319" s="1639">
        <v>0</v>
      </c>
    </row>
    <row s="1854" customFormat="1" customHeight="1" ht="33.75">
      <c r="A320" s="1639"/>
      <c r="B320" s="2401" t="s">
        <v>1253</v>
      </c>
      <c r="C320" s="2402" t="s">
        <v>104</v>
      </c>
      <c r="D320" s="693" t="str">
        <f>B320&amp;".1"</f>
        <v>4.74.1</v>
      </c>
      <c r="E320" s="1671" t="s">
        <v>962</v>
      </c>
      <c r="F320" s="2267" t="s">
        <v>318</v>
      </c>
      <c r="G320" s="2357" t="s">
        <v>22</v>
      </c>
      <c r="H320" s="822" t="s">
        <v>22</v>
      </c>
      <c r="I320" s="2357" t="s">
        <v>1254</v>
      </c>
      <c r="J320" s="822" t="s">
        <v>22</v>
      </c>
      <c r="K320" s="2357" t="s">
        <v>22</v>
      </c>
      <c r="L320" s="822" t="s">
        <v>22</v>
      </c>
      <c r="M320" s="2663" t="s">
        <v>22</v>
      </c>
      <c r="N320" s="2661" t="s">
        <v>22</v>
      </c>
      <c r="O320" s="2652" t="s">
        <v>22</v>
      </c>
      <c r="P320" s="2650" t="s">
        <v>22</v>
      </c>
      <c r="Q320" s="2652" t="s">
        <v>22</v>
      </c>
      <c r="R320" s="2650" t="s">
        <v>22</v>
      </c>
      <c r="S320" s="1529" t="s">
        <v>963</v>
      </c>
      <c r="T320" s="1639"/>
      <c r="U320" s="1639"/>
      <c r="V320" s="1639"/>
      <c r="W320" s="1639"/>
      <c r="X320" s="1639"/>
      <c r="Y320" s="1639"/>
      <c r="Z320" s="1639"/>
      <c r="AA320" s="1639"/>
      <c r="AB320" s="1639"/>
      <c r="AC320" s="679"/>
      <c r="AD320" s="1639">
        <v>0</v>
      </c>
    </row>
    <row s="1854" customFormat="1" customHeight="1" ht="15">
      <c r="A321" s="1636"/>
      <c r="B321" s="2401"/>
      <c r="C321" s="2402"/>
      <c r="D321" s="693" t="str">
        <f>B320&amp;".2"</f>
        <v>4.74.2</v>
      </c>
      <c r="E321" s="1671" t="s">
        <v>964</v>
      </c>
      <c r="F321" s="2267" t="s">
        <v>318</v>
      </c>
      <c r="G321" s="1742" t="s">
        <v>22</v>
      </c>
      <c r="H321" s="822" t="s">
        <v>22</v>
      </c>
      <c r="I321" s="1742" t="s">
        <v>1075</v>
      </c>
      <c r="J321" s="822" t="s">
        <v>22</v>
      </c>
      <c r="K321" s="1742" t="s">
        <v>22</v>
      </c>
      <c r="L321" s="822" t="s">
        <v>22</v>
      </c>
      <c r="M321" s="2664" t="s">
        <v>22</v>
      </c>
      <c r="N321" s="2661" t="s">
        <v>22</v>
      </c>
      <c r="O321" s="2653" t="s">
        <v>22</v>
      </c>
      <c r="P321" s="2650" t="s">
        <v>22</v>
      </c>
      <c r="Q321" s="2653" t="s">
        <v>22</v>
      </c>
      <c r="R321" s="2650" t="s">
        <v>22</v>
      </c>
      <c r="S321" s="1529" t="s">
        <v>965</v>
      </c>
      <c r="T321" s="1639"/>
      <c r="U321" s="1639"/>
      <c r="V321" s="1639"/>
      <c r="W321" s="1639"/>
      <c r="X321" s="1639"/>
      <c r="Y321" s="1639"/>
      <c r="Z321" s="1639"/>
      <c r="AA321" s="1639"/>
      <c r="AB321" s="1639"/>
      <c r="AC321" s="679"/>
      <c r="AD321" s="1639">
        <v>0</v>
      </c>
    </row>
    <row s="1854" customFormat="1" customHeight="1" ht="33.75">
      <c r="A322" s="1639"/>
      <c r="B322" s="2401" t="s">
        <v>1255</v>
      </c>
      <c r="C322" s="2402" t="s">
        <v>104</v>
      </c>
      <c r="D322" s="693" t="str">
        <f>B322&amp;".1"</f>
        <v>4.75.1</v>
      </c>
      <c r="E322" s="1671" t="s">
        <v>962</v>
      </c>
      <c r="F322" s="2267" t="s">
        <v>318</v>
      </c>
      <c r="G322" s="2357" t="s">
        <v>22</v>
      </c>
      <c r="H322" s="822" t="s">
        <v>22</v>
      </c>
      <c r="I322" s="2357" t="s">
        <v>1256</v>
      </c>
      <c r="J322" s="822" t="s">
        <v>22</v>
      </c>
      <c r="K322" s="2357" t="s">
        <v>22</v>
      </c>
      <c r="L322" s="822" t="s">
        <v>22</v>
      </c>
      <c r="M322" s="2663" t="s">
        <v>22</v>
      </c>
      <c r="N322" s="2661" t="s">
        <v>22</v>
      </c>
      <c r="O322" s="2652" t="s">
        <v>22</v>
      </c>
      <c r="P322" s="2650" t="s">
        <v>22</v>
      </c>
      <c r="Q322" s="2652" t="s">
        <v>22</v>
      </c>
      <c r="R322" s="2650" t="s">
        <v>22</v>
      </c>
      <c r="S322" s="1529" t="s">
        <v>963</v>
      </c>
      <c r="T322" s="1639"/>
      <c r="U322" s="1639"/>
      <c r="V322" s="1639"/>
      <c r="W322" s="1639"/>
      <c r="X322" s="1639"/>
      <c r="Y322" s="1639"/>
      <c r="Z322" s="1639"/>
      <c r="AA322" s="1639"/>
      <c r="AB322" s="1639"/>
      <c r="AC322" s="679"/>
      <c r="AD322" s="1639">
        <v>0</v>
      </c>
    </row>
    <row s="1854" customFormat="1" customHeight="1" ht="15">
      <c r="A323" s="1636"/>
      <c r="B323" s="2401"/>
      <c r="C323" s="2402"/>
      <c r="D323" s="693" t="str">
        <f>B322&amp;".2"</f>
        <v>4.75.2</v>
      </c>
      <c r="E323" s="1671" t="s">
        <v>964</v>
      </c>
      <c r="F323" s="2267" t="s">
        <v>318</v>
      </c>
      <c r="G323" s="1742" t="s">
        <v>22</v>
      </c>
      <c r="H323" s="822" t="s">
        <v>22</v>
      </c>
      <c r="I323" s="1742" t="s">
        <v>1053</v>
      </c>
      <c r="J323" s="822" t="s">
        <v>22</v>
      </c>
      <c r="K323" s="1742" t="s">
        <v>22</v>
      </c>
      <c r="L323" s="822" t="s">
        <v>22</v>
      </c>
      <c r="M323" s="2664" t="s">
        <v>22</v>
      </c>
      <c r="N323" s="2661" t="s">
        <v>22</v>
      </c>
      <c r="O323" s="2653" t="s">
        <v>22</v>
      </c>
      <c r="P323" s="2650" t="s">
        <v>22</v>
      </c>
      <c r="Q323" s="2653" t="s">
        <v>22</v>
      </c>
      <c r="R323" s="2650" t="s">
        <v>22</v>
      </c>
      <c r="S323" s="1529" t="s">
        <v>965</v>
      </c>
      <c r="T323" s="1639"/>
      <c r="U323" s="1639"/>
      <c r="V323" s="1639"/>
      <c r="W323" s="1639"/>
      <c r="X323" s="1639"/>
      <c r="Y323" s="1639"/>
      <c r="Z323" s="1639"/>
      <c r="AA323" s="1639"/>
      <c r="AB323" s="1639"/>
      <c r="AC323" s="679"/>
      <c r="AD323" s="1639">
        <v>0</v>
      </c>
    </row>
    <row s="1854" customFormat="1" customHeight="1" ht="33.75">
      <c r="A324" s="1639"/>
      <c r="B324" s="2401" t="s">
        <v>1257</v>
      </c>
      <c r="C324" s="2402" t="s">
        <v>104</v>
      </c>
      <c r="D324" s="693" t="str">
        <f>B324&amp;".1"</f>
        <v>4.76.1</v>
      </c>
      <c r="E324" s="1671" t="s">
        <v>962</v>
      </c>
      <c r="F324" s="2267" t="s">
        <v>318</v>
      </c>
      <c r="G324" s="2357" t="s">
        <v>22</v>
      </c>
      <c r="H324" s="822" t="s">
        <v>22</v>
      </c>
      <c r="I324" s="2357" t="s">
        <v>1258</v>
      </c>
      <c r="J324" s="822" t="s">
        <v>22</v>
      </c>
      <c r="K324" s="2357" t="s">
        <v>22</v>
      </c>
      <c r="L324" s="822" t="s">
        <v>22</v>
      </c>
      <c r="M324" s="2663" t="s">
        <v>22</v>
      </c>
      <c r="N324" s="2661" t="s">
        <v>22</v>
      </c>
      <c r="O324" s="2652" t="s">
        <v>22</v>
      </c>
      <c r="P324" s="2650" t="s">
        <v>22</v>
      </c>
      <c r="Q324" s="2652" t="s">
        <v>22</v>
      </c>
      <c r="R324" s="2650" t="s">
        <v>22</v>
      </c>
      <c r="S324" s="1529" t="s">
        <v>963</v>
      </c>
      <c r="T324" s="1639"/>
      <c r="U324" s="1639"/>
      <c r="V324" s="1639"/>
      <c r="W324" s="1639"/>
      <c r="X324" s="1639"/>
      <c r="Y324" s="1639"/>
      <c r="Z324" s="1639"/>
      <c r="AA324" s="1639"/>
      <c r="AB324" s="1639"/>
      <c r="AC324" s="679"/>
      <c r="AD324" s="1639">
        <v>0</v>
      </c>
    </row>
    <row s="1854" customFormat="1" customHeight="1" ht="15">
      <c r="A325" s="1636"/>
      <c r="B325" s="2401"/>
      <c r="C325" s="2402"/>
      <c r="D325" s="693" t="str">
        <f>B324&amp;".2"</f>
        <v>4.76.2</v>
      </c>
      <c r="E325" s="1671" t="s">
        <v>964</v>
      </c>
      <c r="F325" s="2267" t="s">
        <v>318</v>
      </c>
      <c r="G325" s="1742" t="s">
        <v>22</v>
      </c>
      <c r="H325" s="822" t="s">
        <v>22</v>
      </c>
      <c r="I325" s="1742" t="s">
        <v>1053</v>
      </c>
      <c r="J325" s="822" t="s">
        <v>22</v>
      </c>
      <c r="K325" s="1742" t="s">
        <v>22</v>
      </c>
      <c r="L325" s="822" t="s">
        <v>22</v>
      </c>
      <c r="M325" s="2664" t="s">
        <v>22</v>
      </c>
      <c r="N325" s="2661" t="s">
        <v>22</v>
      </c>
      <c r="O325" s="2653" t="s">
        <v>22</v>
      </c>
      <c r="P325" s="2650" t="s">
        <v>22</v>
      </c>
      <c r="Q325" s="2653" t="s">
        <v>22</v>
      </c>
      <c r="R325" s="2650" t="s">
        <v>22</v>
      </c>
      <c r="S325" s="1529" t="s">
        <v>965</v>
      </c>
      <c r="T325" s="1639"/>
      <c r="U325" s="1639"/>
      <c r="V325" s="1639"/>
      <c r="W325" s="1639"/>
      <c r="X325" s="1639"/>
      <c r="Y325" s="1639"/>
      <c r="Z325" s="1639"/>
      <c r="AA325" s="1639"/>
      <c r="AB325" s="1639"/>
      <c r="AC325" s="679"/>
      <c r="AD325" s="1639">
        <v>0</v>
      </c>
    </row>
    <row s="1854" customFormat="1" customHeight="1" ht="33.75">
      <c r="A326" s="1639"/>
      <c r="B326" s="2401" t="s">
        <v>1259</v>
      </c>
      <c r="C326" s="2402" t="s">
        <v>104</v>
      </c>
      <c r="D326" s="693" t="str">
        <f>B326&amp;".1"</f>
        <v>4.77.1</v>
      </c>
      <c r="E326" s="1671" t="s">
        <v>962</v>
      </c>
      <c r="F326" s="2267" t="s">
        <v>318</v>
      </c>
      <c r="G326" s="2357" t="s">
        <v>22</v>
      </c>
      <c r="H326" s="822" t="s">
        <v>22</v>
      </c>
      <c r="I326" s="2357" t="s">
        <v>1260</v>
      </c>
      <c r="J326" s="822" t="s">
        <v>22</v>
      </c>
      <c r="K326" s="2357" t="s">
        <v>22</v>
      </c>
      <c r="L326" s="822" t="s">
        <v>22</v>
      </c>
      <c r="M326" s="2663" t="s">
        <v>22</v>
      </c>
      <c r="N326" s="2661" t="s">
        <v>22</v>
      </c>
      <c r="O326" s="2652" t="s">
        <v>22</v>
      </c>
      <c r="P326" s="2650" t="s">
        <v>22</v>
      </c>
      <c r="Q326" s="2652" t="s">
        <v>22</v>
      </c>
      <c r="R326" s="2650" t="s">
        <v>22</v>
      </c>
      <c r="S326" s="1529" t="s">
        <v>963</v>
      </c>
      <c r="T326" s="1639"/>
      <c r="U326" s="1639"/>
      <c r="V326" s="1639"/>
      <c r="W326" s="1639"/>
      <c r="X326" s="1639"/>
      <c r="Y326" s="1639"/>
      <c r="Z326" s="1639"/>
      <c r="AA326" s="1639"/>
      <c r="AB326" s="1639"/>
      <c r="AC326" s="679"/>
      <c r="AD326" s="1639">
        <v>0</v>
      </c>
    </row>
    <row s="1854" customFormat="1" customHeight="1" ht="15">
      <c r="A327" s="1636"/>
      <c r="B327" s="2401"/>
      <c r="C327" s="2402"/>
      <c r="D327" s="693" t="str">
        <f>B326&amp;".2"</f>
        <v>4.77.2</v>
      </c>
      <c r="E327" s="1671" t="s">
        <v>964</v>
      </c>
      <c r="F327" s="2267" t="s">
        <v>318</v>
      </c>
      <c r="G327" s="1742" t="s">
        <v>22</v>
      </c>
      <c r="H327" s="822" t="s">
        <v>22</v>
      </c>
      <c r="I327" s="1742" t="s">
        <v>1171</v>
      </c>
      <c r="J327" s="822" t="s">
        <v>22</v>
      </c>
      <c r="K327" s="1742" t="s">
        <v>22</v>
      </c>
      <c r="L327" s="822" t="s">
        <v>22</v>
      </c>
      <c r="M327" s="2664" t="s">
        <v>22</v>
      </c>
      <c r="N327" s="2661" t="s">
        <v>22</v>
      </c>
      <c r="O327" s="2653" t="s">
        <v>22</v>
      </c>
      <c r="P327" s="2650" t="s">
        <v>22</v>
      </c>
      <c r="Q327" s="2653" t="s">
        <v>22</v>
      </c>
      <c r="R327" s="2650" t="s">
        <v>22</v>
      </c>
      <c r="S327" s="1529" t="s">
        <v>965</v>
      </c>
      <c r="T327" s="1639"/>
      <c r="U327" s="1639"/>
      <c r="V327" s="1639"/>
      <c r="W327" s="1639"/>
      <c r="X327" s="1639"/>
      <c r="Y327" s="1639"/>
      <c r="Z327" s="1639"/>
      <c r="AA327" s="1639"/>
      <c r="AB327" s="1639"/>
      <c r="AC327" s="679"/>
      <c r="AD327" s="1639">
        <v>0</v>
      </c>
    </row>
    <row s="1854" customFormat="1" customHeight="1" ht="33.75">
      <c r="A328" s="1639"/>
      <c r="B328" s="2401" t="s">
        <v>1261</v>
      </c>
      <c r="C328" s="2402" t="s">
        <v>104</v>
      </c>
      <c r="D328" s="693" t="str">
        <f>B328&amp;".1"</f>
        <v>4.78.1</v>
      </c>
      <c r="E328" s="1671" t="s">
        <v>962</v>
      </c>
      <c r="F328" s="2267" t="s">
        <v>318</v>
      </c>
      <c r="G328" s="2357" t="s">
        <v>22</v>
      </c>
      <c r="H328" s="822" t="s">
        <v>22</v>
      </c>
      <c r="I328" s="2357" t="s">
        <v>1262</v>
      </c>
      <c r="J328" s="822" t="s">
        <v>22</v>
      </c>
      <c r="K328" s="2357" t="s">
        <v>22</v>
      </c>
      <c r="L328" s="822" t="s">
        <v>22</v>
      </c>
      <c r="M328" s="2663" t="s">
        <v>22</v>
      </c>
      <c r="N328" s="2661" t="s">
        <v>22</v>
      </c>
      <c r="O328" s="2652" t="s">
        <v>22</v>
      </c>
      <c r="P328" s="2650" t="s">
        <v>22</v>
      </c>
      <c r="Q328" s="2652" t="s">
        <v>22</v>
      </c>
      <c r="R328" s="2650" t="s">
        <v>22</v>
      </c>
      <c r="S328" s="1529" t="s">
        <v>963</v>
      </c>
      <c r="T328" s="1639"/>
      <c r="U328" s="1639"/>
      <c r="V328" s="1639"/>
      <c r="W328" s="1639"/>
      <c r="X328" s="1639"/>
      <c r="Y328" s="1639"/>
      <c r="Z328" s="1639"/>
      <c r="AA328" s="1639"/>
      <c r="AB328" s="1639"/>
      <c r="AC328" s="679"/>
      <c r="AD328" s="1639">
        <v>0</v>
      </c>
    </row>
    <row s="1854" customFormat="1" customHeight="1" ht="15">
      <c r="A329" s="1636"/>
      <c r="B329" s="2401"/>
      <c r="C329" s="2402"/>
      <c r="D329" s="693" t="str">
        <f>B328&amp;".2"</f>
        <v>4.78.2</v>
      </c>
      <c r="E329" s="1671" t="s">
        <v>964</v>
      </c>
      <c r="F329" s="2267" t="s">
        <v>318</v>
      </c>
      <c r="G329" s="1742" t="s">
        <v>22</v>
      </c>
      <c r="H329" s="822" t="s">
        <v>22</v>
      </c>
      <c r="I329" s="1742" t="s">
        <v>1152</v>
      </c>
      <c r="J329" s="822" t="s">
        <v>22</v>
      </c>
      <c r="K329" s="1742" t="s">
        <v>22</v>
      </c>
      <c r="L329" s="822" t="s">
        <v>22</v>
      </c>
      <c r="M329" s="2664" t="s">
        <v>22</v>
      </c>
      <c r="N329" s="2661" t="s">
        <v>22</v>
      </c>
      <c r="O329" s="2653" t="s">
        <v>22</v>
      </c>
      <c r="P329" s="2650" t="s">
        <v>22</v>
      </c>
      <c r="Q329" s="2653" t="s">
        <v>22</v>
      </c>
      <c r="R329" s="2650" t="s">
        <v>22</v>
      </c>
      <c r="S329" s="1529" t="s">
        <v>965</v>
      </c>
      <c r="T329" s="1639"/>
      <c r="U329" s="1639"/>
      <c r="V329" s="1639"/>
      <c r="W329" s="1639"/>
      <c r="X329" s="1639"/>
      <c r="Y329" s="1639"/>
      <c r="Z329" s="1639"/>
      <c r="AA329" s="1639"/>
      <c r="AB329" s="1639"/>
      <c r="AC329" s="679"/>
      <c r="AD329" s="1639">
        <v>0</v>
      </c>
    </row>
    <row s="1854" customFormat="1" customHeight="1" ht="33.75">
      <c r="A330" s="1639"/>
      <c r="B330" s="2401" t="s">
        <v>1263</v>
      </c>
      <c r="C330" s="2402" t="s">
        <v>104</v>
      </c>
      <c r="D330" s="693" t="str">
        <f>B330&amp;".1"</f>
        <v>4.79.1</v>
      </c>
      <c r="E330" s="1671" t="s">
        <v>962</v>
      </c>
      <c r="F330" s="2267" t="s">
        <v>318</v>
      </c>
      <c r="G330" s="2357" t="s">
        <v>22</v>
      </c>
      <c r="H330" s="822" t="s">
        <v>22</v>
      </c>
      <c r="I330" s="2357" t="s">
        <v>1264</v>
      </c>
      <c r="J330" s="822" t="s">
        <v>22</v>
      </c>
      <c r="K330" s="2357" t="s">
        <v>22</v>
      </c>
      <c r="L330" s="822" t="s">
        <v>22</v>
      </c>
      <c r="M330" s="2663" t="s">
        <v>22</v>
      </c>
      <c r="N330" s="2661" t="s">
        <v>22</v>
      </c>
      <c r="O330" s="2652" t="s">
        <v>22</v>
      </c>
      <c r="P330" s="2650" t="s">
        <v>22</v>
      </c>
      <c r="Q330" s="2652" t="s">
        <v>22</v>
      </c>
      <c r="R330" s="2650" t="s">
        <v>22</v>
      </c>
      <c r="S330" s="1529" t="s">
        <v>963</v>
      </c>
      <c r="T330" s="1639"/>
      <c r="U330" s="1639"/>
      <c r="V330" s="1639"/>
      <c r="W330" s="1639"/>
      <c r="X330" s="1639"/>
      <c r="Y330" s="1639"/>
      <c r="Z330" s="1639"/>
      <c r="AA330" s="1639"/>
      <c r="AB330" s="1639"/>
      <c r="AC330" s="679"/>
      <c r="AD330" s="1639">
        <v>0</v>
      </c>
    </row>
    <row s="1854" customFormat="1" customHeight="1" ht="15">
      <c r="A331" s="1636"/>
      <c r="B331" s="2401"/>
      <c r="C331" s="2402"/>
      <c r="D331" s="693" t="str">
        <f>B330&amp;".2"</f>
        <v>4.79.2</v>
      </c>
      <c r="E331" s="1671" t="s">
        <v>964</v>
      </c>
      <c r="F331" s="2267" t="s">
        <v>318</v>
      </c>
      <c r="G331" s="1742" t="s">
        <v>22</v>
      </c>
      <c r="H331" s="822" t="s">
        <v>22</v>
      </c>
      <c r="I331" s="1742" t="s">
        <v>1152</v>
      </c>
      <c r="J331" s="822" t="s">
        <v>22</v>
      </c>
      <c r="K331" s="1742" t="s">
        <v>22</v>
      </c>
      <c r="L331" s="822" t="s">
        <v>22</v>
      </c>
      <c r="M331" s="2664" t="s">
        <v>22</v>
      </c>
      <c r="N331" s="2661" t="s">
        <v>22</v>
      </c>
      <c r="O331" s="2653" t="s">
        <v>22</v>
      </c>
      <c r="P331" s="2650" t="s">
        <v>22</v>
      </c>
      <c r="Q331" s="2653" t="s">
        <v>22</v>
      </c>
      <c r="R331" s="2650" t="s">
        <v>22</v>
      </c>
      <c r="S331" s="1529" t="s">
        <v>965</v>
      </c>
      <c r="T331" s="1639"/>
      <c r="U331" s="1639"/>
      <c r="V331" s="1639"/>
      <c r="W331" s="1639"/>
      <c r="X331" s="1639"/>
      <c r="Y331" s="1639"/>
      <c r="Z331" s="1639"/>
      <c r="AA331" s="1639"/>
      <c r="AB331" s="1639"/>
      <c r="AC331" s="679"/>
      <c r="AD331" s="1639">
        <v>0</v>
      </c>
    </row>
    <row s="1854" customFormat="1" customHeight="1" ht="33.75">
      <c r="A332" s="1639"/>
      <c r="B332" s="2401" t="s">
        <v>1265</v>
      </c>
      <c r="C332" s="2402" t="s">
        <v>104</v>
      </c>
      <c r="D332" s="693" t="str">
        <f>B332&amp;".1"</f>
        <v>4.80.1</v>
      </c>
      <c r="E332" s="1671" t="s">
        <v>962</v>
      </c>
      <c r="F332" s="2267" t="s">
        <v>318</v>
      </c>
      <c r="G332" s="2357" t="s">
        <v>22</v>
      </c>
      <c r="H332" s="822" t="s">
        <v>22</v>
      </c>
      <c r="I332" s="2357" t="s">
        <v>1266</v>
      </c>
      <c r="J332" s="822" t="s">
        <v>22</v>
      </c>
      <c r="K332" s="2357" t="s">
        <v>22</v>
      </c>
      <c r="L332" s="822" t="s">
        <v>22</v>
      </c>
      <c r="M332" s="2663" t="s">
        <v>22</v>
      </c>
      <c r="N332" s="2661" t="s">
        <v>22</v>
      </c>
      <c r="O332" s="2652" t="s">
        <v>22</v>
      </c>
      <c r="P332" s="2650" t="s">
        <v>22</v>
      </c>
      <c r="Q332" s="2652" t="s">
        <v>22</v>
      </c>
      <c r="R332" s="2650" t="s">
        <v>22</v>
      </c>
      <c r="S332" s="1529" t="s">
        <v>963</v>
      </c>
      <c r="T332" s="1639"/>
      <c r="U332" s="1639"/>
      <c r="V332" s="1639"/>
      <c r="W332" s="1639"/>
      <c r="X332" s="1639"/>
      <c r="Y332" s="1639"/>
      <c r="Z332" s="1639"/>
      <c r="AA332" s="1639"/>
      <c r="AB332" s="1639"/>
      <c r="AC332" s="679"/>
      <c r="AD332" s="1639">
        <v>0</v>
      </c>
    </row>
    <row s="1854" customFormat="1" customHeight="1" ht="15">
      <c r="A333" s="1636"/>
      <c r="B333" s="2401"/>
      <c r="C333" s="2402"/>
      <c r="D333" s="693" t="str">
        <f>B332&amp;".2"</f>
        <v>4.80.2</v>
      </c>
      <c r="E333" s="1671" t="s">
        <v>964</v>
      </c>
      <c r="F333" s="2267" t="s">
        <v>318</v>
      </c>
      <c r="G333" s="1742" t="s">
        <v>22</v>
      </c>
      <c r="H333" s="822" t="s">
        <v>22</v>
      </c>
      <c r="I333" s="1742" t="s">
        <v>1056</v>
      </c>
      <c r="J333" s="822" t="s">
        <v>22</v>
      </c>
      <c r="K333" s="1742" t="s">
        <v>22</v>
      </c>
      <c r="L333" s="822" t="s">
        <v>22</v>
      </c>
      <c r="M333" s="2664" t="s">
        <v>22</v>
      </c>
      <c r="N333" s="2661" t="s">
        <v>22</v>
      </c>
      <c r="O333" s="2653" t="s">
        <v>22</v>
      </c>
      <c r="P333" s="2650" t="s">
        <v>22</v>
      </c>
      <c r="Q333" s="2653" t="s">
        <v>22</v>
      </c>
      <c r="R333" s="2650" t="s">
        <v>22</v>
      </c>
      <c r="S333" s="1529" t="s">
        <v>965</v>
      </c>
      <c r="T333" s="1639"/>
      <c r="U333" s="1639"/>
      <c r="V333" s="1639"/>
      <c r="W333" s="1639"/>
      <c r="X333" s="1639"/>
      <c r="Y333" s="1639"/>
      <c r="Z333" s="1639"/>
      <c r="AA333" s="1639"/>
      <c r="AB333" s="1639"/>
      <c r="AC333" s="679"/>
      <c r="AD333" s="1639">
        <v>0</v>
      </c>
    </row>
    <row s="1854" customFormat="1" customHeight="1" ht="33.75">
      <c r="A334" s="1639"/>
      <c r="B334" s="2401" t="s">
        <v>1267</v>
      </c>
      <c r="C334" s="2402" t="s">
        <v>104</v>
      </c>
      <c r="D334" s="693" t="str">
        <f>B334&amp;".1"</f>
        <v>4.81.1</v>
      </c>
      <c r="E334" s="1671" t="s">
        <v>962</v>
      </c>
      <c r="F334" s="2267" t="s">
        <v>318</v>
      </c>
      <c r="G334" s="2357" t="s">
        <v>22</v>
      </c>
      <c r="H334" s="822" t="s">
        <v>22</v>
      </c>
      <c r="I334" s="2357" t="s">
        <v>1268</v>
      </c>
      <c r="J334" s="822" t="s">
        <v>22</v>
      </c>
      <c r="K334" s="2357" t="s">
        <v>22</v>
      </c>
      <c r="L334" s="822" t="s">
        <v>22</v>
      </c>
      <c r="M334" s="2663" t="s">
        <v>22</v>
      </c>
      <c r="N334" s="2661" t="s">
        <v>22</v>
      </c>
      <c r="O334" s="2652" t="s">
        <v>22</v>
      </c>
      <c r="P334" s="2650" t="s">
        <v>22</v>
      </c>
      <c r="Q334" s="2652" t="s">
        <v>22</v>
      </c>
      <c r="R334" s="2650" t="s">
        <v>22</v>
      </c>
      <c r="S334" s="1529" t="s">
        <v>963</v>
      </c>
      <c r="T334" s="1639"/>
      <c r="U334" s="1639"/>
      <c r="V334" s="1639"/>
      <c r="W334" s="1639"/>
      <c r="X334" s="1639"/>
      <c r="Y334" s="1639"/>
      <c r="Z334" s="1639"/>
      <c r="AA334" s="1639"/>
      <c r="AB334" s="1639"/>
      <c r="AC334" s="679"/>
      <c r="AD334" s="1639">
        <v>0</v>
      </c>
    </row>
    <row s="1854" customFormat="1" customHeight="1" ht="15">
      <c r="A335" s="1636"/>
      <c r="B335" s="2401"/>
      <c r="C335" s="2402"/>
      <c r="D335" s="693" t="str">
        <f>B334&amp;".2"</f>
        <v>4.81.2</v>
      </c>
      <c r="E335" s="1671" t="s">
        <v>964</v>
      </c>
      <c r="F335" s="2267" t="s">
        <v>318</v>
      </c>
      <c r="G335" s="1742" t="s">
        <v>22</v>
      </c>
      <c r="H335" s="822" t="s">
        <v>22</v>
      </c>
      <c r="I335" s="1742" t="s">
        <v>1205</v>
      </c>
      <c r="J335" s="822" t="s">
        <v>22</v>
      </c>
      <c r="K335" s="1742" t="s">
        <v>22</v>
      </c>
      <c r="L335" s="822" t="s">
        <v>22</v>
      </c>
      <c r="M335" s="2664" t="s">
        <v>22</v>
      </c>
      <c r="N335" s="2661" t="s">
        <v>22</v>
      </c>
      <c r="O335" s="2653" t="s">
        <v>22</v>
      </c>
      <c r="P335" s="2650" t="s">
        <v>22</v>
      </c>
      <c r="Q335" s="2653" t="s">
        <v>22</v>
      </c>
      <c r="R335" s="2650" t="s">
        <v>22</v>
      </c>
      <c r="S335" s="1529" t="s">
        <v>965</v>
      </c>
      <c r="T335" s="1639"/>
      <c r="U335" s="1639"/>
      <c r="V335" s="1639"/>
      <c r="W335" s="1639"/>
      <c r="X335" s="1639"/>
      <c r="Y335" s="1639"/>
      <c r="Z335" s="1639"/>
      <c r="AA335" s="1639"/>
      <c r="AB335" s="1639"/>
      <c r="AC335" s="679"/>
      <c r="AD335" s="1639">
        <v>0</v>
      </c>
    </row>
    <row s="1854" customFormat="1" customHeight="1" ht="33.75">
      <c r="A336" s="1639"/>
      <c r="B336" s="2401" t="s">
        <v>1269</v>
      </c>
      <c r="C336" s="2402" t="s">
        <v>104</v>
      </c>
      <c r="D336" s="693" t="str">
        <f>B336&amp;".1"</f>
        <v>4.82.1</v>
      </c>
      <c r="E336" s="1671" t="s">
        <v>962</v>
      </c>
      <c r="F336" s="2267" t="s">
        <v>318</v>
      </c>
      <c r="G336" s="2357" t="s">
        <v>22</v>
      </c>
      <c r="H336" s="822" t="s">
        <v>22</v>
      </c>
      <c r="I336" s="2357" t="s">
        <v>1270</v>
      </c>
      <c r="J336" s="822" t="s">
        <v>22</v>
      </c>
      <c r="K336" s="2357" t="s">
        <v>22</v>
      </c>
      <c r="L336" s="822" t="s">
        <v>22</v>
      </c>
      <c r="M336" s="2663" t="s">
        <v>22</v>
      </c>
      <c r="N336" s="2661" t="s">
        <v>22</v>
      </c>
      <c r="O336" s="2652" t="s">
        <v>22</v>
      </c>
      <c r="P336" s="2650" t="s">
        <v>22</v>
      </c>
      <c r="Q336" s="2652" t="s">
        <v>22</v>
      </c>
      <c r="R336" s="2650" t="s">
        <v>22</v>
      </c>
      <c r="S336" s="1529" t="s">
        <v>963</v>
      </c>
      <c r="T336" s="1639"/>
      <c r="U336" s="1639"/>
      <c r="V336" s="1639"/>
      <c r="W336" s="1639"/>
      <c r="X336" s="1639"/>
      <c r="Y336" s="1639"/>
      <c r="Z336" s="1639"/>
      <c r="AA336" s="1639"/>
      <c r="AB336" s="1639"/>
      <c r="AC336" s="679"/>
      <c r="AD336" s="1639">
        <v>0</v>
      </c>
    </row>
    <row s="1854" customFormat="1" customHeight="1" ht="15">
      <c r="A337" s="1636"/>
      <c r="B337" s="2401"/>
      <c r="C337" s="2402"/>
      <c r="D337" s="693" t="str">
        <f>B336&amp;".2"</f>
        <v>4.82.2</v>
      </c>
      <c r="E337" s="1671" t="s">
        <v>964</v>
      </c>
      <c r="F337" s="2267" t="s">
        <v>318</v>
      </c>
      <c r="G337" s="1742" t="s">
        <v>22</v>
      </c>
      <c r="H337" s="822" t="s">
        <v>22</v>
      </c>
      <c r="I337" s="1742" t="s">
        <v>1056</v>
      </c>
      <c r="J337" s="822" t="s">
        <v>22</v>
      </c>
      <c r="K337" s="1742" t="s">
        <v>22</v>
      </c>
      <c r="L337" s="822" t="s">
        <v>22</v>
      </c>
      <c r="M337" s="2664" t="s">
        <v>22</v>
      </c>
      <c r="N337" s="2661" t="s">
        <v>22</v>
      </c>
      <c r="O337" s="2653" t="s">
        <v>22</v>
      </c>
      <c r="P337" s="2650" t="s">
        <v>22</v>
      </c>
      <c r="Q337" s="2653" t="s">
        <v>22</v>
      </c>
      <c r="R337" s="2650" t="s">
        <v>22</v>
      </c>
      <c r="S337" s="1529" t="s">
        <v>965</v>
      </c>
      <c r="T337" s="1639"/>
      <c r="U337" s="1639"/>
      <c r="V337" s="1639"/>
      <c r="W337" s="1639"/>
      <c r="X337" s="1639"/>
      <c r="Y337" s="1639"/>
      <c r="Z337" s="1639"/>
      <c r="AA337" s="1639"/>
      <c r="AB337" s="1639"/>
      <c r="AC337" s="679"/>
      <c r="AD337" s="1639">
        <v>0</v>
      </c>
    </row>
    <row s="1854" customFormat="1" customHeight="1" ht="33.75">
      <c r="A338" s="1639"/>
      <c r="B338" s="2401" t="s">
        <v>1271</v>
      </c>
      <c r="C338" s="2402" t="s">
        <v>104</v>
      </c>
      <c r="D338" s="693" t="str">
        <f>B338&amp;".1"</f>
        <v>4.83.1</v>
      </c>
      <c r="E338" s="1671" t="s">
        <v>962</v>
      </c>
      <c r="F338" s="2267" t="s">
        <v>318</v>
      </c>
      <c r="G338" s="2357" t="s">
        <v>22</v>
      </c>
      <c r="H338" s="822" t="s">
        <v>22</v>
      </c>
      <c r="I338" s="2357" t="s">
        <v>1272</v>
      </c>
      <c r="J338" s="822" t="s">
        <v>22</v>
      </c>
      <c r="K338" s="2357" t="s">
        <v>22</v>
      </c>
      <c r="L338" s="822" t="s">
        <v>22</v>
      </c>
      <c r="M338" s="2663" t="s">
        <v>22</v>
      </c>
      <c r="N338" s="2661" t="s">
        <v>22</v>
      </c>
      <c r="O338" s="2652" t="s">
        <v>22</v>
      </c>
      <c r="P338" s="2650" t="s">
        <v>22</v>
      </c>
      <c r="Q338" s="2652" t="s">
        <v>22</v>
      </c>
      <c r="R338" s="2650" t="s">
        <v>22</v>
      </c>
      <c r="S338" s="1529" t="s">
        <v>963</v>
      </c>
      <c r="T338" s="1639"/>
      <c r="U338" s="1639"/>
      <c r="V338" s="1639"/>
      <c r="W338" s="1639"/>
      <c r="X338" s="1639"/>
      <c r="Y338" s="1639"/>
      <c r="Z338" s="1639"/>
      <c r="AA338" s="1639"/>
      <c r="AB338" s="1639"/>
      <c r="AC338" s="679"/>
      <c r="AD338" s="1639">
        <v>0</v>
      </c>
    </row>
    <row s="1854" customFormat="1" customHeight="1" ht="15">
      <c r="A339" s="1636"/>
      <c r="B339" s="2401"/>
      <c r="C339" s="2402"/>
      <c r="D339" s="693" t="str">
        <f>B338&amp;".2"</f>
        <v>4.83.2</v>
      </c>
      <c r="E339" s="1671" t="s">
        <v>964</v>
      </c>
      <c r="F339" s="2267" t="s">
        <v>318</v>
      </c>
      <c r="G339" s="1742" t="s">
        <v>22</v>
      </c>
      <c r="H339" s="822" t="s">
        <v>22</v>
      </c>
      <c r="I339" s="1742" t="s">
        <v>1152</v>
      </c>
      <c r="J339" s="822" t="s">
        <v>22</v>
      </c>
      <c r="K339" s="1742" t="s">
        <v>22</v>
      </c>
      <c r="L339" s="822" t="s">
        <v>22</v>
      </c>
      <c r="M339" s="2664" t="s">
        <v>22</v>
      </c>
      <c r="N339" s="2661" t="s">
        <v>22</v>
      </c>
      <c r="O339" s="2653" t="s">
        <v>22</v>
      </c>
      <c r="P339" s="2650" t="s">
        <v>22</v>
      </c>
      <c r="Q339" s="2653" t="s">
        <v>22</v>
      </c>
      <c r="R339" s="2650" t="s">
        <v>22</v>
      </c>
      <c r="S339" s="1529" t="s">
        <v>965</v>
      </c>
      <c r="T339" s="1639"/>
      <c r="U339" s="1639"/>
      <c r="V339" s="1639"/>
      <c r="W339" s="1639"/>
      <c r="X339" s="1639"/>
      <c r="Y339" s="1639"/>
      <c r="Z339" s="1639"/>
      <c r="AA339" s="1639"/>
      <c r="AB339" s="1639"/>
      <c r="AC339" s="679"/>
      <c r="AD339" s="1639">
        <v>0</v>
      </c>
    </row>
    <row s="1854" customFormat="1" customHeight="1" ht="33.75">
      <c r="A340" s="1639"/>
      <c r="B340" s="2401" t="s">
        <v>1273</v>
      </c>
      <c r="C340" s="2402" t="s">
        <v>104</v>
      </c>
      <c r="D340" s="693" t="str">
        <f>B340&amp;".1"</f>
        <v>4.84.1</v>
      </c>
      <c r="E340" s="1671" t="s">
        <v>962</v>
      </c>
      <c r="F340" s="2267" t="s">
        <v>318</v>
      </c>
      <c r="G340" s="2357" t="s">
        <v>22</v>
      </c>
      <c r="H340" s="822" t="s">
        <v>22</v>
      </c>
      <c r="I340" s="2357" t="s">
        <v>1274</v>
      </c>
      <c r="J340" s="822" t="s">
        <v>22</v>
      </c>
      <c r="K340" s="2357" t="s">
        <v>22</v>
      </c>
      <c r="L340" s="822" t="s">
        <v>22</v>
      </c>
      <c r="M340" s="2663" t="s">
        <v>22</v>
      </c>
      <c r="N340" s="2661" t="s">
        <v>22</v>
      </c>
      <c r="O340" s="2652" t="s">
        <v>22</v>
      </c>
      <c r="P340" s="2650" t="s">
        <v>22</v>
      </c>
      <c r="Q340" s="2652" t="s">
        <v>22</v>
      </c>
      <c r="R340" s="2650" t="s">
        <v>22</v>
      </c>
      <c r="S340" s="1529" t="s">
        <v>963</v>
      </c>
      <c r="T340" s="1639"/>
      <c r="U340" s="1639"/>
      <c r="V340" s="1639"/>
      <c r="W340" s="1639"/>
      <c r="X340" s="1639"/>
      <c r="Y340" s="1639"/>
      <c r="Z340" s="1639"/>
      <c r="AA340" s="1639"/>
      <c r="AB340" s="1639"/>
      <c r="AC340" s="679"/>
      <c r="AD340" s="1639">
        <v>0</v>
      </c>
    </row>
    <row s="1854" customFormat="1" customHeight="1" ht="15">
      <c r="A341" s="1636"/>
      <c r="B341" s="2401"/>
      <c r="C341" s="2402"/>
      <c r="D341" s="693" t="str">
        <f>B340&amp;".2"</f>
        <v>4.84.2</v>
      </c>
      <c r="E341" s="1671" t="s">
        <v>964</v>
      </c>
      <c r="F341" s="2267" t="s">
        <v>318</v>
      </c>
      <c r="G341" s="1742" t="s">
        <v>22</v>
      </c>
      <c r="H341" s="822" t="s">
        <v>22</v>
      </c>
      <c r="I341" s="1742" t="s">
        <v>1097</v>
      </c>
      <c r="J341" s="822" t="s">
        <v>22</v>
      </c>
      <c r="K341" s="1742" t="s">
        <v>22</v>
      </c>
      <c r="L341" s="822" t="s">
        <v>22</v>
      </c>
      <c r="M341" s="2664" t="s">
        <v>22</v>
      </c>
      <c r="N341" s="2661" t="s">
        <v>22</v>
      </c>
      <c r="O341" s="2653" t="s">
        <v>22</v>
      </c>
      <c r="P341" s="2650" t="s">
        <v>22</v>
      </c>
      <c r="Q341" s="2653" t="s">
        <v>22</v>
      </c>
      <c r="R341" s="2650" t="s">
        <v>22</v>
      </c>
      <c r="S341" s="1529" t="s">
        <v>965</v>
      </c>
      <c r="T341" s="1639"/>
      <c r="U341" s="1639"/>
      <c r="V341" s="1639"/>
      <c r="W341" s="1639"/>
      <c r="X341" s="1639"/>
      <c r="Y341" s="1639"/>
      <c r="Z341" s="1639"/>
      <c r="AA341" s="1639"/>
      <c r="AB341" s="1639"/>
      <c r="AC341" s="679"/>
      <c r="AD341" s="1639">
        <v>0</v>
      </c>
    </row>
    <row s="1854" customFormat="1" customHeight="1" ht="33.75">
      <c r="A342" s="1639"/>
      <c r="B342" s="2401" t="s">
        <v>1275</v>
      </c>
      <c r="C342" s="2402" t="s">
        <v>104</v>
      </c>
      <c r="D342" s="693" t="str">
        <f>B342&amp;".1"</f>
        <v>4.85.1</v>
      </c>
      <c r="E342" s="1671" t="s">
        <v>962</v>
      </c>
      <c r="F342" s="2267" t="s">
        <v>318</v>
      </c>
      <c r="G342" s="2357" t="s">
        <v>22</v>
      </c>
      <c r="H342" s="822" t="s">
        <v>22</v>
      </c>
      <c r="I342" s="2357" t="s">
        <v>1276</v>
      </c>
      <c r="J342" s="822" t="s">
        <v>22</v>
      </c>
      <c r="K342" s="2357" t="s">
        <v>22</v>
      </c>
      <c r="L342" s="822" t="s">
        <v>22</v>
      </c>
      <c r="M342" s="2663" t="s">
        <v>22</v>
      </c>
      <c r="N342" s="2661" t="s">
        <v>22</v>
      </c>
      <c r="O342" s="2652" t="s">
        <v>22</v>
      </c>
      <c r="P342" s="2650" t="s">
        <v>22</v>
      </c>
      <c r="Q342" s="2652" t="s">
        <v>22</v>
      </c>
      <c r="R342" s="2650" t="s">
        <v>22</v>
      </c>
      <c r="S342" s="1529" t="s">
        <v>963</v>
      </c>
      <c r="T342" s="1639"/>
      <c r="U342" s="1639"/>
      <c r="V342" s="1639"/>
      <c r="W342" s="1639"/>
      <c r="X342" s="1639"/>
      <c r="Y342" s="1639"/>
      <c r="Z342" s="1639"/>
      <c r="AA342" s="1639"/>
      <c r="AB342" s="1639"/>
      <c r="AC342" s="679"/>
      <c r="AD342" s="1639">
        <v>0</v>
      </c>
    </row>
    <row s="1854" customFormat="1" customHeight="1" ht="15">
      <c r="A343" s="1636"/>
      <c r="B343" s="2401"/>
      <c r="C343" s="2402"/>
      <c r="D343" s="693" t="str">
        <f>B342&amp;".2"</f>
        <v>4.85.2</v>
      </c>
      <c r="E343" s="1671" t="s">
        <v>964</v>
      </c>
      <c r="F343" s="2267" t="s">
        <v>318</v>
      </c>
      <c r="G343" s="1742" t="s">
        <v>22</v>
      </c>
      <c r="H343" s="822" t="s">
        <v>22</v>
      </c>
      <c r="I343" s="1742" t="s">
        <v>1277</v>
      </c>
      <c r="J343" s="822" t="s">
        <v>22</v>
      </c>
      <c r="K343" s="1742" t="s">
        <v>22</v>
      </c>
      <c r="L343" s="822" t="s">
        <v>22</v>
      </c>
      <c r="M343" s="2664" t="s">
        <v>22</v>
      </c>
      <c r="N343" s="2661" t="s">
        <v>22</v>
      </c>
      <c r="O343" s="2653" t="s">
        <v>22</v>
      </c>
      <c r="P343" s="2650" t="s">
        <v>22</v>
      </c>
      <c r="Q343" s="2653" t="s">
        <v>22</v>
      </c>
      <c r="R343" s="2650" t="s">
        <v>22</v>
      </c>
      <c r="S343" s="1529" t="s">
        <v>965</v>
      </c>
      <c r="T343" s="1639"/>
      <c r="U343" s="1639"/>
      <c r="V343" s="1639"/>
      <c r="W343" s="1639"/>
      <c r="X343" s="1639"/>
      <c r="Y343" s="1639"/>
      <c r="Z343" s="1639"/>
      <c r="AA343" s="1639"/>
      <c r="AB343" s="1639"/>
      <c r="AC343" s="679"/>
      <c r="AD343" s="1639">
        <v>0</v>
      </c>
    </row>
    <row s="1854" customFormat="1" customHeight="1" ht="33.75">
      <c r="A344" s="1639"/>
      <c r="B344" s="2401" t="s">
        <v>1278</v>
      </c>
      <c r="C344" s="2402" t="s">
        <v>104</v>
      </c>
      <c r="D344" s="693" t="str">
        <f>B344&amp;".1"</f>
        <v>4.86.1</v>
      </c>
      <c r="E344" s="1671" t="s">
        <v>962</v>
      </c>
      <c r="F344" s="2267" t="s">
        <v>318</v>
      </c>
      <c r="G344" s="2357" t="s">
        <v>22</v>
      </c>
      <c r="H344" s="822" t="s">
        <v>22</v>
      </c>
      <c r="I344" s="2357" t="s">
        <v>1279</v>
      </c>
      <c r="J344" s="822" t="s">
        <v>22</v>
      </c>
      <c r="K344" s="2357" t="s">
        <v>22</v>
      </c>
      <c r="L344" s="822" t="s">
        <v>22</v>
      </c>
      <c r="M344" s="2663" t="s">
        <v>22</v>
      </c>
      <c r="N344" s="2661" t="s">
        <v>22</v>
      </c>
      <c r="O344" s="2652" t="s">
        <v>22</v>
      </c>
      <c r="P344" s="2650" t="s">
        <v>22</v>
      </c>
      <c r="Q344" s="2652" t="s">
        <v>22</v>
      </c>
      <c r="R344" s="2650" t="s">
        <v>22</v>
      </c>
      <c r="S344" s="1529" t="s">
        <v>963</v>
      </c>
      <c r="T344" s="1639"/>
      <c r="U344" s="1639"/>
      <c r="V344" s="1639"/>
      <c r="W344" s="1639"/>
      <c r="X344" s="1639"/>
      <c r="Y344" s="1639"/>
      <c r="Z344" s="1639"/>
      <c r="AA344" s="1639"/>
      <c r="AB344" s="1639"/>
      <c r="AC344" s="679"/>
      <c r="AD344" s="1639">
        <v>0</v>
      </c>
    </row>
    <row s="1854" customFormat="1" customHeight="1" ht="15">
      <c r="A345" s="1636"/>
      <c r="B345" s="2401"/>
      <c r="C345" s="2402"/>
      <c r="D345" s="693" t="str">
        <f>B344&amp;".2"</f>
        <v>4.86.2</v>
      </c>
      <c r="E345" s="1671" t="s">
        <v>964</v>
      </c>
      <c r="F345" s="2267" t="s">
        <v>318</v>
      </c>
      <c r="G345" s="1742" t="s">
        <v>22</v>
      </c>
      <c r="H345" s="822" t="s">
        <v>22</v>
      </c>
      <c r="I345" s="1742" t="s">
        <v>1075</v>
      </c>
      <c r="J345" s="822" t="s">
        <v>22</v>
      </c>
      <c r="K345" s="1742" t="s">
        <v>22</v>
      </c>
      <c r="L345" s="822" t="s">
        <v>22</v>
      </c>
      <c r="M345" s="2664" t="s">
        <v>22</v>
      </c>
      <c r="N345" s="2661" t="s">
        <v>22</v>
      </c>
      <c r="O345" s="2653" t="s">
        <v>22</v>
      </c>
      <c r="P345" s="2650" t="s">
        <v>22</v>
      </c>
      <c r="Q345" s="2653" t="s">
        <v>22</v>
      </c>
      <c r="R345" s="2650" t="s">
        <v>22</v>
      </c>
      <c r="S345" s="1529" t="s">
        <v>965</v>
      </c>
      <c r="T345" s="1639"/>
      <c r="U345" s="1639"/>
      <c r="V345" s="1639"/>
      <c r="W345" s="1639"/>
      <c r="X345" s="1639"/>
      <c r="Y345" s="1639"/>
      <c r="Z345" s="1639"/>
      <c r="AA345" s="1639"/>
      <c r="AB345" s="1639"/>
      <c r="AC345" s="679"/>
      <c r="AD345" s="1639">
        <v>0</v>
      </c>
    </row>
    <row s="1854" customFormat="1" customHeight="1" ht="33.75">
      <c r="A346" s="1639"/>
      <c r="B346" s="2401" t="s">
        <v>1280</v>
      </c>
      <c r="C346" s="2402" t="s">
        <v>104</v>
      </c>
      <c r="D346" s="693" t="str">
        <f>B346&amp;".1"</f>
        <v>4.87.1</v>
      </c>
      <c r="E346" s="1671" t="s">
        <v>962</v>
      </c>
      <c r="F346" s="2267" t="s">
        <v>318</v>
      </c>
      <c r="G346" s="2357" t="s">
        <v>22</v>
      </c>
      <c r="H346" s="822" t="s">
        <v>22</v>
      </c>
      <c r="I346" s="2357" t="s">
        <v>1281</v>
      </c>
      <c r="J346" s="822" t="s">
        <v>22</v>
      </c>
      <c r="K346" s="2357" t="s">
        <v>22</v>
      </c>
      <c r="L346" s="822" t="s">
        <v>22</v>
      </c>
      <c r="M346" s="2663" t="s">
        <v>22</v>
      </c>
      <c r="N346" s="2661" t="s">
        <v>22</v>
      </c>
      <c r="O346" s="2652" t="s">
        <v>22</v>
      </c>
      <c r="P346" s="2650" t="s">
        <v>22</v>
      </c>
      <c r="Q346" s="2652" t="s">
        <v>22</v>
      </c>
      <c r="R346" s="2650" t="s">
        <v>22</v>
      </c>
      <c r="S346" s="1529" t="s">
        <v>963</v>
      </c>
      <c r="T346" s="1639"/>
      <c r="U346" s="1639"/>
      <c r="V346" s="1639"/>
      <c r="W346" s="1639"/>
      <c r="X346" s="1639"/>
      <c r="Y346" s="1639"/>
      <c r="Z346" s="1639"/>
      <c r="AA346" s="1639"/>
      <c r="AB346" s="1639"/>
      <c r="AC346" s="679"/>
      <c r="AD346" s="1639">
        <v>0</v>
      </c>
    </row>
    <row s="1854" customFormat="1" customHeight="1" ht="15">
      <c r="A347" s="1636"/>
      <c r="B347" s="2401"/>
      <c r="C347" s="2402"/>
      <c r="D347" s="693" t="str">
        <f>B346&amp;".2"</f>
        <v>4.87.2</v>
      </c>
      <c r="E347" s="1671" t="s">
        <v>964</v>
      </c>
      <c r="F347" s="2267" t="s">
        <v>318</v>
      </c>
      <c r="G347" s="1742" t="s">
        <v>22</v>
      </c>
      <c r="H347" s="822" t="s">
        <v>22</v>
      </c>
      <c r="I347" s="1742" t="s">
        <v>1075</v>
      </c>
      <c r="J347" s="822" t="s">
        <v>22</v>
      </c>
      <c r="K347" s="1742" t="s">
        <v>22</v>
      </c>
      <c r="L347" s="822" t="s">
        <v>22</v>
      </c>
      <c r="M347" s="2664" t="s">
        <v>22</v>
      </c>
      <c r="N347" s="2661" t="s">
        <v>22</v>
      </c>
      <c r="O347" s="2653" t="s">
        <v>22</v>
      </c>
      <c r="P347" s="2650" t="s">
        <v>22</v>
      </c>
      <c r="Q347" s="2653" t="s">
        <v>22</v>
      </c>
      <c r="R347" s="2650" t="s">
        <v>22</v>
      </c>
      <c r="S347" s="1529" t="s">
        <v>965</v>
      </c>
      <c r="T347" s="1639"/>
      <c r="U347" s="1639"/>
      <c r="V347" s="1639"/>
      <c r="W347" s="1639"/>
      <c r="X347" s="1639"/>
      <c r="Y347" s="1639"/>
      <c r="Z347" s="1639"/>
      <c r="AA347" s="1639"/>
      <c r="AB347" s="1639"/>
      <c r="AC347" s="679"/>
      <c r="AD347" s="1639">
        <v>0</v>
      </c>
    </row>
    <row s="1854" customFormat="1" customHeight="1" ht="33.75">
      <c r="A348" s="1639"/>
      <c r="B348" s="2401" t="s">
        <v>1282</v>
      </c>
      <c r="C348" s="2402" t="s">
        <v>104</v>
      </c>
      <c r="D348" s="693" t="str">
        <f>B348&amp;".1"</f>
        <v>4.88.1</v>
      </c>
      <c r="E348" s="1671" t="s">
        <v>962</v>
      </c>
      <c r="F348" s="2267" t="s">
        <v>318</v>
      </c>
      <c r="G348" s="2357" t="s">
        <v>22</v>
      </c>
      <c r="H348" s="822" t="s">
        <v>22</v>
      </c>
      <c r="I348" s="2357" t="s">
        <v>1283</v>
      </c>
      <c r="J348" s="822" t="s">
        <v>22</v>
      </c>
      <c r="K348" s="2357" t="s">
        <v>22</v>
      </c>
      <c r="L348" s="822" t="s">
        <v>22</v>
      </c>
      <c r="M348" s="2663" t="s">
        <v>22</v>
      </c>
      <c r="N348" s="2661" t="s">
        <v>22</v>
      </c>
      <c r="O348" s="2652" t="s">
        <v>22</v>
      </c>
      <c r="P348" s="2650" t="s">
        <v>22</v>
      </c>
      <c r="Q348" s="2652" t="s">
        <v>22</v>
      </c>
      <c r="R348" s="2650" t="s">
        <v>22</v>
      </c>
      <c r="S348" s="1529" t="s">
        <v>963</v>
      </c>
      <c r="T348" s="1639"/>
      <c r="U348" s="1639"/>
      <c r="V348" s="1639"/>
      <c r="W348" s="1639"/>
      <c r="X348" s="1639"/>
      <c r="Y348" s="1639"/>
      <c r="Z348" s="1639"/>
      <c r="AA348" s="1639"/>
      <c r="AB348" s="1639"/>
      <c r="AC348" s="679"/>
      <c r="AD348" s="1639">
        <v>0</v>
      </c>
    </row>
    <row s="1854" customFormat="1" customHeight="1" ht="15">
      <c r="A349" s="1636"/>
      <c r="B349" s="2401"/>
      <c r="C349" s="2402"/>
      <c r="D349" s="693" t="str">
        <f>B348&amp;".2"</f>
        <v>4.88.2</v>
      </c>
      <c r="E349" s="1671" t="s">
        <v>964</v>
      </c>
      <c r="F349" s="2267" t="s">
        <v>318</v>
      </c>
      <c r="G349" s="1742" t="s">
        <v>22</v>
      </c>
      <c r="H349" s="822" t="s">
        <v>22</v>
      </c>
      <c r="I349" s="1742" t="s">
        <v>1284</v>
      </c>
      <c r="J349" s="822" t="s">
        <v>22</v>
      </c>
      <c r="K349" s="1742" t="s">
        <v>22</v>
      </c>
      <c r="L349" s="822" t="s">
        <v>22</v>
      </c>
      <c r="M349" s="2664" t="s">
        <v>22</v>
      </c>
      <c r="N349" s="2661" t="s">
        <v>22</v>
      </c>
      <c r="O349" s="2653" t="s">
        <v>22</v>
      </c>
      <c r="P349" s="2650" t="s">
        <v>22</v>
      </c>
      <c r="Q349" s="2653" t="s">
        <v>22</v>
      </c>
      <c r="R349" s="2650" t="s">
        <v>22</v>
      </c>
      <c r="S349" s="1529" t="s">
        <v>965</v>
      </c>
      <c r="T349" s="1639"/>
      <c r="U349" s="1639"/>
      <c r="V349" s="1639"/>
      <c r="W349" s="1639"/>
      <c r="X349" s="1639"/>
      <c r="Y349" s="1639"/>
      <c r="Z349" s="1639"/>
      <c r="AA349" s="1639"/>
      <c r="AB349" s="1639"/>
      <c r="AC349" s="679"/>
      <c r="AD349" s="1639">
        <v>0</v>
      </c>
    </row>
    <row s="1854" customFormat="1" customHeight="1" ht="33.75">
      <c r="A350" s="1639"/>
      <c r="B350" s="2401" t="s">
        <v>1285</v>
      </c>
      <c r="C350" s="2402" t="s">
        <v>104</v>
      </c>
      <c r="D350" s="693" t="str">
        <f>B350&amp;".1"</f>
        <v>4.89.1</v>
      </c>
      <c r="E350" s="1671" t="s">
        <v>962</v>
      </c>
      <c r="F350" s="2267" t="s">
        <v>318</v>
      </c>
      <c r="G350" s="2357" t="s">
        <v>22</v>
      </c>
      <c r="H350" s="822" t="s">
        <v>22</v>
      </c>
      <c r="I350" s="2357" t="s">
        <v>1286</v>
      </c>
      <c r="J350" s="822" t="s">
        <v>22</v>
      </c>
      <c r="K350" s="2357" t="s">
        <v>22</v>
      </c>
      <c r="L350" s="822" t="s">
        <v>22</v>
      </c>
      <c r="M350" s="2663" t="s">
        <v>22</v>
      </c>
      <c r="N350" s="2661" t="s">
        <v>22</v>
      </c>
      <c r="O350" s="2652" t="s">
        <v>22</v>
      </c>
      <c r="P350" s="2650" t="s">
        <v>22</v>
      </c>
      <c r="Q350" s="2652" t="s">
        <v>22</v>
      </c>
      <c r="R350" s="2650" t="s">
        <v>22</v>
      </c>
      <c r="S350" s="1529" t="s">
        <v>963</v>
      </c>
      <c r="T350" s="1639"/>
      <c r="U350" s="1639"/>
      <c r="V350" s="1639"/>
      <c r="W350" s="1639"/>
      <c r="X350" s="1639"/>
      <c r="Y350" s="1639"/>
      <c r="Z350" s="1639"/>
      <c r="AA350" s="1639"/>
      <c r="AB350" s="1639"/>
      <c r="AC350" s="679"/>
      <c r="AD350" s="1639">
        <v>0</v>
      </c>
    </row>
    <row s="1854" customFormat="1" customHeight="1" ht="15">
      <c r="A351" s="1636"/>
      <c r="B351" s="2401"/>
      <c r="C351" s="2402"/>
      <c r="D351" s="693" t="str">
        <f>B350&amp;".2"</f>
        <v>4.89.2</v>
      </c>
      <c r="E351" s="1671" t="s">
        <v>964</v>
      </c>
      <c r="F351" s="2267" t="s">
        <v>318</v>
      </c>
      <c r="G351" s="1742" t="s">
        <v>22</v>
      </c>
      <c r="H351" s="822" t="s">
        <v>22</v>
      </c>
      <c r="I351" s="1742" t="s">
        <v>1097</v>
      </c>
      <c r="J351" s="822" t="s">
        <v>22</v>
      </c>
      <c r="K351" s="1742" t="s">
        <v>22</v>
      </c>
      <c r="L351" s="822" t="s">
        <v>22</v>
      </c>
      <c r="M351" s="2664" t="s">
        <v>22</v>
      </c>
      <c r="N351" s="2661" t="s">
        <v>22</v>
      </c>
      <c r="O351" s="2653" t="s">
        <v>22</v>
      </c>
      <c r="P351" s="2650" t="s">
        <v>22</v>
      </c>
      <c r="Q351" s="2653" t="s">
        <v>22</v>
      </c>
      <c r="R351" s="2650" t="s">
        <v>22</v>
      </c>
      <c r="S351" s="1529" t="s">
        <v>965</v>
      </c>
      <c r="T351" s="1639"/>
      <c r="U351" s="1639"/>
      <c r="V351" s="1639"/>
      <c r="W351" s="1639"/>
      <c r="X351" s="1639"/>
      <c r="Y351" s="1639"/>
      <c r="Z351" s="1639"/>
      <c r="AA351" s="1639"/>
      <c r="AB351" s="1639"/>
      <c r="AC351" s="679"/>
      <c r="AD351" s="1639">
        <v>0</v>
      </c>
    </row>
    <row s="1854" customFormat="1" customHeight="1" ht="33.75">
      <c r="A352" s="1639"/>
      <c r="B352" s="2401" t="s">
        <v>1287</v>
      </c>
      <c r="C352" s="2402" t="s">
        <v>104</v>
      </c>
      <c r="D352" s="693" t="str">
        <f>B352&amp;".1"</f>
        <v>4.90.1</v>
      </c>
      <c r="E352" s="1671" t="s">
        <v>962</v>
      </c>
      <c r="F352" s="2267" t="s">
        <v>318</v>
      </c>
      <c r="G352" s="2357" t="s">
        <v>22</v>
      </c>
      <c r="H352" s="822" t="s">
        <v>22</v>
      </c>
      <c r="I352" s="2357" t="s">
        <v>1288</v>
      </c>
      <c r="J352" s="822" t="s">
        <v>22</v>
      </c>
      <c r="K352" s="2357" t="s">
        <v>22</v>
      </c>
      <c r="L352" s="822" t="s">
        <v>22</v>
      </c>
      <c r="M352" s="2663" t="s">
        <v>22</v>
      </c>
      <c r="N352" s="2661" t="s">
        <v>22</v>
      </c>
      <c r="O352" s="2652" t="s">
        <v>22</v>
      </c>
      <c r="P352" s="2650" t="s">
        <v>22</v>
      </c>
      <c r="Q352" s="2652" t="s">
        <v>22</v>
      </c>
      <c r="R352" s="2650" t="s">
        <v>22</v>
      </c>
      <c r="S352" s="1529" t="s">
        <v>963</v>
      </c>
      <c r="T352" s="1639"/>
      <c r="U352" s="1639"/>
      <c r="V352" s="1639"/>
      <c r="W352" s="1639"/>
      <c r="X352" s="1639"/>
      <c r="Y352" s="1639"/>
      <c r="Z352" s="1639"/>
      <c r="AA352" s="1639"/>
      <c r="AB352" s="1639"/>
      <c r="AC352" s="679"/>
      <c r="AD352" s="1639">
        <v>0</v>
      </c>
    </row>
    <row s="1854" customFormat="1" customHeight="1" ht="15">
      <c r="A353" s="1636"/>
      <c r="B353" s="2401"/>
      <c r="C353" s="2402"/>
      <c r="D353" s="693" t="str">
        <f>B352&amp;".2"</f>
        <v>4.90.2</v>
      </c>
      <c r="E353" s="1671" t="s">
        <v>964</v>
      </c>
      <c r="F353" s="2267" t="s">
        <v>318</v>
      </c>
      <c r="G353" s="1742" t="s">
        <v>22</v>
      </c>
      <c r="H353" s="822" t="s">
        <v>22</v>
      </c>
      <c r="I353" s="1742" t="s">
        <v>1097</v>
      </c>
      <c r="J353" s="822" t="s">
        <v>22</v>
      </c>
      <c r="K353" s="1742" t="s">
        <v>22</v>
      </c>
      <c r="L353" s="822" t="s">
        <v>22</v>
      </c>
      <c r="M353" s="2664" t="s">
        <v>22</v>
      </c>
      <c r="N353" s="2661" t="s">
        <v>22</v>
      </c>
      <c r="O353" s="2653" t="s">
        <v>22</v>
      </c>
      <c r="P353" s="2650" t="s">
        <v>22</v>
      </c>
      <c r="Q353" s="2653" t="s">
        <v>22</v>
      </c>
      <c r="R353" s="2650" t="s">
        <v>22</v>
      </c>
      <c r="S353" s="1529" t="s">
        <v>965</v>
      </c>
      <c r="T353" s="1639"/>
      <c r="U353" s="1639"/>
      <c r="V353" s="1639"/>
      <c r="W353" s="1639"/>
      <c r="X353" s="1639"/>
      <c r="Y353" s="1639"/>
      <c r="Z353" s="1639"/>
      <c r="AA353" s="1639"/>
      <c r="AB353" s="1639"/>
      <c r="AC353" s="679"/>
      <c r="AD353" s="1639">
        <v>0</v>
      </c>
    </row>
    <row s="1854" customFormat="1" customHeight="1" ht="33.75">
      <c r="A354" s="1639"/>
      <c r="B354" s="2401" t="s">
        <v>1289</v>
      </c>
      <c r="C354" s="2402" t="s">
        <v>104</v>
      </c>
      <c r="D354" s="693" t="str">
        <f>B354&amp;".1"</f>
        <v>4.91.1</v>
      </c>
      <c r="E354" s="1671" t="s">
        <v>962</v>
      </c>
      <c r="F354" s="2267" t="s">
        <v>318</v>
      </c>
      <c r="G354" s="2357" t="s">
        <v>22</v>
      </c>
      <c r="H354" s="822" t="s">
        <v>22</v>
      </c>
      <c r="I354" s="2357" t="s">
        <v>1290</v>
      </c>
      <c r="J354" s="822" t="s">
        <v>22</v>
      </c>
      <c r="K354" s="2357" t="s">
        <v>22</v>
      </c>
      <c r="L354" s="822" t="s">
        <v>22</v>
      </c>
      <c r="M354" s="2663" t="s">
        <v>22</v>
      </c>
      <c r="N354" s="2661" t="s">
        <v>22</v>
      </c>
      <c r="O354" s="2652" t="s">
        <v>22</v>
      </c>
      <c r="P354" s="2650" t="s">
        <v>22</v>
      </c>
      <c r="Q354" s="2652" t="s">
        <v>22</v>
      </c>
      <c r="R354" s="2650" t="s">
        <v>22</v>
      </c>
      <c r="S354" s="1529" t="s">
        <v>963</v>
      </c>
      <c r="T354" s="1639"/>
      <c r="U354" s="1639"/>
      <c r="V354" s="1639"/>
      <c r="W354" s="1639"/>
      <c r="X354" s="1639"/>
      <c r="Y354" s="1639"/>
      <c r="Z354" s="1639"/>
      <c r="AA354" s="1639"/>
      <c r="AB354" s="1639"/>
      <c r="AC354" s="679"/>
      <c r="AD354" s="1639">
        <v>0</v>
      </c>
    </row>
    <row s="1854" customFormat="1" customHeight="1" ht="15">
      <c r="A355" s="1636"/>
      <c r="B355" s="2401"/>
      <c r="C355" s="2402"/>
      <c r="D355" s="693" t="str">
        <f>B354&amp;".2"</f>
        <v>4.91.2</v>
      </c>
      <c r="E355" s="1671" t="s">
        <v>964</v>
      </c>
      <c r="F355" s="2267" t="s">
        <v>318</v>
      </c>
      <c r="G355" s="1742" t="s">
        <v>22</v>
      </c>
      <c r="H355" s="822" t="s">
        <v>22</v>
      </c>
      <c r="I355" s="1742" t="s">
        <v>1291</v>
      </c>
      <c r="J355" s="822" t="s">
        <v>22</v>
      </c>
      <c r="K355" s="1742" t="s">
        <v>22</v>
      </c>
      <c r="L355" s="822" t="s">
        <v>22</v>
      </c>
      <c r="M355" s="2664" t="s">
        <v>22</v>
      </c>
      <c r="N355" s="2661" t="s">
        <v>22</v>
      </c>
      <c r="O355" s="2653" t="s">
        <v>22</v>
      </c>
      <c r="P355" s="2650" t="s">
        <v>22</v>
      </c>
      <c r="Q355" s="2653" t="s">
        <v>22</v>
      </c>
      <c r="R355" s="2650" t="s">
        <v>22</v>
      </c>
      <c r="S355" s="1529" t="s">
        <v>965</v>
      </c>
      <c r="T355" s="1639"/>
      <c r="U355" s="1639"/>
      <c r="V355" s="1639"/>
      <c r="W355" s="1639"/>
      <c r="X355" s="1639"/>
      <c r="Y355" s="1639"/>
      <c r="Z355" s="1639"/>
      <c r="AA355" s="1639"/>
      <c r="AB355" s="1639"/>
      <c r="AC355" s="679"/>
      <c r="AD355" s="1639">
        <v>0</v>
      </c>
    </row>
    <row s="1854" customFormat="1" customHeight="1" ht="33.75">
      <c r="A356" s="1639"/>
      <c r="B356" s="2401" t="s">
        <v>1292</v>
      </c>
      <c r="C356" s="2402" t="s">
        <v>104</v>
      </c>
      <c r="D356" s="693" t="str">
        <f>B356&amp;".1"</f>
        <v>4.92.1</v>
      </c>
      <c r="E356" s="1671" t="s">
        <v>962</v>
      </c>
      <c r="F356" s="2267" t="s">
        <v>318</v>
      </c>
      <c r="G356" s="2357" t="s">
        <v>22</v>
      </c>
      <c r="H356" s="822" t="s">
        <v>22</v>
      </c>
      <c r="I356" s="2357" t="s">
        <v>1293</v>
      </c>
      <c r="J356" s="822" t="s">
        <v>22</v>
      </c>
      <c r="K356" s="2357" t="s">
        <v>22</v>
      </c>
      <c r="L356" s="822" t="s">
        <v>22</v>
      </c>
      <c r="M356" s="2663" t="s">
        <v>22</v>
      </c>
      <c r="N356" s="2661" t="s">
        <v>22</v>
      </c>
      <c r="O356" s="2652" t="s">
        <v>22</v>
      </c>
      <c r="P356" s="2650" t="s">
        <v>22</v>
      </c>
      <c r="Q356" s="2652" t="s">
        <v>22</v>
      </c>
      <c r="R356" s="2650" t="s">
        <v>22</v>
      </c>
      <c r="S356" s="1529" t="s">
        <v>963</v>
      </c>
      <c r="T356" s="1639"/>
      <c r="U356" s="1639"/>
      <c r="V356" s="1639"/>
      <c r="W356" s="1639"/>
      <c r="X356" s="1639"/>
      <c r="Y356" s="1639"/>
      <c r="Z356" s="1639"/>
      <c r="AA356" s="1639"/>
      <c r="AB356" s="1639"/>
      <c r="AC356" s="679"/>
      <c r="AD356" s="1639">
        <v>0</v>
      </c>
    </row>
    <row s="1854" customFormat="1" customHeight="1" ht="15">
      <c r="A357" s="1636"/>
      <c r="B357" s="2401"/>
      <c r="C357" s="2402"/>
      <c r="D357" s="693" t="str">
        <f>B356&amp;".2"</f>
        <v>4.92.2</v>
      </c>
      <c r="E357" s="1671" t="s">
        <v>964</v>
      </c>
      <c r="F357" s="2267" t="s">
        <v>318</v>
      </c>
      <c r="G357" s="1742" t="s">
        <v>22</v>
      </c>
      <c r="H357" s="822" t="s">
        <v>22</v>
      </c>
      <c r="I357" s="1742" t="s">
        <v>1152</v>
      </c>
      <c r="J357" s="822" t="s">
        <v>22</v>
      </c>
      <c r="K357" s="1742" t="s">
        <v>22</v>
      </c>
      <c r="L357" s="822" t="s">
        <v>22</v>
      </c>
      <c r="M357" s="2664" t="s">
        <v>22</v>
      </c>
      <c r="N357" s="2661" t="s">
        <v>22</v>
      </c>
      <c r="O357" s="2653" t="s">
        <v>22</v>
      </c>
      <c r="P357" s="2650" t="s">
        <v>22</v>
      </c>
      <c r="Q357" s="2653" t="s">
        <v>22</v>
      </c>
      <c r="R357" s="2650" t="s">
        <v>22</v>
      </c>
      <c r="S357" s="1529" t="s">
        <v>965</v>
      </c>
      <c r="T357" s="1639"/>
      <c r="U357" s="1639"/>
      <c r="V357" s="1639"/>
      <c r="W357" s="1639"/>
      <c r="X357" s="1639"/>
      <c r="Y357" s="1639"/>
      <c r="Z357" s="1639"/>
      <c r="AA357" s="1639"/>
      <c r="AB357" s="1639"/>
      <c r="AC357" s="679"/>
      <c r="AD357" s="1639">
        <v>0</v>
      </c>
    </row>
    <row s="1854" customFormat="1" customHeight="1" ht="33.75">
      <c r="A358" s="1639"/>
      <c r="B358" s="2401" t="s">
        <v>1294</v>
      </c>
      <c r="C358" s="2402" t="s">
        <v>104</v>
      </c>
      <c r="D358" s="693" t="str">
        <f>B358&amp;".1"</f>
        <v>4.93.1</v>
      </c>
      <c r="E358" s="1671" t="s">
        <v>962</v>
      </c>
      <c r="F358" s="2267" t="s">
        <v>318</v>
      </c>
      <c r="G358" s="2357" t="s">
        <v>22</v>
      </c>
      <c r="H358" s="822" t="s">
        <v>22</v>
      </c>
      <c r="I358" s="2357" t="s">
        <v>1295</v>
      </c>
      <c r="J358" s="822" t="s">
        <v>22</v>
      </c>
      <c r="K358" s="2357" t="s">
        <v>22</v>
      </c>
      <c r="L358" s="822" t="s">
        <v>22</v>
      </c>
      <c r="M358" s="2663" t="s">
        <v>22</v>
      </c>
      <c r="N358" s="2661" t="s">
        <v>22</v>
      </c>
      <c r="O358" s="2652" t="s">
        <v>22</v>
      </c>
      <c r="P358" s="2650" t="s">
        <v>22</v>
      </c>
      <c r="Q358" s="2652" t="s">
        <v>22</v>
      </c>
      <c r="R358" s="2650" t="s">
        <v>22</v>
      </c>
      <c r="S358" s="1529" t="s">
        <v>963</v>
      </c>
      <c r="T358" s="1639"/>
      <c r="U358" s="1639"/>
      <c r="V358" s="1639"/>
      <c r="W358" s="1639"/>
      <c r="X358" s="1639"/>
      <c r="Y358" s="1639"/>
      <c r="Z358" s="1639"/>
      <c r="AA358" s="1639"/>
      <c r="AB358" s="1639"/>
      <c r="AC358" s="679"/>
      <c r="AD358" s="1639">
        <v>0</v>
      </c>
    </row>
    <row s="1854" customFormat="1" customHeight="1" ht="15">
      <c r="A359" s="1636"/>
      <c r="B359" s="2401"/>
      <c r="C359" s="2402"/>
      <c r="D359" s="693" t="str">
        <f>B358&amp;".2"</f>
        <v>4.93.2</v>
      </c>
      <c r="E359" s="1671" t="s">
        <v>964</v>
      </c>
      <c r="F359" s="2267" t="s">
        <v>318</v>
      </c>
      <c r="G359" s="1742" t="s">
        <v>22</v>
      </c>
      <c r="H359" s="822" t="s">
        <v>22</v>
      </c>
      <c r="I359" s="1742" t="s">
        <v>1181</v>
      </c>
      <c r="J359" s="822" t="s">
        <v>22</v>
      </c>
      <c r="K359" s="1742" t="s">
        <v>22</v>
      </c>
      <c r="L359" s="822" t="s">
        <v>22</v>
      </c>
      <c r="M359" s="2664" t="s">
        <v>22</v>
      </c>
      <c r="N359" s="2661" t="s">
        <v>22</v>
      </c>
      <c r="O359" s="2653" t="s">
        <v>22</v>
      </c>
      <c r="P359" s="2650" t="s">
        <v>22</v>
      </c>
      <c r="Q359" s="2653" t="s">
        <v>22</v>
      </c>
      <c r="R359" s="2650" t="s">
        <v>22</v>
      </c>
      <c r="S359" s="1529" t="s">
        <v>965</v>
      </c>
      <c r="T359" s="1639"/>
      <c r="U359" s="1639"/>
      <c r="V359" s="1639"/>
      <c r="W359" s="1639"/>
      <c r="X359" s="1639"/>
      <c r="Y359" s="1639"/>
      <c r="Z359" s="1639"/>
      <c r="AA359" s="1639"/>
      <c r="AB359" s="1639"/>
      <c r="AC359" s="679"/>
      <c r="AD359" s="1639">
        <v>0</v>
      </c>
    </row>
    <row s="1854" customFormat="1" customHeight="1" ht="33.75">
      <c r="A360" s="1639"/>
      <c r="B360" s="2401" t="s">
        <v>1296</v>
      </c>
      <c r="C360" s="2402" t="s">
        <v>104</v>
      </c>
      <c r="D360" s="693" t="str">
        <f>B360&amp;".1"</f>
        <v>4.94.1</v>
      </c>
      <c r="E360" s="1671" t="s">
        <v>962</v>
      </c>
      <c r="F360" s="2267" t="s">
        <v>318</v>
      </c>
      <c r="G360" s="2357" t="s">
        <v>22</v>
      </c>
      <c r="H360" s="822" t="s">
        <v>22</v>
      </c>
      <c r="I360" s="2357" t="s">
        <v>1297</v>
      </c>
      <c r="J360" s="822" t="s">
        <v>22</v>
      </c>
      <c r="K360" s="2357" t="s">
        <v>22</v>
      </c>
      <c r="L360" s="822" t="s">
        <v>22</v>
      </c>
      <c r="M360" s="2663" t="s">
        <v>22</v>
      </c>
      <c r="N360" s="2661" t="s">
        <v>22</v>
      </c>
      <c r="O360" s="2652" t="s">
        <v>22</v>
      </c>
      <c r="P360" s="2650" t="s">
        <v>22</v>
      </c>
      <c r="Q360" s="2652" t="s">
        <v>22</v>
      </c>
      <c r="R360" s="2650" t="s">
        <v>22</v>
      </c>
      <c r="S360" s="1529" t="s">
        <v>963</v>
      </c>
      <c r="T360" s="1639"/>
      <c r="U360" s="1639"/>
      <c r="V360" s="1639"/>
      <c r="W360" s="1639"/>
      <c r="X360" s="1639"/>
      <c r="Y360" s="1639"/>
      <c r="Z360" s="1639"/>
      <c r="AA360" s="1639"/>
      <c r="AB360" s="1639"/>
      <c r="AC360" s="679"/>
      <c r="AD360" s="1639">
        <v>0</v>
      </c>
    </row>
    <row s="1854" customFormat="1" customHeight="1" ht="15">
      <c r="A361" s="1636"/>
      <c r="B361" s="2401"/>
      <c r="C361" s="2402"/>
      <c r="D361" s="693" t="str">
        <f>B360&amp;".2"</f>
        <v>4.94.2</v>
      </c>
      <c r="E361" s="1671" t="s">
        <v>964</v>
      </c>
      <c r="F361" s="2267" t="s">
        <v>318</v>
      </c>
      <c r="G361" s="1742" t="s">
        <v>22</v>
      </c>
      <c r="H361" s="822" t="s">
        <v>22</v>
      </c>
      <c r="I361" s="1742" t="s">
        <v>1277</v>
      </c>
      <c r="J361" s="822" t="s">
        <v>22</v>
      </c>
      <c r="K361" s="1742" t="s">
        <v>22</v>
      </c>
      <c r="L361" s="822" t="s">
        <v>22</v>
      </c>
      <c r="M361" s="2664" t="s">
        <v>22</v>
      </c>
      <c r="N361" s="2661" t="s">
        <v>22</v>
      </c>
      <c r="O361" s="2653" t="s">
        <v>22</v>
      </c>
      <c r="P361" s="2650" t="s">
        <v>22</v>
      </c>
      <c r="Q361" s="2653" t="s">
        <v>22</v>
      </c>
      <c r="R361" s="2650" t="s">
        <v>22</v>
      </c>
      <c r="S361" s="1529" t="s">
        <v>965</v>
      </c>
      <c r="T361" s="1639"/>
      <c r="U361" s="1639"/>
      <c r="V361" s="1639"/>
      <c r="W361" s="1639"/>
      <c r="X361" s="1639"/>
      <c r="Y361" s="1639"/>
      <c r="Z361" s="1639"/>
      <c r="AA361" s="1639"/>
      <c r="AB361" s="1639"/>
      <c r="AC361" s="679"/>
      <c r="AD361" s="1639">
        <v>0</v>
      </c>
    </row>
    <row s="1854" customFormat="1" customHeight="1" ht="33.75">
      <c r="A362" s="1639"/>
      <c r="B362" s="2401" t="s">
        <v>1298</v>
      </c>
      <c r="C362" s="2402" t="s">
        <v>104</v>
      </c>
      <c r="D362" s="693" t="str">
        <f>B362&amp;".1"</f>
        <v>4.95.1</v>
      </c>
      <c r="E362" s="1671" t="s">
        <v>962</v>
      </c>
      <c r="F362" s="2267" t="s">
        <v>318</v>
      </c>
      <c r="G362" s="2357" t="s">
        <v>22</v>
      </c>
      <c r="H362" s="822" t="s">
        <v>22</v>
      </c>
      <c r="I362" s="2357" t="s">
        <v>1299</v>
      </c>
      <c r="J362" s="822" t="s">
        <v>22</v>
      </c>
      <c r="K362" s="2357" t="s">
        <v>22</v>
      </c>
      <c r="L362" s="822" t="s">
        <v>22</v>
      </c>
      <c r="M362" s="2663" t="s">
        <v>22</v>
      </c>
      <c r="N362" s="2661" t="s">
        <v>22</v>
      </c>
      <c r="O362" s="2652" t="s">
        <v>22</v>
      </c>
      <c r="P362" s="2650" t="s">
        <v>22</v>
      </c>
      <c r="Q362" s="2652" t="s">
        <v>22</v>
      </c>
      <c r="R362" s="2650" t="s">
        <v>22</v>
      </c>
      <c r="S362" s="1529" t="s">
        <v>963</v>
      </c>
      <c r="T362" s="1639"/>
      <c r="U362" s="1639"/>
      <c r="V362" s="1639"/>
      <c r="W362" s="1639"/>
      <c r="X362" s="1639"/>
      <c r="Y362" s="1639"/>
      <c r="Z362" s="1639"/>
      <c r="AA362" s="1639"/>
      <c r="AB362" s="1639"/>
      <c r="AC362" s="679"/>
      <c r="AD362" s="1639">
        <v>0</v>
      </c>
    </row>
    <row s="1854" customFormat="1" customHeight="1" ht="15">
      <c r="A363" s="1636"/>
      <c r="B363" s="2401"/>
      <c r="C363" s="2402"/>
      <c r="D363" s="693" t="str">
        <f>B362&amp;".2"</f>
        <v>4.95.2</v>
      </c>
      <c r="E363" s="1671" t="s">
        <v>964</v>
      </c>
      <c r="F363" s="2267" t="s">
        <v>318</v>
      </c>
      <c r="G363" s="1742" t="s">
        <v>22</v>
      </c>
      <c r="H363" s="822" t="s">
        <v>22</v>
      </c>
      <c r="I363" s="1742" t="s">
        <v>1006</v>
      </c>
      <c r="J363" s="822" t="s">
        <v>22</v>
      </c>
      <c r="K363" s="1742" t="s">
        <v>22</v>
      </c>
      <c r="L363" s="822" t="s">
        <v>22</v>
      </c>
      <c r="M363" s="2664" t="s">
        <v>22</v>
      </c>
      <c r="N363" s="2661" t="s">
        <v>22</v>
      </c>
      <c r="O363" s="2653" t="s">
        <v>22</v>
      </c>
      <c r="P363" s="2650" t="s">
        <v>22</v>
      </c>
      <c r="Q363" s="2653" t="s">
        <v>22</v>
      </c>
      <c r="R363" s="2650" t="s">
        <v>22</v>
      </c>
      <c r="S363" s="1529" t="s">
        <v>965</v>
      </c>
      <c r="T363" s="1639"/>
      <c r="U363" s="1639"/>
      <c r="V363" s="1639"/>
      <c r="W363" s="1639"/>
      <c r="X363" s="1639"/>
      <c r="Y363" s="1639"/>
      <c r="Z363" s="1639"/>
      <c r="AA363" s="1639"/>
      <c r="AB363" s="1639"/>
      <c r="AC363" s="679"/>
      <c r="AD363" s="1639">
        <v>0</v>
      </c>
    </row>
    <row s="1854" customFormat="1" customHeight="1" ht="33.75">
      <c r="A364" s="1639"/>
      <c r="B364" s="2401" t="s">
        <v>1300</v>
      </c>
      <c r="C364" s="2402" t="s">
        <v>104</v>
      </c>
      <c r="D364" s="693" t="str">
        <f>B364&amp;".1"</f>
        <v>4.96.1</v>
      </c>
      <c r="E364" s="1671" t="s">
        <v>962</v>
      </c>
      <c r="F364" s="2267" t="s">
        <v>318</v>
      </c>
      <c r="G364" s="2357" t="s">
        <v>22</v>
      </c>
      <c r="H364" s="822" t="s">
        <v>22</v>
      </c>
      <c r="I364" s="2357" t="s">
        <v>1301</v>
      </c>
      <c r="J364" s="822" t="s">
        <v>22</v>
      </c>
      <c r="K364" s="2357" t="s">
        <v>22</v>
      </c>
      <c r="L364" s="822" t="s">
        <v>22</v>
      </c>
      <c r="M364" s="2663" t="s">
        <v>22</v>
      </c>
      <c r="N364" s="2661" t="s">
        <v>22</v>
      </c>
      <c r="O364" s="2652" t="s">
        <v>22</v>
      </c>
      <c r="P364" s="2650" t="s">
        <v>22</v>
      </c>
      <c r="Q364" s="2652" t="s">
        <v>22</v>
      </c>
      <c r="R364" s="2650" t="s">
        <v>22</v>
      </c>
      <c r="S364" s="1529" t="s">
        <v>963</v>
      </c>
      <c r="T364" s="1639"/>
      <c r="U364" s="1639"/>
      <c r="V364" s="1639"/>
      <c r="W364" s="1639"/>
      <c r="X364" s="1639"/>
      <c r="Y364" s="1639"/>
      <c r="Z364" s="1639"/>
      <c r="AA364" s="1639"/>
      <c r="AB364" s="1639"/>
      <c r="AC364" s="679"/>
      <c r="AD364" s="1639">
        <v>0</v>
      </c>
    </row>
    <row s="1854" customFormat="1" customHeight="1" ht="15">
      <c r="A365" s="1636"/>
      <c r="B365" s="2401"/>
      <c r="C365" s="2402"/>
      <c r="D365" s="693" t="str">
        <f>B364&amp;".2"</f>
        <v>4.96.2</v>
      </c>
      <c r="E365" s="1671" t="s">
        <v>964</v>
      </c>
      <c r="F365" s="2267" t="s">
        <v>318</v>
      </c>
      <c r="G365" s="1742" t="s">
        <v>22</v>
      </c>
      <c r="H365" s="822" t="s">
        <v>22</v>
      </c>
      <c r="I365" s="1742" t="s">
        <v>1202</v>
      </c>
      <c r="J365" s="822" t="s">
        <v>22</v>
      </c>
      <c r="K365" s="1742" t="s">
        <v>22</v>
      </c>
      <c r="L365" s="822" t="s">
        <v>22</v>
      </c>
      <c r="M365" s="2664" t="s">
        <v>22</v>
      </c>
      <c r="N365" s="2661" t="s">
        <v>22</v>
      </c>
      <c r="O365" s="2653" t="s">
        <v>22</v>
      </c>
      <c r="P365" s="2650" t="s">
        <v>22</v>
      </c>
      <c r="Q365" s="2653" t="s">
        <v>22</v>
      </c>
      <c r="R365" s="2650" t="s">
        <v>22</v>
      </c>
      <c r="S365" s="1529" t="s">
        <v>965</v>
      </c>
      <c r="T365" s="1639"/>
      <c r="U365" s="1639"/>
      <c r="V365" s="1639"/>
      <c r="W365" s="1639"/>
      <c r="X365" s="1639"/>
      <c r="Y365" s="1639"/>
      <c r="Z365" s="1639"/>
      <c r="AA365" s="1639"/>
      <c r="AB365" s="1639"/>
      <c r="AC365" s="679"/>
      <c r="AD365" s="1639">
        <v>0</v>
      </c>
    </row>
    <row s="1854" customFormat="1" customHeight="1" ht="33.75">
      <c r="A366" s="1639"/>
      <c r="B366" s="2401" t="s">
        <v>1302</v>
      </c>
      <c r="C366" s="2402" t="s">
        <v>104</v>
      </c>
      <c r="D366" s="693" t="str">
        <f>B366&amp;".1"</f>
        <v>4.97.1</v>
      </c>
      <c r="E366" s="1671" t="s">
        <v>962</v>
      </c>
      <c r="F366" s="2267" t="s">
        <v>318</v>
      </c>
      <c r="G366" s="2357" t="s">
        <v>22</v>
      </c>
      <c r="H366" s="822" t="s">
        <v>22</v>
      </c>
      <c r="I366" s="2357" t="s">
        <v>1303</v>
      </c>
      <c r="J366" s="822" t="s">
        <v>22</v>
      </c>
      <c r="K366" s="2357" t="s">
        <v>22</v>
      </c>
      <c r="L366" s="822" t="s">
        <v>22</v>
      </c>
      <c r="M366" s="2663" t="s">
        <v>22</v>
      </c>
      <c r="N366" s="2661" t="s">
        <v>22</v>
      </c>
      <c r="O366" s="2652" t="s">
        <v>22</v>
      </c>
      <c r="P366" s="2650" t="s">
        <v>22</v>
      </c>
      <c r="Q366" s="2652" t="s">
        <v>22</v>
      </c>
      <c r="R366" s="2650" t="s">
        <v>22</v>
      </c>
      <c r="S366" s="1529" t="s">
        <v>963</v>
      </c>
      <c r="T366" s="1639"/>
      <c r="U366" s="1639"/>
      <c r="V366" s="1639"/>
      <c r="W366" s="1639"/>
      <c r="X366" s="1639"/>
      <c r="Y366" s="1639"/>
      <c r="Z366" s="1639"/>
      <c r="AA366" s="1639"/>
      <c r="AB366" s="1639"/>
      <c r="AC366" s="679"/>
      <c r="AD366" s="1639">
        <v>0</v>
      </c>
    </row>
    <row s="1854" customFormat="1" customHeight="1" ht="15">
      <c r="A367" s="1636"/>
      <c r="B367" s="2401"/>
      <c r="C367" s="2402"/>
      <c r="D367" s="693" t="str">
        <f>B366&amp;".2"</f>
        <v>4.97.2</v>
      </c>
      <c r="E367" s="1671" t="s">
        <v>964</v>
      </c>
      <c r="F367" s="2267" t="s">
        <v>318</v>
      </c>
      <c r="G367" s="1742" t="s">
        <v>22</v>
      </c>
      <c r="H367" s="822" t="s">
        <v>22</v>
      </c>
      <c r="I367" s="1742" t="s">
        <v>1134</v>
      </c>
      <c r="J367" s="822" t="s">
        <v>22</v>
      </c>
      <c r="K367" s="1742" t="s">
        <v>22</v>
      </c>
      <c r="L367" s="822" t="s">
        <v>22</v>
      </c>
      <c r="M367" s="2664" t="s">
        <v>22</v>
      </c>
      <c r="N367" s="2661" t="s">
        <v>22</v>
      </c>
      <c r="O367" s="2653" t="s">
        <v>22</v>
      </c>
      <c r="P367" s="2650" t="s">
        <v>22</v>
      </c>
      <c r="Q367" s="2653" t="s">
        <v>22</v>
      </c>
      <c r="R367" s="2650" t="s">
        <v>22</v>
      </c>
      <c r="S367" s="1529" t="s">
        <v>965</v>
      </c>
      <c r="T367" s="1639"/>
      <c r="U367" s="1639"/>
      <c r="V367" s="1639"/>
      <c r="W367" s="1639"/>
      <c r="X367" s="1639"/>
      <c r="Y367" s="1639"/>
      <c r="Z367" s="1639"/>
      <c r="AA367" s="1639"/>
      <c r="AB367" s="1639"/>
      <c r="AC367" s="679"/>
      <c r="AD367" s="1639">
        <v>0</v>
      </c>
    </row>
    <row s="1854" customFormat="1" customHeight="1" ht="33.75">
      <c r="A368" s="1639"/>
      <c r="B368" s="2401" t="s">
        <v>1304</v>
      </c>
      <c r="C368" s="2402" t="s">
        <v>104</v>
      </c>
      <c r="D368" s="693" t="str">
        <f>B368&amp;".1"</f>
        <v>4.98.1</v>
      </c>
      <c r="E368" s="1671" t="s">
        <v>962</v>
      </c>
      <c r="F368" s="2267" t="s">
        <v>318</v>
      </c>
      <c r="G368" s="2357" t="s">
        <v>22</v>
      </c>
      <c r="H368" s="822" t="s">
        <v>22</v>
      </c>
      <c r="I368" s="2357" t="s">
        <v>1305</v>
      </c>
      <c r="J368" s="822" t="s">
        <v>22</v>
      </c>
      <c r="K368" s="2357" t="s">
        <v>22</v>
      </c>
      <c r="L368" s="822" t="s">
        <v>22</v>
      </c>
      <c r="M368" s="2663" t="s">
        <v>22</v>
      </c>
      <c r="N368" s="2661" t="s">
        <v>22</v>
      </c>
      <c r="O368" s="2652" t="s">
        <v>22</v>
      </c>
      <c r="P368" s="2650" t="s">
        <v>22</v>
      </c>
      <c r="Q368" s="2652" t="s">
        <v>22</v>
      </c>
      <c r="R368" s="2650" t="s">
        <v>22</v>
      </c>
      <c r="S368" s="1529" t="s">
        <v>963</v>
      </c>
      <c r="T368" s="1639"/>
      <c r="U368" s="1639"/>
      <c r="V368" s="1639"/>
      <c r="W368" s="1639"/>
      <c r="X368" s="1639"/>
      <c r="Y368" s="1639"/>
      <c r="Z368" s="1639"/>
      <c r="AA368" s="1639"/>
      <c r="AB368" s="1639"/>
      <c r="AC368" s="679"/>
      <c r="AD368" s="1639">
        <v>0</v>
      </c>
    </row>
    <row s="1854" customFormat="1" customHeight="1" ht="15">
      <c r="A369" s="1636"/>
      <c r="B369" s="2401"/>
      <c r="C369" s="2402"/>
      <c r="D369" s="693" t="str">
        <f>B368&amp;".2"</f>
        <v>4.98.2</v>
      </c>
      <c r="E369" s="1671" t="s">
        <v>964</v>
      </c>
      <c r="F369" s="2267" t="s">
        <v>318</v>
      </c>
      <c r="G369" s="1742" t="s">
        <v>22</v>
      </c>
      <c r="H369" s="822" t="s">
        <v>22</v>
      </c>
      <c r="I369" s="1742" t="s">
        <v>1306</v>
      </c>
      <c r="J369" s="822" t="s">
        <v>22</v>
      </c>
      <c r="K369" s="1742" t="s">
        <v>22</v>
      </c>
      <c r="L369" s="822" t="s">
        <v>22</v>
      </c>
      <c r="M369" s="2664" t="s">
        <v>22</v>
      </c>
      <c r="N369" s="2661" t="s">
        <v>22</v>
      </c>
      <c r="O369" s="2653" t="s">
        <v>22</v>
      </c>
      <c r="P369" s="2650" t="s">
        <v>22</v>
      </c>
      <c r="Q369" s="2653" t="s">
        <v>22</v>
      </c>
      <c r="R369" s="2650" t="s">
        <v>22</v>
      </c>
      <c r="S369" s="1529" t="s">
        <v>965</v>
      </c>
      <c r="T369" s="1639"/>
      <c r="U369" s="1639"/>
      <c r="V369" s="1639"/>
      <c r="W369" s="1639"/>
      <c r="X369" s="1639"/>
      <c r="Y369" s="1639"/>
      <c r="Z369" s="1639"/>
      <c r="AA369" s="1639"/>
      <c r="AB369" s="1639"/>
      <c r="AC369" s="679"/>
      <c r="AD369" s="1639">
        <v>0</v>
      </c>
    </row>
    <row s="1854" customFormat="1" customHeight="1" ht="33.75">
      <c r="A370" s="1639"/>
      <c r="B370" s="2401" t="s">
        <v>1307</v>
      </c>
      <c r="C370" s="2402" t="s">
        <v>104</v>
      </c>
      <c r="D370" s="693" t="str">
        <f>B370&amp;".1"</f>
        <v>4.99.1</v>
      </c>
      <c r="E370" s="1671" t="s">
        <v>962</v>
      </c>
      <c r="F370" s="2267" t="s">
        <v>318</v>
      </c>
      <c r="G370" s="2357" t="s">
        <v>22</v>
      </c>
      <c r="H370" s="822" t="s">
        <v>22</v>
      </c>
      <c r="I370" s="2357" t="s">
        <v>1308</v>
      </c>
      <c r="J370" s="822" t="s">
        <v>22</v>
      </c>
      <c r="K370" s="2357" t="s">
        <v>22</v>
      </c>
      <c r="L370" s="822" t="s">
        <v>22</v>
      </c>
      <c r="M370" s="2663" t="s">
        <v>22</v>
      </c>
      <c r="N370" s="2661" t="s">
        <v>22</v>
      </c>
      <c r="O370" s="2652" t="s">
        <v>22</v>
      </c>
      <c r="P370" s="2650" t="s">
        <v>22</v>
      </c>
      <c r="Q370" s="2652" t="s">
        <v>22</v>
      </c>
      <c r="R370" s="2650" t="s">
        <v>22</v>
      </c>
      <c r="S370" s="1529" t="s">
        <v>963</v>
      </c>
      <c r="T370" s="1639"/>
      <c r="U370" s="1639"/>
      <c r="V370" s="1639"/>
      <c r="W370" s="1639"/>
      <c r="X370" s="1639"/>
      <c r="Y370" s="1639"/>
      <c r="Z370" s="1639"/>
      <c r="AA370" s="1639"/>
      <c r="AB370" s="1639"/>
      <c r="AC370" s="679"/>
      <c r="AD370" s="1639">
        <v>0</v>
      </c>
    </row>
    <row s="1854" customFormat="1" customHeight="1" ht="15">
      <c r="A371" s="1636"/>
      <c r="B371" s="2401"/>
      <c r="C371" s="2402"/>
      <c r="D371" s="693" t="str">
        <f>B370&amp;".2"</f>
        <v>4.99.2</v>
      </c>
      <c r="E371" s="1671" t="s">
        <v>964</v>
      </c>
      <c r="F371" s="2267" t="s">
        <v>318</v>
      </c>
      <c r="G371" s="1742" t="s">
        <v>22</v>
      </c>
      <c r="H371" s="822" t="s">
        <v>22</v>
      </c>
      <c r="I371" s="1742" t="s">
        <v>1306</v>
      </c>
      <c r="J371" s="822" t="s">
        <v>22</v>
      </c>
      <c r="K371" s="1742" t="s">
        <v>22</v>
      </c>
      <c r="L371" s="822" t="s">
        <v>22</v>
      </c>
      <c r="M371" s="2664" t="s">
        <v>22</v>
      </c>
      <c r="N371" s="2661" t="s">
        <v>22</v>
      </c>
      <c r="O371" s="2653" t="s">
        <v>22</v>
      </c>
      <c r="P371" s="2650" t="s">
        <v>22</v>
      </c>
      <c r="Q371" s="2653" t="s">
        <v>22</v>
      </c>
      <c r="R371" s="2650" t="s">
        <v>22</v>
      </c>
      <c r="S371" s="1529" t="s">
        <v>965</v>
      </c>
      <c r="T371" s="1639"/>
      <c r="U371" s="1639"/>
      <c r="V371" s="1639"/>
      <c r="W371" s="1639"/>
      <c r="X371" s="1639"/>
      <c r="Y371" s="1639"/>
      <c r="Z371" s="1639"/>
      <c r="AA371" s="1639"/>
      <c r="AB371" s="1639"/>
      <c r="AC371" s="679"/>
      <c r="AD371" s="1639">
        <v>0</v>
      </c>
    </row>
    <row s="1854" customFormat="1" customHeight="1" ht="33.75">
      <c r="A372" s="1639"/>
      <c r="B372" s="2401" t="s">
        <v>1309</v>
      </c>
      <c r="C372" s="2402" t="s">
        <v>104</v>
      </c>
      <c r="D372" s="693" t="str">
        <f>B372&amp;".1"</f>
        <v>4.100.1</v>
      </c>
      <c r="E372" s="1671" t="s">
        <v>962</v>
      </c>
      <c r="F372" s="2267" t="s">
        <v>318</v>
      </c>
      <c r="G372" s="2357" t="s">
        <v>22</v>
      </c>
      <c r="H372" s="822" t="s">
        <v>22</v>
      </c>
      <c r="I372" s="2357" t="s">
        <v>1310</v>
      </c>
      <c r="J372" s="822" t="s">
        <v>22</v>
      </c>
      <c r="K372" s="2357" t="s">
        <v>22</v>
      </c>
      <c r="L372" s="822" t="s">
        <v>22</v>
      </c>
      <c r="M372" s="2663" t="s">
        <v>22</v>
      </c>
      <c r="N372" s="2661" t="s">
        <v>22</v>
      </c>
      <c r="O372" s="2652" t="s">
        <v>22</v>
      </c>
      <c r="P372" s="2650" t="s">
        <v>22</v>
      </c>
      <c r="Q372" s="2652" t="s">
        <v>22</v>
      </c>
      <c r="R372" s="2650" t="s">
        <v>22</v>
      </c>
      <c r="S372" s="1529" t="s">
        <v>963</v>
      </c>
      <c r="T372" s="1639"/>
      <c r="U372" s="1639"/>
      <c r="V372" s="1639"/>
      <c r="W372" s="1639"/>
      <c r="X372" s="1639"/>
      <c r="Y372" s="1639"/>
      <c r="Z372" s="1639"/>
      <c r="AA372" s="1639"/>
      <c r="AB372" s="1639"/>
      <c r="AC372" s="679"/>
      <c r="AD372" s="1639">
        <v>0</v>
      </c>
    </row>
    <row s="1854" customFormat="1" customHeight="1" ht="15">
      <c r="A373" s="1636"/>
      <c r="B373" s="2401"/>
      <c r="C373" s="2402"/>
      <c r="D373" s="693" t="str">
        <f>B372&amp;".2"</f>
        <v>4.100.2</v>
      </c>
      <c r="E373" s="1671" t="s">
        <v>964</v>
      </c>
      <c r="F373" s="2267" t="s">
        <v>318</v>
      </c>
      <c r="G373" s="1742" t="s">
        <v>22</v>
      </c>
      <c r="H373" s="822" t="s">
        <v>22</v>
      </c>
      <c r="I373" s="1742" t="s">
        <v>1202</v>
      </c>
      <c r="J373" s="822" t="s">
        <v>22</v>
      </c>
      <c r="K373" s="1742" t="s">
        <v>22</v>
      </c>
      <c r="L373" s="822" t="s">
        <v>22</v>
      </c>
      <c r="M373" s="2664" t="s">
        <v>22</v>
      </c>
      <c r="N373" s="2661" t="s">
        <v>22</v>
      </c>
      <c r="O373" s="2653" t="s">
        <v>22</v>
      </c>
      <c r="P373" s="2650" t="s">
        <v>22</v>
      </c>
      <c r="Q373" s="2653" t="s">
        <v>22</v>
      </c>
      <c r="R373" s="2650" t="s">
        <v>22</v>
      </c>
      <c r="S373" s="1529" t="s">
        <v>965</v>
      </c>
      <c r="T373" s="1639"/>
      <c r="U373" s="1639"/>
      <c r="V373" s="1639"/>
      <c r="W373" s="1639"/>
      <c r="X373" s="1639"/>
      <c r="Y373" s="1639"/>
      <c r="Z373" s="1639"/>
      <c r="AA373" s="1639"/>
      <c r="AB373" s="1639"/>
      <c r="AC373" s="679"/>
      <c r="AD373" s="1639">
        <v>0</v>
      </c>
    </row>
    <row s="1854" customFormat="1" customHeight="1" ht="33.75">
      <c r="A374" s="1639"/>
      <c r="B374" s="2401" t="s">
        <v>1311</v>
      </c>
      <c r="C374" s="2402" t="s">
        <v>104</v>
      </c>
      <c r="D374" s="693" t="str">
        <f>B374&amp;".1"</f>
        <v>4.101.1</v>
      </c>
      <c r="E374" s="1671" t="s">
        <v>962</v>
      </c>
      <c r="F374" s="2267" t="s">
        <v>318</v>
      </c>
      <c r="G374" s="2357" t="s">
        <v>22</v>
      </c>
      <c r="H374" s="822" t="s">
        <v>22</v>
      </c>
      <c r="I374" s="2357" t="s">
        <v>1312</v>
      </c>
      <c r="J374" s="822" t="s">
        <v>22</v>
      </c>
      <c r="K374" s="2357" t="s">
        <v>22</v>
      </c>
      <c r="L374" s="822" t="s">
        <v>22</v>
      </c>
      <c r="M374" s="2663" t="s">
        <v>22</v>
      </c>
      <c r="N374" s="2661" t="s">
        <v>22</v>
      </c>
      <c r="O374" s="2652" t="s">
        <v>22</v>
      </c>
      <c r="P374" s="2650" t="s">
        <v>22</v>
      </c>
      <c r="Q374" s="2652" t="s">
        <v>22</v>
      </c>
      <c r="R374" s="2650" t="s">
        <v>22</v>
      </c>
      <c r="S374" s="1529" t="s">
        <v>963</v>
      </c>
      <c r="T374" s="1639"/>
      <c r="U374" s="1639"/>
      <c r="V374" s="1639"/>
      <c r="W374" s="1639"/>
      <c r="X374" s="1639"/>
      <c r="Y374" s="1639"/>
      <c r="Z374" s="1639"/>
      <c r="AA374" s="1639"/>
      <c r="AB374" s="1639"/>
      <c r="AC374" s="679"/>
      <c r="AD374" s="1639">
        <v>0</v>
      </c>
    </row>
    <row s="1854" customFormat="1" customHeight="1" ht="15">
      <c r="A375" s="1636"/>
      <c r="B375" s="2401"/>
      <c r="C375" s="2402"/>
      <c r="D375" s="693" t="str">
        <f>B374&amp;".2"</f>
        <v>4.101.2</v>
      </c>
      <c r="E375" s="1671" t="s">
        <v>964</v>
      </c>
      <c r="F375" s="2267" t="s">
        <v>318</v>
      </c>
      <c r="G375" s="1742" t="s">
        <v>22</v>
      </c>
      <c r="H375" s="822" t="s">
        <v>22</v>
      </c>
      <c r="I375" s="1742" t="s">
        <v>1134</v>
      </c>
      <c r="J375" s="822" t="s">
        <v>22</v>
      </c>
      <c r="K375" s="1742" t="s">
        <v>22</v>
      </c>
      <c r="L375" s="822" t="s">
        <v>22</v>
      </c>
      <c r="M375" s="2664" t="s">
        <v>22</v>
      </c>
      <c r="N375" s="2661" t="s">
        <v>22</v>
      </c>
      <c r="O375" s="2653" t="s">
        <v>22</v>
      </c>
      <c r="P375" s="2650" t="s">
        <v>22</v>
      </c>
      <c r="Q375" s="2653" t="s">
        <v>22</v>
      </c>
      <c r="R375" s="2650" t="s">
        <v>22</v>
      </c>
      <c r="S375" s="1529" t="s">
        <v>965</v>
      </c>
      <c r="T375" s="1639"/>
      <c r="U375" s="1639"/>
      <c r="V375" s="1639"/>
      <c r="W375" s="1639"/>
      <c r="X375" s="1639"/>
      <c r="Y375" s="1639"/>
      <c r="Z375" s="1639"/>
      <c r="AA375" s="1639"/>
      <c r="AB375" s="1639"/>
      <c r="AC375" s="679"/>
      <c r="AD375" s="1639">
        <v>0</v>
      </c>
    </row>
    <row s="1854" customFormat="1" customHeight="1" ht="33.75">
      <c r="A376" s="1639"/>
      <c r="B376" s="2401" t="s">
        <v>1313</v>
      </c>
      <c r="C376" s="2402" t="s">
        <v>104</v>
      </c>
      <c r="D376" s="693" t="str">
        <f>B376&amp;".1"</f>
        <v>4.102.1</v>
      </c>
      <c r="E376" s="1671" t="s">
        <v>962</v>
      </c>
      <c r="F376" s="2267" t="s">
        <v>318</v>
      </c>
      <c r="G376" s="2357" t="s">
        <v>22</v>
      </c>
      <c r="H376" s="822" t="s">
        <v>22</v>
      </c>
      <c r="I376" s="2357" t="s">
        <v>1314</v>
      </c>
      <c r="J376" s="822" t="s">
        <v>22</v>
      </c>
      <c r="K376" s="2357" t="s">
        <v>22</v>
      </c>
      <c r="L376" s="822" t="s">
        <v>22</v>
      </c>
      <c r="M376" s="2663" t="s">
        <v>22</v>
      </c>
      <c r="N376" s="2661" t="s">
        <v>22</v>
      </c>
      <c r="O376" s="2652" t="s">
        <v>22</v>
      </c>
      <c r="P376" s="2650" t="s">
        <v>22</v>
      </c>
      <c r="Q376" s="2652" t="s">
        <v>22</v>
      </c>
      <c r="R376" s="2650" t="s">
        <v>22</v>
      </c>
      <c r="S376" s="1529" t="s">
        <v>963</v>
      </c>
      <c r="T376" s="1639"/>
      <c r="U376" s="1639"/>
      <c r="V376" s="1639"/>
      <c r="W376" s="1639"/>
      <c r="X376" s="1639"/>
      <c r="Y376" s="1639"/>
      <c r="Z376" s="1639"/>
      <c r="AA376" s="1639"/>
      <c r="AB376" s="1639"/>
      <c r="AC376" s="679"/>
      <c r="AD376" s="1639">
        <v>0</v>
      </c>
    </row>
    <row s="1854" customFormat="1" customHeight="1" ht="15">
      <c r="A377" s="1636"/>
      <c r="B377" s="2401"/>
      <c r="C377" s="2402"/>
      <c r="D377" s="693" t="str">
        <f>B376&amp;".2"</f>
        <v>4.102.2</v>
      </c>
      <c r="E377" s="1671" t="s">
        <v>964</v>
      </c>
      <c r="F377" s="2267" t="s">
        <v>318</v>
      </c>
      <c r="G377" s="1742" t="s">
        <v>22</v>
      </c>
      <c r="H377" s="822" t="s">
        <v>22</v>
      </c>
      <c r="I377" s="1742" t="s">
        <v>1134</v>
      </c>
      <c r="J377" s="822" t="s">
        <v>22</v>
      </c>
      <c r="K377" s="1742" t="s">
        <v>22</v>
      </c>
      <c r="L377" s="822" t="s">
        <v>22</v>
      </c>
      <c r="M377" s="2664" t="s">
        <v>22</v>
      </c>
      <c r="N377" s="2661" t="s">
        <v>22</v>
      </c>
      <c r="O377" s="2653" t="s">
        <v>22</v>
      </c>
      <c r="P377" s="2650" t="s">
        <v>22</v>
      </c>
      <c r="Q377" s="2653" t="s">
        <v>22</v>
      </c>
      <c r="R377" s="2650" t="s">
        <v>22</v>
      </c>
      <c r="S377" s="1529" t="s">
        <v>965</v>
      </c>
      <c r="T377" s="1639"/>
      <c r="U377" s="1639"/>
      <c r="V377" s="1639"/>
      <c r="W377" s="1639"/>
      <c r="X377" s="1639"/>
      <c r="Y377" s="1639"/>
      <c r="Z377" s="1639"/>
      <c r="AA377" s="1639"/>
      <c r="AB377" s="1639"/>
      <c r="AC377" s="679"/>
      <c r="AD377" s="1639">
        <v>0</v>
      </c>
    </row>
    <row s="1854" customFormat="1" customHeight="1" ht="33.75">
      <c r="A378" s="1639"/>
      <c r="B378" s="2401" t="s">
        <v>1315</v>
      </c>
      <c r="C378" s="2402" t="s">
        <v>104</v>
      </c>
      <c r="D378" s="693" t="str">
        <f>B378&amp;".1"</f>
        <v>4.103.1</v>
      </c>
      <c r="E378" s="1671" t="s">
        <v>962</v>
      </c>
      <c r="F378" s="2267" t="s">
        <v>318</v>
      </c>
      <c r="G378" s="2357" t="s">
        <v>22</v>
      </c>
      <c r="H378" s="822" t="s">
        <v>22</v>
      </c>
      <c r="I378" s="2357" t="s">
        <v>1316</v>
      </c>
      <c r="J378" s="822" t="s">
        <v>22</v>
      </c>
      <c r="K378" s="2357" t="s">
        <v>22</v>
      </c>
      <c r="L378" s="822" t="s">
        <v>22</v>
      </c>
      <c r="M378" s="2663" t="s">
        <v>22</v>
      </c>
      <c r="N378" s="2661" t="s">
        <v>22</v>
      </c>
      <c r="O378" s="2652" t="s">
        <v>22</v>
      </c>
      <c r="P378" s="2650" t="s">
        <v>22</v>
      </c>
      <c r="Q378" s="2652" t="s">
        <v>22</v>
      </c>
      <c r="R378" s="2650" t="s">
        <v>22</v>
      </c>
      <c r="S378" s="1529" t="s">
        <v>963</v>
      </c>
      <c r="T378" s="1639"/>
      <c r="U378" s="1639"/>
      <c r="V378" s="1639"/>
      <c r="W378" s="1639"/>
      <c r="X378" s="1639"/>
      <c r="Y378" s="1639"/>
      <c r="Z378" s="1639"/>
      <c r="AA378" s="1639"/>
      <c r="AB378" s="1639"/>
      <c r="AC378" s="679"/>
      <c r="AD378" s="1639">
        <v>0</v>
      </c>
    </row>
    <row s="1854" customFormat="1" customHeight="1" ht="15">
      <c r="A379" s="1636"/>
      <c r="B379" s="2401"/>
      <c r="C379" s="2402"/>
      <c r="D379" s="693" t="str">
        <f>B378&amp;".2"</f>
        <v>4.103.2</v>
      </c>
      <c r="E379" s="1671" t="s">
        <v>964</v>
      </c>
      <c r="F379" s="2267" t="s">
        <v>318</v>
      </c>
      <c r="G379" s="1742" t="s">
        <v>22</v>
      </c>
      <c r="H379" s="822" t="s">
        <v>22</v>
      </c>
      <c r="I379" s="1742" t="s">
        <v>1152</v>
      </c>
      <c r="J379" s="822" t="s">
        <v>22</v>
      </c>
      <c r="K379" s="1742" t="s">
        <v>22</v>
      </c>
      <c r="L379" s="822" t="s">
        <v>22</v>
      </c>
      <c r="M379" s="2664" t="s">
        <v>22</v>
      </c>
      <c r="N379" s="2661" t="s">
        <v>22</v>
      </c>
      <c r="O379" s="2653" t="s">
        <v>22</v>
      </c>
      <c r="P379" s="2650" t="s">
        <v>22</v>
      </c>
      <c r="Q379" s="2653" t="s">
        <v>22</v>
      </c>
      <c r="R379" s="2650" t="s">
        <v>22</v>
      </c>
      <c r="S379" s="1529" t="s">
        <v>965</v>
      </c>
      <c r="T379" s="1639"/>
      <c r="U379" s="1639"/>
      <c r="V379" s="1639"/>
      <c r="W379" s="1639"/>
      <c r="X379" s="1639"/>
      <c r="Y379" s="1639"/>
      <c r="Z379" s="1639"/>
      <c r="AA379" s="1639"/>
      <c r="AB379" s="1639"/>
      <c r="AC379" s="679"/>
      <c r="AD379" s="1639">
        <v>0</v>
      </c>
    </row>
    <row s="1854" customFormat="1" customHeight="1" ht="33.75">
      <c r="A380" s="1639"/>
      <c r="B380" s="2401" t="s">
        <v>1317</v>
      </c>
      <c r="C380" s="2402" t="s">
        <v>104</v>
      </c>
      <c r="D380" s="693" t="str">
        <f>B380&amp;".1"</f>
        <v>4.104.1</v>
      </c>
      <c r="E380" s="1671" t="s">
        <v>962</v>
      </c>
      <c r="F380" s="2267" t="s">
        <v>318</v>
      </c>
      <c r="G380" s="2357" t="s">
        <v>22</v>
      </c>
      <c r="H380" s="822" t="s">
        <v>22</v>
      </c>
      <c r="I380" s="2357" t="s">
        <v>1318</v>
      </c>
      <c r="J380" s="822" t="s">
        <v>22</v>
      </c>
      <c r="K380" s="2357" t="s">
        <v>22</v>
      </c>
      <c r="L380" s="822" t="s">
        <v>22</v>
      </c>
      <c r="M380" s="2663" t="s">
        <v>22</v>
      </c>
      <c r="N380" s="2661" t="s">
        <v>22</v>
      </c>
      <c r="O380" s="2652" t="s">
        <v>22</v>
      </c>
      <c r="P380" s="2650" t="s">
        <v>22</v>
      </c>
      <c r="Q380" s="2652" t="s">
        <v>22</v>
      </c>
      <c r="R380" s="2650" t="s">
        <v>22</v>
      </c>
      <c r="S380" s="1529" t="s">
        <v>963</v>
      </c>
      <c r="T380" s="1639"/>
      <c r="U380" s="1639"/>
      <c r="V380" s="1639"/>
      <c r="W380" s="1639"/>
      <c r="X380" s="1639"/>
      <c r="Y380" s="1639"/>
      <c r="Z380" s="1639"/>
      <c r="AA380" s="1639"/>
      <c r="AB380" s="1639"/>
      <c r="AC380" s="679"/>
      <c r="AD380" s="1639">
        <v>0</v>
      </c>
    </row>
    <row s="1854" customFormat="1" customHeight="1" ht="15">
      <c r="A381" s="1636"/>
      <c r="B381" s="2401"/>
      <c r="C381" s="2402"/>
      <c r="D381" s="693" t="str">
        <f>B380&amp;".2"</f>
        <v>4.104.2</v>
      </c>
      <c r="E381" s="1671" t="s">
        <v>964</v>
      </c>
      <c r="F381" s="2267" t="s">
        <v>318</v>
      </c>
      <c r="G381" s="1742" t="s">
        <v>22</v>
      </c>
      <c r="H381" s="822" t="s">
        <v>22</v>
      </c>
      <c r="I381" s="1742" t="s">
        <v>1319</v>
      </c>
      <c r="J381" s="822" t="s">
        <v>22</v>
      </c>
      <c r="K381" s="1742" t="s">
        <v>22</v>
      </c>
      <c r="L381" s="822" t="s">
        <v>22</v>
      </c>
      <c r="M381" s="2664" t="s">
        <v>22</v>
      </c>
      <c r="N381" s="2661" t="s">
        <v>22</v>
      </c>
      <c r="O381" s="2653" t="s">
        <v>22</v>
      </c>
      <c r="P381" s="2650" t="s">
        <v>22</v>
      </c>
      <c r="Q381" s="2653" t="s">
        <v>22</v>
      </c>
      <c r="R381" s="2650" t="s">
        <v>22</v>
      </c>
      <c r="S381" s="1529" t="s">
        <v>965</v>
      </c>
      <c r="T381" s="1639"/>
      <c r="U381" s="1639"/>
      <c r="V381" s="1639"/>
      <c r="W381" s="1639"/>
      <c r="X381" s="1639"/>
      <c r="Y381" s="1639"/>
      <c r="Z381" s="1639"/>
      <c r="AA381" s="1639"/>
      <c r="AB381" s="1639"/>
      <c r="AC381" s="679"/>
      <c r="AD381" s="1639">
        <v>0</v>
      </c>
    </row>
    <row s="1854" customFormat="1" customHeight="1" ht="33.75">
      <c r="A382" s="1639"/>
      <c r="B382" s="2401" t="s">
        <v>1320</v>
      </c>
      <c r="C382" s="2402" t="s">
        <v>104</v>
      </c>
      <c r="D382" s="693" t="str">
        <f>B382&amp;".1"</f>
        <v>4.105.1</v>
      </c>
      <c r="E382" s="1671" t="s">
        <v>962</v>
      </c>
      <c r="F382" s="2267" t="s">
        <v>318</v>
      </c>
      <c r="G382" s="2357" t="s">
        <v>22</v>
      </c>
      <c r="H382" s="822" t="s">
        <v>22</v>
      </c>
      <c r="I382" s="2357" t="s">
        <v>1321</v>
      </c>
      <c r="J382" s="822" t="s">
        <v>22</v>
      </c>
      <c r="K382" s="2357" t="s">
        <v>22</v>
      </c>
      <c r="L382" s="822" t="s">
        <v>22</v>
      </c>
      <c r="M382" s="2663" t="s">
        <v>22</v>
      </c>
      <c r="N382" s="2661" t="s">
        <v>22</v>
      </c>
      <c r="O382" s="2652" t="s">
        <v>22</v>
      </c>
      <c r="P382" s="2650" t="s">
        <v>22</v>
      </c>
      <c r="Q382" s="2652" t="s">
        <v>22</v>
      </c>
      <c r="R382" s="2650" t="s">
        <v>22</v>
      </c>
      <c r="S382" s="1529" t="s">
        <v>963</v>
      </c>
      <c r="T382" s="1639"/>
      <c r="U382" s="1639"/>
      <c r="V382" s="1639"/>
      <c r="W382" s="1639"/>
      <c r="X382" s="1639"/>
      <c r="Y382" s="1639"/>
      <c r="Z382" s="1639"/>
      <c r="AA382" s="1639"/>
      <c r="AB382" s="1639"/>
      <c r="AC382" s="679"/>
      <c r="AD382" s="1639">
        <v>0</v>
      </c>
    </row>
    <row s="1854" customFormat="1" customHeight="1" ht="15">
      <c r="A383" s="1636"/>
      <c r="B383" s="2401"/>
      <c r="C383" s="2402"/>
      <c r="D383" s="693" t="str">
        <f>B382&amp;".2"</f>
        <v>4.105.2</v>
      </c>
      <c r="E383" s="1671" t="s">
        <v>964</v>
      </c>
      <c r="F383" s="2267" t="s">
        <v>318</v>
      </c>
      <c r="G383" s="1742" t="s">
        <v>22</v>
      </c>
      <c r="H383" s="822" t="s">
        <v>22</v>
      </c>
      <c r="I383" s="1742" t="s">
        <v>997</v>
      </c>
      <c r="J383" s="822" t="s">
        <v>22</v>
      </c>
      <c r="K383" s="1742" t="s">
        <v>22</v>
      </c>
      <c r="L383" s="822" t="s">
        <v>22</v>
      </c>
      <c r="M383" s="2664" t="s">
        <v>22</v>
      </c>
      <c r="N383" s="2661" t="s">
        <v>22</v>
      </c>
      <c r="O383" s="2653" t="s">
        <v>22</v>
      </c>
      <c r="P383" s="2650" t="s">
        <v>22</v>
      </c>
      <c r="Q383" s="2653" t="s">
        <v>22</v>
      </c>
      <c r="R383" s="2650" t="s">
        <v>22</v>
      </c>
      <c r="S383" s="1529" t="s">
        <v>965</v>
      </c>
      <c r="T383" s="1639"/>
      <c r="U383" s="1639"/>
      <c r="V383" s="1639"/>
      <c r="W383" s="1639"/>
      <c r="X383" s="1639"/>
      <c r="Y383" s="1639"/>
      <c r="Z383" s="1639"/>
      <c r="AA383" s="1639"/>
      <c r="AB383" s="1639"/>
      <c r="AC383" s="679"/>
      <c r="AD383" s="1639">
        <v>0</v>
      </c>
    </row>
    <row s="1854" customFormat="1" customHeight="1" ht="33.75">
      <c r="A384" s="1639"/>
      <c r="B384" s="2401" t="s">
        <v>1322</v>
      </c>
      <c r="C384" s="2402" t="s">
        <v>104</v>
      </c>
      <c r="D384" s="693" t="str">
        <f>B384&amp;".1"</f>
        <v>4.106.1</v>
      </c>
      <c r="E384" s="1671" t="s">
        <v>962</v>
      </c>
      <c r="F384" s="2267" t="s">
        <v>318</v>
      </c>
      <c r="G384" s="2357" t="s">
        <v>22</v>
      </c>
      <c r="H384" s="822" t="s">
        <v>22</v>
      </c>
      <c r="I384" s="2357" t="s">
        <v>1323</v>
      </c>
      <c r="J384" s="822" t="s">
        <v>22</v>
      </c>
      <c r="K384" s="2357" t="s">
        <v>22</v>
      </c>
      <c r="L384" s="822" t="s">
        <v>22</v>
      </c>
      <c r="M384" s="2663" t="s">
        <v>22</v>
      </c>
      <c r="N384" s="2661" t="s">
        <v>22</v>
      </c>
      <c r="O384" s="2652" t="s">
        <v>22</v>
      </c>
      <c r="P384" s="2650" t="s">
        <v>22</v>
      </c>
      <c r="Q384" s="2652" t="s">
        <v>22</v>
      </c>
      <c r="R384" s="2650" t="s">
        <v>22</v>
      </c>
      <c r="S384" s="1529" t="s">
        <v>963</v>
      </c>
      <c r="T384" s="1639"/>
      <c r="U384" s="1639"/>
      <c r="V384" s="1639"/>
      <c r="W384" s="1639"/>
      <c r="X384" s="1639"/>
      <c r="Y384" s="1639"/>
      <c r="Z384" s="1639"/>
      <c r="AA384" s="1639"/>
      <c r="AB384" s="1639"/>
      <c r="AC384" s="679"/>
      <c r="AD384" s="1639">
        <v>0</v>
      </c>
    </row>
    <row s="1854" customFormat="1" customHeight="1" ht="15">
      <c r="A385" s="1636"/>
      <c r="B385" s="2401"/>
      <c r="C385" s="2402"/>
      <c r="D385" s="693" t="str">
        <f>B384&amp;".2"</f>
        <v>4.106.2</v>
      </c>
      <c r="E385" s="1671" t="s">
        <v>964</v>
      </c>
      <c r="F385" s="2267" t="s">
        <v>318</v>
      </c>
      <c r="G385" s="1742" t="s">
        <v>22</v>
      </c>
      <c r="H385" s="822" t="s">
        <v>22</v>
      </c>
      <c r="I385" s="1742" t="s">
        <v>1019</v>
      </c>
      <c r="J385" s="822" t="s">
        <v>22</v>
      </c>
      <c r="K385" s="1742" t="s">
        <v>22</v>
      </c>
      <c r="L385" s="822" t="s">
        <v>22</v>
      </c>
      <c r="M385" s="2664" t="s">
        <v>22</v>
      </c>
      <c r="N385" s="2661" t="s">
        <v>22</v>
      </c>
      <c r="O385" s="2653" t="s">
        <v>22</v>
      </c>
      <c r="P385" s="2650" t="s">
        <v>22</v>
      </c>
      <c r="Q385" s="2653" t="s">
        <v>22</v>
      </c>
      <c r="R385" s="2650" t="s">
        <v>22</v>
      </c>
      <c r="S385" s="1529" t="s">
        <v>965</v>
      </c>
      <c r="T385" s="1639"/>
      <c r="U385" s="1639"/>
      <c r="V385" s="1639"/>
      <c r="W385" s="1639"/>
      <c r="X385" s="1639"/>
      <c r="Y385" s="1639"/>
      <c r="Z385" s="1639"/>
      <c r="AA385" s="1639"/>
      <c r="AB385" s="1639"/>
      <c r="AC385" s="679"/>
      <c r="AD385" s="1639">
        <v>0</v>
      </c>
    </row>
    <row s="1854" customFormat="1" customHeight="1" ht="33.75">
      <c r="A386" s="1639"/>
      <c r="B386" s="2401" t="s">
        <v>1324</v>
      </c>
      <c r="C386" s="2402" t="s">
        <v>104</v>
      </c>
      <c r="D386" s="693" t="str">
        <f>B386&amp;".1"</f>
        <v>4.107.1</v>
      </c>
      <c r="E386" s="1671" t="s">
        <v>962</v>
      </c>
      <c r="F386" s="2267" t="s">
        <v>318</v>
      </c>
      <c r="G386" s="2357" t="s">
        <v>22</v>
      </c>
      <c r="H386" s="822" t="s">
        <v>22</v>
      </c>
      <c r="I386" s="2357" t="s">
        <v>1325</v>
      </c>
      <c r="J386" s="822" t="s">
        <v>22</v>
      </c>
      <c r="K386" s="2357" t="s">
        <v>22</v>
      </c>
      <c r="L386" s="822" t="s">
        <v>22</v>
      </c>
      <c r="M386" s="2663" t="s">
        <v>22</v>
      </c>
      <c r="N386" s="2661" t="s">
        <v>22</v>
      </c>
      <c r="O386" s="2652" t="s">
        <v>22</v>
      </c>
      <c r="P386" s="2650" t="s">
        <v>22</v>
      </c>
      <c r="Q386" s="2652" t="s">
        <v>22</v>
      </c>
      <c r="R386" s="2650" t="s">
        <v>22</v>
      </c>
      <c r="S386" s="1529" t="s">
        <v>963</v>
      </c>
      <c r="T386" s="1639"/>
      <c r="U386" s="1639"/>
      <c r="V386" s="1639"/>
      <c r="W386" s="1639"/>
      <c r="X386" s="1639"/>
      <c r="Y386" s="1639"/>
      <c r="Z386" s="1639"/>
      <c r="AA386" s="1639"/>
      <c r="AB386" s="1639"/>
      <c r="AC386" s="679"/>
      <c r="AD386" s="1639">
        <v>0</v>
      </c>
    </row>
    <row s="1854" customFormat="1" customHeight="1" ht="15">
      <c r="A387" s="1636"/>
      <c r="B387" s="2401"/>
      <c r="C387" s="2402"/>
      <c r="D387" s="693" t="str">
        <f>B386&amp;".2"</f>
        <v>4.107.2</v>
      </c>
      <c r="E387" s="1671" t="s">
        <v>964</v>
      </c>
      <c r="F387" s="2267" t="s">
        <v>318</v>
      </c>
      <c r="G387" s="1742" t="s">
        <v>22</v>
      </c>
      <c r="H387" s="822" t="s">
        <v>22</v>
      </c>
      <c r="I387" s="1742" t="s">
        <v>1326</v>
      </c>
      <c r="J387" s="822" t="s">
        <v>22</v>
      </c>
      <c r="K387" s="1742" t="s">
        <v>22</v>
      </c>
      <c r="L387" s="822" t="s">
        <v>22</v>
      </c>
      <c r="M387" s="2664" t="s">
        <v>22</v>
      </c>
      <c r="N387" s="2661" t="s">
        <v>22</v>
      </c>
      <c r="O387" s="2653" t="s">
        <v>22</v>
      </c>
      <c r="P387" s="2650" t="s">
        <v>22</v>
      </c>
      <c r="Q387" s="2653" t="s">
        <v>22</v>
      </c>
      <c r="R387" s="2650" t="s">
        <v>22</v>
      </c>
      <c r="S387" s="1529" t="s">
        <v>965</v>
      </c>
      <c r="T387" s="1639"/>
      <c r="U387" s="1639"/>
      <c r="V387" s="1639"/>
      <c r="W387" s="1639"/>
      <c r="X387" s="1639"/>
      <c r="Y387" s="1639"/>
      <c r="Z387" s="1639"/>
      <c r="AA387" s="1639"/>
      <c r="AB387" s="1639"/>
      <c r="AC387" s="679"/>
      <c r="AD387" s="1639">
        <v>0</v>
      </c>
    </row>
    <row s="1854" customFormat="1" customHeight="1" ht="33.75">
      <c r="A388" s="1639"/>
      <c r="B388" s="2401" t="s">
        <v>1327</v>
      </c>
      <c r="C388" s="2402" t="s">
        <v>104</v>
      </c>
      <c r="D388" s="693" t="str">
        <f>B388&amp;".1"</f>
        <v>4.108.1</v>
      </c>
      <c r="E388" s="1671" t="s">
        <v>962</v>
      </c>
      <c r="F388" s="2267" t="s">
        <v>318</v>
      </c>
      <c r="G388" s="2357" t="s">
        <v>22</v>
      </c>
      <c r="H388" s="822" t="s">
        <v>22</v>
      </c>
      <c r="I388" s="2357" t="s">
        <v>1328</v>
      </c>
      <c r="J388" s="822" t="s">
        <v>22</v>
      </c>
      <c r="K388" s="2357" t="s">
        <v>22</v>
      </c>
      <c r="L388" s="822" t="s">
        <v>22</v>
      </c>
      <c r="M388" s="2663" t="s">
        <v>22</v>
      </c>
      <c r="N388" s="2661" t="s">
        <v>22</v>
      </c>
      <c r="O388" s="2652" t="s">
        <v>22</v>
      </c>
      <c r="P388" s="2650" t="s">
        <v>22</v>
      </c>
      <c r="Q388" s="2652" t="s">
        <v>22</v>
      </c>
      <c r="R388" s="2650" t="s">
        <v>22</v>
      </c>
      <c r="S388" s="1529" t="s">
        <v>963</v>
      </c>
      <c r="T388" s="1639"/>
      <c r="U388" s="1639"/>
      <c r="V388" s="1639"/>
      <c r="W388" s="1639"/>
      <c r="X388" s="1639"/>
      <c r="Y388" s="1639"/>
      <c r="Z388" s="1639"/>
      <c r="AA388" s="1639"/>
      <c r="AB388" s="1639"/>
      <c r="AC388" s="679"/>
      <c r="AD388" s="1639">
        <v>0</v>
      </c>
    </row>
    <row s="1854" customFormat="1" customHeight="1" ht="15">
      <c r="A389" s="1636"/>
      <c r="B389" s="2401"/>
      <c r="C389" s="2402"/>
      <c r="D389" s="693" t="str">
        <f>B388&amp;".2"</f>
        <v>4.108.2</v>
      </c>
      <c r="E389" s="1671" t="s">
        <v>964</v>
      </c>
      <c r="F389" s="2267" t="s">
        <v>318</v>
      </c>
      <c r="G389" s="1742" t="s">
        <v>22</v>
      </c>
      <c r="H389" s="822" t="s">
        <v>22</v>
      </c>
      <c r="I389" s="1742" t="s">
        <v>1161</v>
      </c>
      <c r="J389" s="822" t="s">
        <v>22</v>
      </c>
      <c r="K389" s="1742" t="s">
        <v>22</v>
      </c>
      <c r="L389" s="822" t="s">
        <v>22</v>
      </c>
      <c r="M389" s="2664" t="s">
        <v>22</v>
      </c>
      <c r="N389" s="2661" t="s">
        <v>22</v>
      </c>
      <c r="O389" s="2653" t="s">
        <v>22</v>
      </c>
      <c r="P389" s="2650" t="s">
        <v>22</v>
      </c>
      <c r="Q389" s="2653" t="s">
        <v>22</v>
      </c>
      <c r="R389" s="2650" t="s">
        <v>22</v>
      </c>
      <c r="S389" s="1529" t="s">
        <v>965</v>
      </c>
      <c r="T389" s="1639"/>
      <c r="U389" s="1639"/>
      <c r="V389" s="1639"/>
      <c r="W389" s="1639"/>
      <c r="X389" s="1639"/>
      <c r="Y389" s="1639"/>
      <c r="Z389" s="1639"/>
      <c r="AA389" s="1639"/>
      <c r="AB389" s="1639"/>
      <c r="AC389" s="679"/>
      <c r="AD389" s="1639">
        <v>0</v>
      </c>
    </row>
    <row s="1854" customFormat="1" customHeight="1" ht="33.75">
      <c r="A390" s="1639"/>
      <c r="B390" s="2401" t="s">
        <v>1329</v>
      </c>
      <c r="C390" s="2402" t="s">
        <v>104</v>
      </c>
      <c r="D390" s="693" t="str">
        <f>B390&amp;".1"</f>
        <v>4.109.1</v>
      </c>
      <c r="E390" s="1671" t="s">
        <v>962</v>
      </c>
      <c r="F390" s="2267" t="s">
        <v>318</v>
      </c>
      <c r="G390" s="2357" t="s">
        <v>22</v>
      </c>
      <c r="H390" s="822" t="s">
        <v>22</v>
      </c>
      <c r="I390" s="2357" t="s">
        <v>1330</v>
      </c>
      <c r="J390" s="822" t="s">
        <v>22</v>
      </c>
      <c r="K390" s="2357" t="s">
        <v>22</v>
      </c>
      <c r="L390" s="822" t="s">
        <v>22</v>
      </c>
      <c r="M390" s="2663" t="s">
        <v>22</v>
      </c>
      <c r="N390" s="2661" t="s">
        <v>22</v>
      </c>
      <c r="O390" s="2652" t="s">
        <v>22</v>
      </c>
      <c r="P390" s="2650" t="s">
        <v>22</v>
      </c>
      <c r="Q390" s="2652" t="s">
        <v>22</v>
      </c>
      <c r="R390" s="2650" t="s">
        <v>22</v>
      </c>
      <c r="S390" s="1529" t="s">
        <v>963</v>
      </c>
      <c r="T390" s="1639"/>
      <c r="U390" s="1639"/>
      <c r="V390" s="1639"/>
      <c r="W390" s="1639"/>
      <c r="X390" s="1639"/>
      <c r="Y390" s="1639"/>
      <c r="Z390" s="1639"/>
      <c r="AA390" s="1639"/>
      <c r="AB390" s="1639"/>
      <c r="AC390" s="679"/>
      <c r="AD390" s="1639">
        <v>0</v>
      </c>
    </row>
    <row s="1854" customFormat="1" customHeight="1" ht="15">
      <c r="A391" s="1636"/>
      <c r="B391" s="2401"/>
      <c r="C391" s="2402"/>
      <c r="D391" s="693" t="str">
        <f>B390&amp;".2"</f>
        <v>4.109.2</v>
      </c>
      <c r="E391" s="1671" t="s">
        <v>964</v>
      </c>
      <c r="F391" s="2267" t="s">
        <v>318</v>
      </c>
      <c r="G391" s="1742" t="s">
        <v>22</v>
      </c>
      <c r="H391" s="822" t="s">
        <v>22</v>
      </c>
      <c r="I391" s="1742" t="s">
        <v>1331</v>
      </c>
      <c r="J391" s="822" t="s">
        <v>22</v>
      </c>
      <c r="K391" s="1742" t="s">
        <v>22</v>
      </c>
      <c r="L391" s="822" t="s">
        <v>22</v>
      </c>
      <c r="M391" s="2664" t="s">
        <v>22</v>
      </c>
      <c r="N391" s="2661" t="s">
        <v>22</v>
      </c>
      <c r="O391" s="2653" t="s">
        <v>22</v>
      </c>
      <c r="P391" s="2650" t="s">
        <v>22</v>
      </c>
      <c r="Q391" s="2653" t="s">
        <v>22</v>
      </c>
      <c r="R391" s="2650" t="s">
        <v>22</v>
      </c>
      <c r="S391" s="1529" t="s">
        <v>965</v>
      </c>
      <c r="T391" s="1639"/>
      <c r="U391" s="1639"/>
      <c r="V391" s="1639"/>
      <c r="W391" s="1639"/>
      <c r="X391" s="1639"/>
      <c r="Y391" s="1639"/>
      <c r="Z391" s="1639"/>
      <c r="AA391" s="1639"/>
      <c r="AB391" s="1639"/>
      <c r="AC391" s="679"/>
      <c r="AD391" s="1639">
        <v>0</v>
      </c>
    </row>
    <row s="1854" customFormat="1" customHeight="1" ht="33.75">
      <c r="A392" s="1639"/>
      <c r="B392" s="2401" t="s">
        <v>1332</v>
      </c>
      <c r="C392" s="2402" t="s">
        <v>104</v>
      </c>
      <c r="D392" s="693" t="str">
        <f>B392&amp;".1"</f>
        <v>4.110.1</v>
      </c>
      <c r="E392" s="1671" t="s">
        <v>962</v>
      </c>
      <c r="F392" s="2267" t="s">
        <v>318</v>
      </c>
      <c r="G392" s="2357" t="s">
        <v>22</v>
      </c>
      <c r="H392" s="822" t="s">
        <v>22</v>
      </c>
      <c r="I392" s="2357" t="s">
        <v>1333</v>
      </c>
      <c r="J392" s="822" t="s">
        <v>22</v>
      </c>
      <c r="K392" s="2357" t="s">
        <v>22</v>
      </c>
      <c r="L392" s="822" t="s">
        <v>22</v>
      </c>
      <c r="M392" s="2663" t="s">
        <v>22</v>
      </c>
      <c r="N392" s="2661" t="s">
        <v>22</v>
      </c>
      <c r="O392" s="2652" t="s">
        <v>22</v>
      </c>
      <c r="P392" s="2650" t="s">
        <v>22</v>
      </c>
      <c r="Q392" s="2652" t="s">
        <v>22</v>
      </c>
      <c r="R392" s="2650" t="s">
        <v>22</v>
      </c>
      <c r="S392" s="1529" t="s">
        <v>963</v>
      </c>
      <c r="T392" s="1639"/>
      <c r="U392" s="1639"/>
      <c r="V392" s="1639"/>
      <c r="W392" s="1639"/>
      <c r="X392" s="1639"/>
      <c r="Y392" s="1639"/>
      <c r="Z392" s="1639"/>
      <c r="AA392" s="1639"/>
      <c r="AB392" s="1639"/>
      <c r="AC392" s="679"/>
      <c r="AD392" s="1639">
        <v>0</v>
      </c>
    </row>
    <row s="1854" customFormat="1" customHeight="1" ht="15">
      <c r="A393" s="1636"/>
      <c r="B393" s="2401"/>
      <c r="C393" s="2402"/>
      <c r="D393" s="693" t="str">
        <f>B392&amp;".2"</f>
        <v>4.110.2</v>
      </c>
      <c r="E393" s="1671" t="s">
        <v>964</v>
      </c>
      <c r="F393" s="2267" t="s">
        <v>318</v>
      </c>
      <c r="G393" s="1742" t="s">
        <v>22</v>
      </c>
      <c r="H393" s="822" t="s">
        <v>22</v>
      </c>
      <c r="I393" s="1742" t="s">
        <v>1028</v>
      </c>
      <c r="J393" s="822" t="s">
        <v>22</v>
      </c>
      <c r="K393" s="1742" t="s">
        <v>22</v>
      </c>
      <c r="L393" s="822" t="s">
        <v>22</v>
      </c>
      <c r="M393" s="2664" t="s">
        <v>22</v>
      </c>
      <c r="N393" s="2661" t="s">
        <v>22</v>
      </c>
      <c r="O393" s="2653" t="s">
        <v>22</v>
      </c>
      <c r="P393" s="2650" t="s">
        <v>22</v>
      </c>
      <c r="Q393" s="2653" t="s">
        <v>22</v>
      </c>
      <c r="R393" s="2650" t="s">
        <v>22</v>
      </c>
      <c r="S393" s="1529" t="s">
        <v>965</v>
      </c>
      <c r="T393" s="1639"/>
      <c r="U393" s="1639"/>
      <c r="V393" s="1639"/>
      <c r="W393" s="1639"/>
      <c r="X393" s="1639"/>
      <c r="Y393" s="1639"/>
      <c r="Z393" s="1639"/>
      <c r="AA393" s="1639"/>
      <c r="AB393" s="1639"/>
      <c r="AC393" s="679"/>
      <c r="AD393" s="1639">
        <v>0</v>
      </c>
    </row>
    <row s="1854" customFormat="1" customHeight="1" ht="33.75">
      <c r="A394" s="1639"/>
      <c r="B394" s="2401" t="s">
        <v>1334</v>
      </c>
      <c r="C394" s="2402" t="s">
        <v>104</v>
      </c>
      <c r="D394" s="693" t="str">
        <f>B394&amp;".1"</f>
        <v>4.111.1</v>
      </c>
      <c r="E394" s="1671" t="s">
        <v>962</v>
      </c>
      <c r="F394" s="2267" t="s">
        <v>318</v>
      </c>
      <c r="G394" s="2357" t="s">
        <v>22</v>
      </c>
      <c r="H394" s="822" t="s">
        <v>22</v>
      </c>
      <c r="I394" s="2357" t="s">
        <v>1335</v>
      </c>
      <c r="J394" s="822" t="s">
        <v>22</v>
      </c>
      <c r="K394" s="2357" t="s">
        <v>22</v>
      </c>
      <c r="L394" s="822" t="s">
        <v>22</v>
      </c>
      <c r="M394" s="2663" t="s">
        <v>22</v>
      </c>
      <c r="N394" s="2661" t="s">
        <v>22</v>
      </c>
      <c r="O394" s="2652" t="s">
        <v>22</v>
      </c>
      <c r="P394" s="2650" t="s">
        <v>22</v>
      </c>
      <c r="Q394" s="2652" t="s">
        <v>22</v>
      </c>
      <c r="R394" s="2650" t="s">
        <v>22</v>
      </c>
      <c r="S394" s="1529" t="s">
        <v>963</v>
      </c>
      <c r="T394" s="1639"/>
      <c r="U394" s="1639"/>
      <c r="V394" s="1639"/>
      <c r="W394" s="1639"/>
      <c r="X394" s="1639"/>
      <c r="Y394" s="1639"/>
      <c r="Z394" s="1639"/>
      <c r="AA394" s="1639"/>
      <c r="AB394" s="1639"/>
      <c r="AC394" s="679"/>
      <c r="AD394" s="1639">
        <v>0</v>
      </c>
    </row>
    <row s="1854" customFormat="1" customHeight="1" ht="15">
      <c r="A395" s="1636"/>
      <c r="B395" s="2401"/>
      <c r="C395" s="2402"/>
      <c r="D395" s="693" t="str">
        <f>B394&amp;".2"</f>
        <v>4.111.2</v>
      </c>
      <c r="E395" s="1671" t="s">
        <v>964</v>
      </c>
      <c r="F395" s="2267" t="s">
        <v>318</v>
      </c>
      <c r="G395" s="1742" t="s">
        <v>22</v>
      </c>
      <c r="H395" s="822" t="s">
        <v>22</v>
      </c>
      <c r="I395" s="1742" t="s">
        <v>1152</v>
      </c>
      <c r="J395" s="822" t="s">
        <v>22</v>
      </c>
      <c r="K395" s="1742" t="s">
        <v>22</v>
      </c>
      <c r="L395" s="822" t="s">
        <v>22</v>
      </c>
      <c r="M395" s="2664" t="s">
        <v>22</v>
      </c>
      <c r="N395" s="2661" t="s">
        <v>22</v>
      </c>
      <c r="O395" s="2653" t="s">
        <v>22</v>
      </c>
      <c r="P395" s="2650" t="s">
        <v>22</v>
      </c>
      <c r="Q395" s="2653" t="s">
        <v>22</v>
      </c>
      <c r="R395" s="2650" t="s">
        <v>22</v>
      </c>
      <c r="S395" s="1529" t="s">
        <v>965</v>
      </c>
      <c r="T395" s="1639"/>
      <c r="U395" s="1639"/>
      <c r="V395" s="1639"/>
      <c r="W395" s="1639"/>
      <c r="X395" s="1639"/>
      <c r="Y395" s="1639"/>
      <c r="Z395" s="1639"/>
      <c r="AA395" s="1639"/>
      <c r="AB395" s="1639"/>
      <c r="AC395" s="679"/>
      <c r="AD395" s="1639">
        <v>0</v>
      </c>
    </row>
    <row s="1854" customFormat="1" customHeight="1" ht="33.75">
      <c r="A396" s="1639"/>
      <c r="B396" s="2401" t="s">
        <v>1336</v>
      </c>
      <c r="C396" s="2402" t="s">
        <v>104</v>
      </c>
      <c r="D396" s="693" t="str">
        <f>B396&amp;".1"</f>
        <v>4.112.1</v>
      </c>
      <c r="E396" s="1671" t="s">
        <v>962</v>
      </c>
      <c r="F396" s="2267" t="s">
        <v>318</v>
      </c>
      <c r="G396" s="2357" t="s">
        <v>22</v>
      </c>
      <c r="H396" s="822" t="s">
        <v>22</v>
      </c>
      <c r="I396" s="2357" t="s">
        <v>1337</v>
      </c>
      <c r="J396" s="822" t="s">
        <v>22</v>
      </c>
      <c r="K396" s="2357" t="s">
        <v>22</v>
      </c>
      <c r="L396" s="822" t="s">
        <v>22</v>
      </c>
      <c r="M396" s="2663" t="s">
        <v>22</v>
      </c>
      <c r="N396" s="2661" t="s">
        <v>22</v>
      </c>
      <c r="O396" s="2652" t="s">
        <v>22</v>
      </c>
      <c r="P396" s="2650" t="s">
        <v>22</v>
      </c>
      <c r="Q396" s="2652" t="s">
        <v>22</v>
      </c>
      <c r="R396" s="2650" t="s">
        <v>22</v>
      </c>
      <c r="S396" s="1529" t="s">
        <v>963</v>
      </c>
      <c r="T396" s="1639"/>
      <c r="U396" s="1639"/>
      <c r="V396" s="1639"/>
      <c r="W396" s="1639"/>
      <c r="X396" s="1639"/>
      <c r="Y396" s="1639"/>
      <c r="Z396" s="1639"/>
      <c r="AA396" s="1639"/>
      <c r="AB396" s="1639"/>
      <c r="AC396" s="679"/>
      <c r="AD396" s="1639">
        <v>0</v>
      </c>
    </row>
    <row s="1854" customFormat="1" customHeight="1" ht="15">
      <c r="A397" s="1636"/>
      <c r="B397" s="2401"/>
      <c r="C397" s="2402"/>
      <c r="D397" s="693" t="str">
        <f>B396&amp;".2"</f>
        <v>4.112.2</v>
      </c>
      <c r="E397" s="1671" t="s">
        <v>964</v>
      </c>
      <c r="F397" s="2267" t="s">
        <v>318</v>
      </c>
      <c r="G397" s="1742" t="s">
        <v>22</v>
      </c>
      <c r="H397" s="822" t="s">
        <v>22</v>
      </c>
      <c r="I397" s="1742" t="s">
        <v>1176</v>
      </c>
      <c r="J397" s="822" t="s">
        <v>22</v>
      </c>
      <c r="K397" s="1742" t="s">
        <v>22</v>
      </c>
      <c r="L397" s="822" t="s">
        <v>22</v>
      </c>
      <c r="M397" s="2664" t="s">
        <v>22</v>
      </c>
      <c r="N397" s="2661" t="s">
        <v>22</v>
      </c>
      <c r="O397" s="2653" t="s">
        <v>22</v>
      </c>
      <c r="P397" s="2650" t="s">
        <v>22</v>
      </c>
      <c r="Q397" s="2653" t="s">
        <v>22</v>
      </c>
      <c r="R397" s="2650" t="s">
        <v>22</v>
      </c>
      <c r="S397" s="1529" t="s">
        <v>965</v>
      </c>
      <c r="T397" s="1639"/>
      <c r="U397" s="1639"/>
      <c r="V397" s="1639"/>
      <c r="W397" s="1639"/>
      <c r="X397" s="1639"/>
      <c r="Y397" s="1639"/>
      <c r="Z397" s="1639"/>
      <c r="AA397" s="1639"/>
      <c r="AB397" s="1639"/>
      <c r="AC397" s="679"/>
      <c r="AD397" s="1639">
        <v>0</v>
      </c>
    </row>
    <row s="1854" customFormat="1" customHeight="1" ht="33.75">
      <c r="A398" s="1639"/>
      <c r="B398" s="2401" t="s">
        <v>1338</v>
      </c>
      <c r="C398" s="2402" t="s">
        <v>104</v>
      </c>
      <c r="D398" s="693" t="str">
        <f>B398&amp;".1"</f>
        <v>4.113.1</v>
      </c>
      <c r="E398" s="1671" t="s">
        <v>962</v>
      </c>
      <c r="F398" s="2267" t="s">
        <v>318</v>
      </c>
      <c r="G398" s="2357" t="s">
        <v>22</v>
      </c>
      <c r="H398" s="822" t="s">
        <v>22</v>
      </c>
      <c r="I398" s="2357" t="s">
        <v>1339</v>
      </c>
      <c r="J398" s="822" t="s">
        <v>22</v>
      </c>
      <c r="K398" s="2357" t="s">
        <v>22</v>
      </c>
      <c r="L398" s="822" t="s">
        <v>22</v>
      </c>
      <c r="M398" s="2663" t="s">
        <v>22</v>
      </c>
      <c r="N398" s="2661" t="s">
        <v>22</v>
      </c>
      <c r="O398" s="2652" t="s">
        <v>22</v>
      </c>
      <c r="P398" s="2650" t="s">
        <v>22</v>
      </c>
      <c r="Q398" s="2652" t="s">
        <v>22</v>
      </c>
      <c r="R398" s="2650" t="s">
        <v>22</v>
      </c>
      <c r="S398" s="1529" t="s">
        <v>963</v>
      </c>
      <c r="T398" s="1639"/>
      <c r="U398" s="1639"/>
      <c r="V398" s="1639"/>
      <c r="W398" s="1639"/>
      <c r="X398" s="1639"/>
      <c r="Y398" s="1639"/>
      <c r="Z398" s="1639"/>
      <c r="AA398" s="1639"/>
      <c r="AB398" s="1639"/>
      <c r="AC398" s="679"/>
      <c r="AD398" s="1639">
        <v>0</v>
      </c>
    </row>
    <row s="1854" customFormat="1" customHeight="1" ht="15">
      <c r="A399" s="1636"/>
      <c r="B399" s="2401"/>
      <c r="C399" s="2402"/>
      <c r="D399" s="693" t="str">
        <f>B398&amp;".2"</f>
        <v>4.113.2</v>
      </c>
      <c r="E399" s="1671" t="s">
        <v>964</v>
      </c>
      <c r="F399" s="2267" t="s">
        <v>318</v>
      </c>
      <c r="G399" s="1742" t="s">
        <v>22</v>
      </c>
      <c r="H399" s="822" t="s">
        <v>22</v>
      </c>
      <c r="I399" s="1742" t="s">
        <v>1147</v>
      </c>
      <c r="J399" s="822" t="s">
        <v>22</v>
      </c>
      <c r="K399" s="1742" t="s">
        <v>22</v>
      </c>
      <c r="L399" s="822" t="s">
        <v>22</v>
      </c>
      <c r="M399" s="2664" t="s">
        <v>22</v>
      </c>
      <c r="N399" s="2661" t="s">
        <v>22</v>
      </c>
      <c r="O399" s="2653" t="s">
        <v>22</v>
      </c>
      <c r="P399" s="2650" t="s">
        <v>22</v>
      </c>
      <c r="Q399" s="2653" t="s">
        <v>22</v>
      </c>
      <c r="R399" s="2650" t="s">
        <v>22</v>
      </c>
      <c r="S399" s="1529" t="s">
        <v>965</v>
      </c>
      <c r="T399" s="1639"/>
      <c r="U399" s="1639"/>
      <c r="V399" s="1639"/>
      <c r="W399" s="1639"/>
      <c r="X399" s="1639"/>
      <c r="Y399" s="1639"/>
      <c r="Z399" s="1639"/>
      <c r="AA399" s="1639"/>
      <c r="AB399" s="1639"/>
      <c r="AC399" s="679"/>
      <c r="AD399" s="1639">
        <v>0</v>
      </c>
    </row>
    <row s="1854" customFormat="1" customHeight="1" ht="33.75">
      <c r="A400" s="1639"/>
      <c r="B400" s="2401" t="s">
        <v>1340</v>
      </c>
      <c r="C400" s="2402" t="s">
        <v>104</v>
      </c>
      <c r="D400" s="693" t="str">
        <f>B400&amp;".1"</f>
        <v>4.114.1</v>
      </c>
      <c r="E400" s="1671" t="s">
        <v>962</v>
      </c>
      <c r="F400" s="2267" t="s">
        <v>318</v>
      </c>
      <c r="G400" s="2357" t="s">
        <v>22</v>
      </c>
      <c r="H400" s="822" t="s">
        <v>22</v>
      </c>
      <c r="I400" s="2357" t="s">
        <v>1341</v>
      </c>
      <c r="J400" s="822" t="s">
        <v>22</v>
      </c>
      <c r="K400" s="2357" t="s">
        <v>22</v>
      </c>
      <c r="L400" s="822" t="s">
        <v>22</v>
      </c>
      <c r="M400" s="2663" t="s">
        <v>22</v>
      </c>
      <c r="N400" s="2661" t="s">
        <v>22</v>
      </c>
      <c r="O400" s="2652" t="s">
        <v>22</v>
      </c>
      <c r="P400" s="2650" t="s">
        <v>22</v>
      </c>
      <c r="Q400" s="2652" t="s">
        <v>22</v>
      </c>
      <c r="R400" s="2650" t="s">
        <v>22</v>
      </c>
      <c r="S400" s="1529" t="s">
        <v>963</v>
      </c>
      <c r="T400" s="1639"/>
      <c r="U400" s="1639"/>
      <c r="V400" s="1639"/>
      <c r="W400" s="1639"/>
      <c r="X400" s="1639"/>
      <c r="Y400" s="1639"/>
      <c r="Z400" s="1639"/>
      <c r="AA400" s="1639"/>
      <c r="AB400" s="1639"/>
      <c r="AC400" s="679"/>
      <c r="AD400" s="1639">
        <v>0</v>
      </c>
    </row>
    <row s="1854" customFormat="1" customHeight="1" ht="15">
      <c r="A401" s="1636"/>
      <c r="B401" s="2401"/>
      <c r="C401" s="2402"/>
      <c r="D401" s="693" t="str">
        <f>B400&amp;".2"</f>
        <v>4.114.2</v>
      </c>
      <c r="E401" s="1671" t="s">
        <v>964</v>
      </c>
      <c r="F401" s="2267" t="s">
        <v>318</v>
      </c>
      <c r="G401" s="1742" t="s">
        <v>22</v>
      </c>
      <c r="H401" s="822" t="s">
        <v>22</v>
      </c>
      <c r="I401" s="1742" t="s">
        <v>1147</v>
      </c>
      <c r="J401" s="822" t="s">
        <v>22</v>
      </c>
      <c r="K401" s="1742" t="s">
        <v>22</v>
      </c>
      <c r="L401" s="822" t="s">
        <v>22</v>
      </c>
      <c r="M401" s="2664" t="s">
        <v>22</v>
      </c>
      <c r="N401" s="2661" t="s">
        <v>22</v>
      </c>
      <c r="O401" s="2653" t="s">
        <v>22</v>
      </c>
      <c r="P401" s="2650" t="s">
        <v>22</v>
      </c>
      <c r="Q401" s="2653" t="s">
        <v>22</v>
      </c>
      <c r="R401" s="2650" t="s">
        <v>22</v>
      </c>
      <c r="S401" s="1529" t="s">
        <v>965</v>
      </c>
      <c r="T401" s="1639"/>
      <c r="U401" s="1639"/>
      <c r="V401" s="1639"/>
      <c r="W401" s="1639"/>
      <c r="X401" s="1639"/>
      <c r="Y401" s="1639"/>
      <c r="Z401" s="1639"/>
      <c r="AA401" s="1639"/>
      <c r="AB401" s="1639"/>
      <c r="AC401" s="679"/>
      <c r="AD401" s="1639">
        <v>0</v>
      </c>
    </row>
    <row s="1854" customFormat="1" customHeight="1" ht="33.75">
      <c r="A402" s="1639"/>
      <c r="B402" s="2401" t="s">
        <v>1342</v>
      </c>
      <c r="C402" s="2402" t="s">
        <v>104</v>
      </c>
      <c r="D402" s="693" t="str">
        <f>B402&amp;".1"</f>
        <v>4.115.1</v>
      </c>
      <c r="E402" s="1671" t="s">
        <v>962</v>
      </c>
      <c r="F402" s="2267" t="s">
        <v>318</v>
      </c>
      <c r="G402" s="2357" t="s">
        <v>22</v>
      </c>
      <c r="H402" s="822" t="s">
        <v>22</v>
      </c>
      <c r="I402" s="2357" t="s">
        <v>1343</v>
      </c>
      <c r="J402" s="822" t="s">
        <v>22</v>
      </c>
      <c r="K402" s="2357" t="s">
        <v>22</v>
      </c>
      <c r="L402" s="822" t="s">
        <v>22</v>
      </c>
      <c r="M402" s="2663" t="s">
        <v>22</v>
      </c>
      <c r="N402" s="2661" t="s">
        <v>22</v>
      </c>
      <c r="O402" s="2652" t="s">
        <v>22</v>
      </c>
      <c r="P402" s="2650" t="s">
        <v>22</v>
      </c>
      <c r="Q402" s="2652" t="s">
        <v>22</v>
      </c>
      <c r="R402" s="2650" t="s">
        <v>22</v>
      </c>
      <c r="S402" s="1529" t="s">
        <v>963</v>
      </c>
      <c r="T402" s="1639"/>
      <c r="U402" s="1639"/>
      <c r="V402" s="1639"/>
      <c r="W402" s="1639"/>
      <c r="X402" s="1639"/>
      <c r="Y402" s="1639"/>
      <c r="Z402" s="1639"/>
      <c r="AA402" s="1639"/>
      <c r="AB402" s="1639"/>
      <c r="AC402" s="679"/>
      <c r="AD402" s="1639">
        <v>0</v>
      </c>
    </row>
    <row s="1854" customFormat="1" customHeight="1" ht="15">
      <c r="A403" s="1636"/>
      <c r="B403" s="2401"/>
      <c r="C403" s="2402"/>
      <c r="D403" s="693" t="str">
        <f>B402&amp;".2"</f>
        <v>4.115.2</v>
      </c>
      <c r="E403" s="1671" t="s">
        <v>964</v>
      </c>
      <c r="F403" s="2267" t="s">
        <v>318</v>
      </c>
      <c r="G403" s="1742" t="s">
        <v>22</v>
      </c>
      <c r="H403" s="822" t="s">
        <v>22</v>
      </c>
      <c r="I403" s="1742" t="s">
        <v>1144</v>
      </c>
      <c r="J403" s="822" t="s">
        <v>22</v>
      </c>
      <c r="K403" s="1742" t="s">
        <v>22</v>
      </c>
      <c r="L403" s="822" t="s">
        <v>22</v>
      </c>
      <c r="M403" s="2664" t="s">
        <v>22</v>
      </c>
      <c r="N403" s="2661" t="s">
        <v>22</v>
      </c>
      <c r="O403" s="2653" t="s">
        <v>22</v>
      </c>
      <c r="P403" s="2650" t="s">
        <v>22</v>
      </c>
      <c r="Q403" s="2653" t="s">
        <v>22</v>
      </c>
      <c r="R403" s="2650" t="s">
        <v>22</v>
      </c>
      <c r="S403" s="1529" t="s">
        <v>965</v>
      </c>
      <c r="T403" s="1639"/>
      <c r="U403" s="1639"/>
      <c r="V403" s="1639"/>
      <c r="W403" s="1639"/>
      <c r="X403" s="1639"/>
      <c r="Y403" s="1639"/>
      <c r="Z403" s="1639"/>
      <c r="AA403" s="1639"/>
      <c r="AB403" s="1639"/>
      <c r="AC403" s="679"/>
      <c r="AD403" s="1639">
        <v>0</v>
      </c>
    </row>
    <row s="1854" customFormat="1" customHeight="1" ht="33.75">
      <c r="A404" s="1639"/>
      <c r="B404" s="2401" t="s">
        <v>1344</v>
      </c>
      <c r="C404" s="2402" t="s">
        <v>104</v>
      </c>
      <c r="D404" s="693" t="str">
        <f>B404&amp;".1"</f>
        <v>4.116.1</v>
      </c>
      <c r="E404" s="1671" t="s">
        <v>962</v>
      </c>
      <c r="F404" s="2267" t="s">
        <v>318</v>
      </c>
      <c r="G404" s="2357" t="s">
        <v>22</v>
      </c>
      <c r="H404" s="822" t="s">
        <v>22</v>
      </c>
      <c r="I404" s="2357" t="s">
        <v>1345</v>
      </c>
      <c r="J404" s="822" t="s">
        <v>22</v>
      </c>
      <c r="K404" s="2357" t="s">
        <v>22</v>
      </c>
      <c r="L404" s="822" t="s">
        <v>22</v>
      </c>
      <c r="M404" s="2663" t="s">
        <v>22</v>
      </c>
      <c r="N404" s="2661" t="s">
        <v>22</v>
      </c>
      <c r="O404" s="2652" t="s">
        <v>22</v>
      </c>
      <c r="P404" s="2650" t="s">
        <v>22</v>
      </c>
      <c r="Q404" s="2652" t="s">
        <v>22</v>
      </c>
      <c r="R404" s="2650" t="s">
        <v>22</v>
      </c>
      <c r="S404" s="1529" t="s">
        <v>963</v>
      </c>
      <c r="T404" s="1639"/>
      <c r="U404" s="1639"/>
      <c r="V404" s="1639"/>
      <c r="W404" s="1639"/>
      <c r="X404" s="1639"/>
      <c r="Y404" s="1639"/>
      <c r="Z404" s="1639"/>
      <c r="AA404" s="1639"/>
      <c r="AB404" s="1639"/>
      <c r="AC404" s="679"/>
      <c r="AD404" s="1639">
        <v>0</v>
      </c>
    </row>
    <row s="1854" customFormat="1" customHeight="1" ht="15">
      <c r="A405" s="1636"/>
      <c r="B405" s="2401"/>
      <c r="C405" s="2402"/>
      <c r="D405" s="693" t="str">
        <f>B404&amp;".2"</f>
        <v>4.116.2</v>
      </c>
      <c r="E405" s="1671" t="s">
        <v>964</v>
      </c>
      <c r="F405" s="2267" t="s">
        <v>318</v>
      </c>
      <c r="G405" s="1742" t="s">
        <v>22</v>
      </c>
      <c r="H405" s="822" t="s">
        <v>22</v>
      </c>
      <c r="I405" s="1742" t="s">
        <v>1168</v>
      </c>
      <c r="J405" s="822" t="s">
        <v>22</v>
      </c>
      <c r="K405" s="1742" t="s">
        <v>22</v>
      </c>
      <c r="L405" s="822" t="s">
        <v>22</v>
      </c>
      <c r="M405" s="2664" t="s">
        <v>22</v>
      </c>
      <c r="N405" s="2661" t="s">
        <v>22</v>
      </c>
      <c r="O405" s="2653" t="s">
        <v>22</v>
      </c>
      <c r="P405" s="2650" t="s">
        <v>22</v>
      </c>
      <c r="Q405" s="2653" t="s">
        <v>22</v>
      </c>
      <c r="R405" s="2650" t="s">
        <v>22</v>
      </c>
      <c r="S405" s="1529" t="s">
        <v>965</v>
      </c>
      <c r="T405" s="1639"/>
      <c r="U405" s="1639"/>
      <c r="V405" s="1639"/>
      <c r="W405" s="1639"/>
      <c r="X405" s="1639"/>
      <c r="Y405" s="1639"/>
      <c r="Z405" s="1639"/>
      <c r="AA405" s="1639"/>
      <c r="AB405" s="1639"/>
      <c r="AC405" s="679"/>
      <c r="AD405" s="1639">
        <v>0</v>
      </c>
    </row>
    <row s="1854" customFormat="1" customHeight="1" ht="33.75">
      <c r="A406" s="1639"/>
      <c r="B406" s="2401" t="s">
        <v>1346</v>
      </c>
      <c r="C406" s="2402" t="s">
        <v>104</v>
      </c>
      <c r="D406" s="693" t="str">
        <f>B406&amp;".1"</f>
        <v>4.117.1</v>
      </c>
      <c r="E406" s="1671" t="s">
        <v>962</v>
      </c>
      <c r="F406" s="2267" t="s">
        <v>318</v>
      </c>
      <c r="G406" s="2357" t="s">
        <v>22</v>
      </c>
      <c r="H406" s="822" t="s">
        <v>22</v>
      </c>
      <c r="I406" s="2357" t="s">
        <v>1347</v>
      </c>
      <c r="J406" s="822" t="s">
        <v>22</v>
      </c>
      <c r="K406" s="2357" t="s">
        <v>22</v>
      </c>
      <c r="L406" s="822" t="s">
        <v>22</v>
      </c>
      <c r="M406" s="2663" t="s">
        <v>22</v>
      </c>
      <c r="N406" s="2661" t="s">
        <v>22</v>
      </c>
      <c r="O406" s="2652" t="s">
        <v>22</v>
      </c>
      <c r="P406" s="2650" t="s">
        <v>22</v>
      </c>
      <c r="Q406" s="2652" t="s">
        <v>22</v>
      </c>
      <c r="R406" s="2650" t="s">
        <v>22</v>
      </c>
      <c r="S406" s="1529" t="s">
        <v>963</v>
      </c>
      <c r="T406" s="1639"/>
      <c r="U406" s="1639"/>
      <c r="V406" s="1639"/>
      <c r="W406" s="1639"/>
      <c r="X406" s="1639"/>
      <c r="Y406" s="1639"/>
      <c r="Z406" s="1639"/>
      <c r="AA406" s="1639"/>
      <c r="AB406" s="1639"/>
      <c r="AC406" s="679"/>
      <c r="AD406" s="1639">
        <v>0</v>
      </c>
    </row>
    <row s="1854" customFormat="1" customHeight="1" ht="15">
      <c r="A407" s="1636"/>
      <c r="B407" s="2401"/>
      <c r="C407" s="2402"/>
      <c r="D407" s="693" t="str">
        <f>B406&amp;".2"</f>
        <v>4.117.2</v>
      </c>
      <c r="E407" s="1671" t="s">
        <v>964</v>
      </c>
      <c r="F407" s="2267" t="s">
        <v>318</v>
      </c>
      <c r="G407" s="1742" t="s">
        <v>22</v>
      </c>
      <c r="H407" s="822" t="s">
        <v>22</v>
      </c>
      <c r="I407" s="1742" t="s">
        <v>1176</v>
      </c>
      <c r="J407" s="822" t="s">
        <v>22</v>
      </c>
      <c r="K407" s="1742" t="s">
        <v>22</v>
      </c>
      <c r="L407" s="822" t="s">
        <v>22</v>
      </c>
      <c r="M407" s="2664" t="s">
        <v>22</v>
      </c>
      <c r="N407" s="2661" t="s">
        <v>22</v>
      </c>
      <c r="O407" s="2653" t="s">
        <v>22</v>
      </c>
      <c r="P407" s="2650" t="s">
        <v>22</v>
      </c>
      <c r="Q407" s="2653" t="s">
        <v>22</v>
      </c>
      <c r="R407" s="2650" t="s">
        <v>22</v>
      </c>
      <c r="S407" s="1529" t="s">
        <v>965</v>
      </c>
      <c r="T407" s="1639"/>
      <c r="U407" s="1639"/>
      <c r="V407" s="1639"/>
      <c r="W407" s="1639"/>
      <c r="X407" s="1639"/>
      <c r="Y407" s="1639"/>
      <c r="Z407" s="1639"/>
      <c r="AA407" s="1639"/>
      <c r="AB407" s="1639"/>
      <c r="AC407" s="679"/>
      <c r="AD407" s="1639">
        <v>0</v>
      </c>
    </row>
    <row s="1854" customFormat="1" customHeight="1" ht="33.75">
      <c r="A408" s="1639"/>
      <c r="B408" s="2401" t="s">
        <v>1348</v>
      </c>
      <c r="C408" s="2402" t="s">
        <v>104</v>
      </c>
      <c r="D408" s="693" t="str">
        <f>B408&amp;".1"</f>
        <v>4.118.1</v>
      </c>
      <c r="E408" s="1671" t="s">
        <v>962</v>
      </c>
      <c r="F408" s="2267" t="s">
        <v>318</v>
      </c>
      <c r="G408" s="2357" t="s">
        <v>22</v>
      </c>
      <c r="H408" s="822" t="s">
        <v>22</v>
      </c>
      <c r="I408" s="2357" t="s">
        <v>1349</v>
      </c>
      <c r="J408" s="822" t="s">
        <v>22</v>
      </c>
      <c r="K408" s="2357" t="s">
        <v>22</v>
      </c>
      <c r="L408" s="822" t="s">
        <v>22</v>
      </c>
      <c r="M408" s="2663" t="s">
        <v>22</v>
      </c>
      <c r="N408" s="2661" t="s">
        <v>22</v>
      </c>
      <c r="O408" s="2652" t="s">
        <v>22</v>
      </c>
      <c r="P408" s="2650" t="s">
        <v>22</v>
      </c>
      <c r="Q408" s="2652" t="s">
        <v>22</v>
      </c>
      <c r="R408" s="2650" t="s">
        <v>22</v>
      </c>
      <c r="S408" s="1529" t="s">
        <v>963</v>
      </c>
      <c r="T408" s="1639"/>
      <c r="U408" s="1639"/>
      <c r="V408" s="1639"/>
      <c r="W408" s="1639"/>
      <c r="X408" s="1639"/>
      <c r="Y408" s="1639"/>
      <c r="Z408" s="1639"/>
      <c r="AA408" s="1639"/>
      <c r="AB408" s="1639"/>
      <c r="AC408" s="679"/>
      <c r="AD408" s="1639">
        <v>0</v>
      </c>
    </row>
    <row s="1854" customFormat="1" customHeight="1" ht="15">
      <c r="A409" s="1636"/>
      <c r="B409" s="2401"/>
      <c r="C409" s="2402"/>
      <c r="D409" s="693" t="str">
        <f>B408&amp;".2"</f>
        <v>4.118.2</v>
      </c>
      <c r="E409" s="1671" t="s">
        <v>964</v>
      </c>
      <c r="F409" s="2267" t="s">
        <v>318</v>
      </c>
      <c r="G409" s="1742" t="s">
        <v>22</v>
      </c>
      <c r="H409" s="822" t="s">
        <v>22</v>
      </c>
      <c r="I409" s="1742" t="s">
        <v>1019</v>
      </c>
      <c r="J409" s="822" t="s">
        <v>22</v>
      </c>
      <c r="K409" s="1742" t="s">
        <v>22</v>
      </c>
      <c r="L409" s="822" t="s">
        <v>22</v>
      </c>
      <c r="M409" s="2664" t="s">
        <v>22</v>
      </c>
      <c r="N409" s="2661" t="s">
        <v>22</v>
      </c>
      <c r="O409" s="2653" t="s">
        <v>22</v>
      </c>
      <c r="P409" s="2650" t="s">
        <v>22</v>
      </c>
      <c r="Q409" s="2653" t="s">
        <v>22</v>
      </c>
      <c r="R409" s="2650" t="s">
        <v>22</v>
      </c>
      <c r="S409" s="1529" t="s">
        <v>965</v>
      </c>
      <c r="T409" s="1639"/>
      <c r="U409" s="1639"/>
      <c r="V409" s="1639"/>
      <c r="W409" s="1639"/>
      <c r="X409" s="1639"/>
      <c r="Y409" s="1639"/>
      <c r="Z409" s="1639"/>
      <c r="AA409" s="1639"/>
      <c r="AB409" s="1639"/>
      <c r="AC409" s="679"/>
      <c r="AD409" s="1639">
        <v>0</v>
      </c>
    </row>
    <row s="1854" customFormat="1" customHeight="1" ht="33.75">
      <c r="A410" s="1639"/>
      <c r="B410" s="2401" t="s">
        <v>1350</v>
      </c>
      <c r="C410" s="2402" t="s">
        <v>104</v>
      </c>
      <c r="D410" s="693" t="str">
        <f>B410&amp;".1"</f>
        <v>4.119.1</v>
      </c>
      <c r="E410" s="1671" t="s">
        <v>962</v>
      </c>
      <c r="F410" s="2267" t="s">
        <v>318</v>
      </c>
      <c r="G410" s="2357" t="s">
        <v>22</v>
      </c>
      <c r="H410" s="822" t="s">
        <v>22</v>
      </c>
      <c r="I410" s="2357" t="s">
        <v>1351</v>
      </c>
      <c r="J410" s="822" t="s">
        <v>22</v>
      </c>
      <c r="K410" s="2357" t="s">
        <v>22</v>
      </c>
      <c r="L410" s="822" t="s">
        <v>22</v>
      </c>
      <c r="M410" s="2663" t="s">
        <v>22</v>
      </c>
      <c r="N410" s="2661" t="s">
        <v>22</v>
      </c>
      <c r="O410" s="2652" t="s">
        <v>22</v>
      </c>
      <c r="P410" s="2650" t="s">
        <v>22</v>
      </c>
      <c r="Q410" s="2652" t="s">
        <v>22</v>
      </c>
      <c r="R410" s="2650" t="s">
        <v>22</v>
      </c>
      <c r="S410" s="1529" t="s">
        <v>963</v>
      </c>
      <c r="T410" s="1639"/>
      <c r="U410" s="1639"/>
      <c r="V410" s="1639"/>
      <c r="W410" s="1639"/>
      <c r="X410" s="1639"/>
      <c r="Y410" s="1639"/>
      <c r="Z410" s="1639"/>
      <c r="AA410" s="1639"/>
      <c r="AB410" s="1639"/>
      <c r="AC410" s="679"/>
      <c r="AD410" s="1639">
        <v>0</v>
      </c>
    </row>
    <row s="1854" customFormat="1" customHeight="1" ht="15">
      <c r="A411" s="1636"/>
      <c r="B411" s="2401"/>
      <c r="C411" s="2402"/>
      <c r="D411" s="693" t="str">
        <f>B410&amp;".2"</f>
        <v>4.119.2</v>
      </c>
      <c r="E411" s="1671" t="s">
        <v>964</v>
      </c>
      <c r="F411" s="2267" t="s">
        <v>318</v>
      </c>
      <c r="G411" s="1742" t="s">
        <v>22</v>
      </c>
      <c r="H411" s="822" t="s">
        <v>22</v>
      </c>
      <c r="I411" s="1742" t="s">
        <v>1019</v>
      </c>
      <c r="J411" s="822" t="s">
        <v>22</v>
      </c>
      <c r="K411" s="1742" t="s">
        <v>22</v>
      </c>
      <c r="L411" s="822" t="s">
        <v>22</v>
      </c>
      <c r="M411" s="2664" t="s">
        <v>22</v>
      </c>
      <c r="N411" s="2661" t="s">
        <v>22</v>
      </c>
      <c r="O411" s="2653" t="s">
        <v>22</v>
      </c>
      <c r="P411" s="2650" t="s">
        <v>22</v>
      </c>
      <c r="Q411" s="2653" t="s">
        <v>22</v>
      </c>
      <c r="R411" s="2650" t="s">
        <v>22</v>
      </c>
      <c r="S411" s="1529" t="s">
        <v>965</v>
      </c>
      <c r="T411" s="1639"/>
      <c r="U411" s="1639"/>
      <c r="V411" s="1639"/>
      <c r="W411" s="1639"/>
      <c r="X411" s="1639"/>
      <c r="Y411" s="1639"/>
      <c r="Z411" s="1639"/>
      <c r="AA411" s="1639"/>
      <c r="AB411" s="1639"/>
      <c r="AC411" s="679"/>
      <c r="AD411" s="1639">
        <v>0</v>
      </c>
    </row>
    <row s="1854" customFormat="1" customHeight="1" ht="33.75">
      <c r="A412" s="1639"/>
      <c r="B412" s="2401" t="s">
        <v>1352</v>
      </c>
      <c r="C412" s="2402" t="s">
        <v>104</v>
      </c>
      <c r="D412" s="693" t="str">
        <f>B412&amp;".1"</f>
        <v>4.120.1</v>
      </c>
      <c r="E412" s="1671" t="s">
        <v>962</v>
      </c>
      <c r="F412" s="2267" t="s">
        <v>318</v>
      </c>
      <c r="G412" s="2357" t="s">
        <v>22</v>
      </c>
      <c r="H412" s="822" t="s">
        <v>22</v>
      </c>
      <c r="I412" s="2357" t="s">
        <v>1353</v>
      </c>
      <c r="J412" s="822" t="s">
        <v>22</v>
      </c>
      <c r="K412" s="2357" t="s">
        <v>22</v>
      </c>
      <c r="L412" s="822" t="s">
        <v>22</v>
      </c>
      <c r="M412" s="2663" t="s">
        <v>22</v>
      </c>
      <c r="N412" s="2661" t="s">
        <v>22</v>
      </c>
      <c r="O412" s="2652" t="s">
        <v>22</v>
      </c>
      <c r="P412" s="2650" t="s">
        <v>22</v>
      </c>
      <c r="Q412" s="2652" t="s">
        <v>22</v>
      </c>
      <c r="R412" s="2650" t="s">
        <v>22</v>
      </c>
      <c r="S412" s="1529" t="s">
        <v>963</v>
      </c>
      <c r="T412" s="1639"/>
      <c r="U412" s="1639"/>
      <c r="V412" s="1639"/>
      <c r="W412" s="1639"/>
      <c r="X412" s="1639"/>
      <c r="Y412" s="1639"/>
      <c r="Z412" s="1639"/>
      <c r="AA412" s="1639"/>
      <c r="AB412" s="1639"/>
      <c r="AC412" s="679"/>
      <c r="AD412" s="1639">
        <v>0</v>
      </c>
    </row>
    <row s="1854" customFormat="1" customHeight="1" ht="15">
      <c r="A413" s="1636"/>
      <c r="B413" s="2401"/>
      <c r="C413" s="2402"/>
      <c r="D413" s="693" t="str">
        <f>B412&amp;".2"</f>
        <v>4.120.2</v>
      </c>
      <c r="E413" s="1671" t="s">
        <v>964</v>
      </c>
      <c r="F413" s="2267" t="s">
        <v>318</v>
      </c>
      <c r="G413" s="1742" t="s">
        <v>22</v>
      </c>
      <c r="H413" s="822" t="s">
        <v>22</v>
      </c>
      <c r="I413" s="1742" t="s">
        <v>1306</v>
      </c>
      <c r="J413" s="822" t="s">
        <v>22</v>
      </c>
      <c r="K413" s="1742" t="s">
        <v>22</v>
      </c>
      <c r="L413" s="822" t="s">
        <v>22</v>
      </c>
      <c r="M413" s="2664" t="s">
        <v>22</v>
      </c>
      <c r="N413" s="2661" t="s">
        <v>22</v>
      </c>
      <c r="O413" s="2653" t="s">
        <v>22</v>
      </c>
      <c r="P413" s="2650" t="s">
        <v>22</v>
      </c>
      <c r="Q413" s="2653" t="s">
        <v>22</v>
      </c>
      <c r="R413" s="2650" t="s">
        <v>22</v>
      </c>
      <c r="S413" s="1529" t="s">
        <v>965</v>
      </c>
      <c r="T413" s="1639"/>
      <c r="U413" s="1639"/>
      <c r="V413" s="1639"/>
      <c r="W413" s="1639"/>
      <c r="X413" s="1639"/>
      <c r="Y413" s="1639"/>
      <c r="Z413" s="1639"/>
      <c r="AA413" s="1639"/>
      <c r="AB413" s="1639"/>
      <c r="AC413" s="679"/>
      <c r="AD413" s="1639">
        <v>0</v>
      </c>
    </row>
    <row s="1854" customFormat="1" customHeight="1" ht="33.75">
      <c r="A414" s="1639"/>
      <c r="B414" s="2401" t="s">
        <v>1354</v>
      </c>
      <c r="C414" s="2402" t="s">
        <v>104</v>
      </c>
      <c r="D414" s="693" t="str">
        <f>B414&amp;".1"</f>
        <v>4.121.1</v>
      </c>
      <c r="E414" s="1671" t="s">
        <v>962</v>
      </c>
      <c r="F414" s="2267" t="s">
        <v>318</v>
      </c>
      <c r="G414" s="2357" t="s">
        <v>22</v>
      </c>
      <c r="H414" s="822" t="s">
        <v>22</v>
      </c>
      <c r="I414" s="2357" t="s">
        <v>1355</v>
      </c>
      <c r="J414" s="822" t="s">
        <v>22</v>
      </c>
      <c r="K414" s="2357" t="s">
        <v>22</v>
      </c>
      <c r="L414" s="822" t="s">
        <v>22</v>
      </c>
      <c r="M414" s="2663" t="s">
        <v>22</v>
      </c>
      <c r="N414" s="2661" t="s">
        <v>22</v>
      </c>
      <c r="O414" s="2652" t="s">
        <v>22</v>
      </c>
      <c r="P414" s="2650" t="s">
        <v>22</v>
      </c>
      <c r="Q414" s="2652" t="s">
        <v>22</v>
      </c>
      <c r="R414" s="2650" t="s">
        <v>22</v>
      </c>
      <c r="S414" s="1529" t="s">
        <v>963</v>
      </c>
      <c r="T414" s="1639"/>
      <c r="U414" s="1639"/>
      <c r="V414" s="1639"/>
      <c r="W414" s="1639"/>
      <c r="X414" s="1639"/>
      <c r="Y414" s="1639"/>
      <c r="Z414" s="1639"/>
      <c r="AA414" s="1639"/>
      <c r="AB414" s="1639"/>
      <c r="AC414" s="679"/>
      <c r="AD414" s="1639">
        <v>0</v>
      </c>
    </row>
    <row s="1854" customFormat="1" customHeight="1" ht="15">
      <c r="A415" s="1636"/>
      <c r="B415" s="2401"/>
      <c r="C415" s="2402"/>
      <c r="D415" s="693" t="str">
        <f>B414&amp;".2"</f>
        <v>4.121.2</v>
      </c>
      <c r="E415" s="1671" t="s">
        <v>964</v>
      </c>
      <c r="F415" s="2267" t="s">
        <v>318</v>
      </c>
      <c r="G415" s="1742" t="s">
        <v>22</v>
      </c>
      <c r="H415" s="822" t="s">
        <v>22</v>
      </c>
      <c r="I415" s="1742" t="s">
        <v>1056</v>
      </c>
      <c r="J415" s="822" t="s">
        <v>22</v>
      </c>
      <c r="K415" s="1742" t="s">
        <v>22</v>
      </c>
      <c r="L415" s="822" t="s">
        <v>22</v>
      </c>
      <c r="M415" s="2664" t="s">
        <v>22</v>
      </c>
      <c r="N415" s="2661" t="s">
        <v>22</v>
      </c>
      <c r="O415" s="2653" t="s">
        <v>22</v>
      </c>
      <c r="P415" s="2650" t="s">
        <v>22</v>
      </c>
      <c r="Q415" s="2653" t="s">
        <v>22</v>
      </c>
      <c r="R415" s="2650" t="s">
        <v>22</v>
      </c>
      <c r="S415" s="1529" t="s">
        <v>965</v>
      </c>
      <c r="T415" s="1639"/>
      <c r="U415" s="1639"/>
      <c r="V415" s="1639"/>
      <c r="W415" s="1639"/>
      <c r="X415" s="1639"/>
      <c r="Y415" s="1639"/>
      <c r="Z415" s="1639"/>
      <c r="AA415" s="1639"/>
      <c r="AB415" s="1639"/>
      <c r="AC415" s="679"/>
      <c r="AD415" s="1639">
        <v>0</v>
      </c>
    </row>
    <row s="1854" customFormat="1" customHeight="1" ht="33.75">
      <c r="A416" s="1639"/>
      <c r="B416" s="2401" t="s">
        <v>1356</v>
      </c>
      <c r="C416" s="2402" t="s">
        <v>104</v>
      </c>
      <c r="D416" s="693" t="str">
        <f>B416&amp;".1"</f>
        <v>4.122.1</v>
      </c>
      <c r="E416" s="1671" t="s">
        <v>962</v>
      </c>
      <c r="F416" s="2267" t="s">
        <v>318</v>
      </c>
      <c r="G416" s="2357" t="s">
        <v>22</v>
      </c>
      <c r="H416" s="822" t="s">
        <v>22</v>
      </c>
      <c r="I416" s="2357" t="s">
        <v>1357</v>
      </c>
      <c r="J416" s="822" t="s">
        <v>22</v>
      </c>
      <c r="K416" s="2357" t="s">
        <v>22</v>
      </c>
      <c r="L416" s="822" t="s">
        <v>22</v>
      </c>
      <c r="M416" s="2663" t="s">
        <v>22</v>
      </c>
      <c r="N416" s="2661" t="s">
        <v>22</v>
      </c>
      <c r="O416" s="2652" t="s">
        <v>22</v>
      </c>
      <c r="P416" s="2650" t="s">
        <v>22</v>
      </c>
      <c r="Q416" s="2652" t="s">
        <v>22</v>
      </c>
      <c r="R416" s="2650" t="s">
        <v>22</v>
      </c>
      <c r="S416" s="1529" t="s">
        <v>963</v>
      </c>
      <c r="T416" s="1639"/>
      <c r="U416" s="1639"/>
      <c r="V416" s="1639"/>
      <c r="W416" s="1639"/>
      <c r="X416" s="1639"/>
      <c r="Y416" s="1639"/>
      <c r="Z416" s="1639"/>
      <c r="AA416" s="1639"/>
      <c r="AB416" s="1639"/>
      <c r="AC416" s="679"/>
      <c r="AD416" s="1639">
        <v>0</v>
      </c>
    </row>
    <row s="1854" customFormat="1" customHeight="1" ht="15">
      <c r="A417" s="1636"/>
      <c r="B417" s="2401"/>
      <c r="C417" s="2402"/>
      <c r="D417" s="693" t="str">
        <f>B416&amp;".2"</f>
        <v>4.122.2</v>
      </c>
      <c r="E417" s="1671" t="s">
        <v>964</v>
      </c>
      <c r="F417" s="2267" t="s">
        <v>318</v>
      </c>
      <c r="G417" s="1742" t="s">
        <v>22</v>
      </c>
      <c r="H417" s="822" t="s">
        <v>22</v>
      </c>
      <c r="I417" s="1742" t="s">
        <v>1123</v>
      </c>
      <c r="J417" s="822" t="s">
        <v>22</v>
      </c>
      <c r="K417" s="1742" t="s">
        <v>22</v>
      </c>
      <c r="L417" s="822" t="s">
        <v>22</v>
      </c>
      <c r="M417" s="2664" t="s">
        <v>22</v>
      </c>
      <c r="N417" s="2661" t="s">
        <v>22</v>
      </c>
      <c r="O417" s="2653" t="s">
        <v>22</v>
      </c>
      <c r="P417" s="2650" t="s">
        <v>22</v>
      </c>
      <c r="Q417" s="2653" t="s">
        <v>22</v>
      </c>
      <c r="R417" s="2650" t="s">
        <v>22</v>
      </c>
      <c r="S417" s="1529" t="s">
        <v>965</v>
      </c>
      <c r="T417" s="1639"/>
      <c r="U417" s="1639"/>
      <c r="V417" s="1639"/>
      <c r="W417" s="1639"/>
      <c r="X417" s="1639"/>
      <c r="Y417" s="1639"/>
      <c r="Z417" s="1639"/>
      <c r="AA417" s="1639"/>
      <c r="AB417" s="1639"/>
      <c r="AC417" s="679"/>
      <c r="AD417" s="1639">
        <v>0</v>
      </c>
    </row>
    <row s="1854" customFormat="1" customHeight="1" ht="33.75">
      <c r="A418" s="1639"/>
      <c r="B418" s="2401" t="s">
        <v>1358</v>
      </c>
      <c r="C418" s="2402" t="s">
        <v>104</v>
      </c>
      <c r="D418" s="693" t="str">
        <f>B418&amp;".1"</f>
        <v>4.123.1</v>
      </c>
      <c r="E418" s="1671" t="s">
        <v>962</v>
      </c>
      <c r="F418" s="2267" t="s">
        <v>318</v>
      </c>
      <c r="G418" s="2357" t="s">
        <v>22</v>
      </c>
      <c r="H418" s="822" t="s">
        <v>22</v>
      </c>
      <c r="I418" s="2357" t="s">
        <v>1359</v>
      </c>
      <c r="J418" s="822" t="s">
        <v>22</v>
      </c>
      <c r="K418" s="2357" t="s">
        <v>22</v>
      </c>
      <c r="L418" s="822" t="s">
        <v>22</v>
      </c>
      <c r="M418" s="2663" t="s">
        <v>22</v>
      </c>
      <c r="N418" s="2661" t="s">
        <v>22</v>
      </c>
      <c r="O418" s="2652" t="s">
        <v>22</v>
      </c>
      <c r="P418" s="2650" t="s">
        <v>22</v>
      </c>
      <c r="Q418" s="2652" t="s">
        <v>22</v>
      </c>
      <c r="R418" s="2650" t="s">
        <v>22</v>
      </c>
      <c r="S418" s="1529" t="s">
        <v>963</v>
      </c>
      <c r="T418" s="1639"/>
      <c r="U418" s="1639"/>
      <c r="V418" s="1639"/>
      <c r="W418" s="1639"/>
      <c r="X418" s="1639"/>
      <c r="Y418" s="1639"/>
      <c r="Z418" s="1639"/>
      <c r="AA418" s="1639"/>
      <c r="AB418" s="1639"/>
      <c r="AC418" s="679"/>
      <c r="AD418" s="1639">
        <v>0</v>
      </c>
    </row>
    <row s="1854" customFormat="1" customHeight="1" ht="15">
      <c r="A419" s="1636"/>
      <c r="B419" s="2401"/>
      <c r="C419" s="2402"/>
      <c r="D419" s="693" t="str">
        <f>B418&amp;".2"</f>
        <v>4.123.2</v>
      </c>
      <c r="E419" s="1671" t="s">
        <v>964</v>
      </c>
      <c r="F419" s="2267" t="s">
        <v>318</v>
      </c>
      <c r="G419" s="1742" t="s">
        <v>22</v>
      </c>
      <c r="H419" s="822" t="s">
        <v>22</v>
      </c>
      <c r="I419" s="1742" t="s">
        <v>1019</v>
      </c>
      <c r="J419" s="822" t="s">
        <v>22</v>
      </c>
      <c r="K419" s="1742" t="s">
        <v>22</v>
      </c>
      <c r="L419" s="822" t="s">
        <v>22</v>
      </c>
      <c r="M419" s="2664" t="s">
        <v>22</v>
      </c>
      <c r="N419" s="2661" t="s">
        <v>22</v>
      </c>
      <c r="O419" s="2653" t="s">
        <v>22</v>
      </c>
      <c r="P419" s="2650" t="s">
        <v>22</v>
      </c>
      <c r="Q419" s="2653" t="s">
        <v>22</v>
      </c>
      <c r="R419" s="2650" t="s">
        <v>22</v>
      </c>
      <c r="S419" s="1529" t="s">
        <v>965</v>
      </c>
      <c r="T419" s="1639"/>
      <c r="U419" s="1639"/>
      <c r="V419" s="1639"/>
      <c r="W419" s="1639"/>
      <c r="X419" s="1639"/>
      <c r="Y419" s="1639"/>
      <c r="Z419" s="1639"/>
      <c r="AA419" s="1639"/>
      <c r="AB419" s="1639"/>
      <c r="AC419" s="679"/>
      <c r="AD419" s="1639">
        <v>0</v>
      </c>
    </row>
    <row s="1854" customFormat="1" customHeight="1" ht="33.75">
      <c r="A420" s="1639"/>
      <c r="B420" s="2401" t="s">
        <v>1360</v>
      </c>
      <c r="C420" s="2402" t="s">
        <v>104</v>
      </c>
      <c r="D420" s="693" t="str">
        <f>B420&amp;".1"</f>
        <v>4.124.1</v>
      </c>
      <c r="E420" s="1671" t="s">
        <v>962</v>
      </c>
      <c r="F420" s="2267" t="s">
        <v>318</v>
      </c>
      <c r="G420" s="2357" t="s">
        <v>22</v>
      </c>
      <c r="H420" s="822" t="s">
        <v>22</v>
      </c>
      <c r="I420" s="2357" t="s">
        <v>1361</v>
      </c>
      <c r="J420" s="822" t="s">
        <v>22</v>
      </c>
      <c r="K420" s="2357" t="s">
        <v>22</v>
      </c>
      <c r="L420" s="822" t="s">
        <v>22</v>
      </c>
      <c r="M420" s="2663" t="s">
        <v>22</v>
      </c>
      <c r="N420" s="2661" t="s">
        <v>22</v>
      </c>
      <c r="O420" s="2652" t="s">
        <v>22</v>
      </c>
      <c r="P420" s="2650" t="s">
        <v>22</v>
      </c>
      <c r="Q420" s="2652" t="s">
        <v>22</v>
      </c>
      <c r="R420" s="2650" t="s">
        <v>22</v>
      </c>
      <c r="S420" s="1529" t="s">
        <v>963</v>
      </c>
      <c r="T420" s="1639"/>
      <c r="U420" s="1639"/>
      <c r="V420" s="1639"/>
      <c r="W420" s="1639"/>
      <c r="X420" s="1639"/>
      <c r="Y420" s="1639"/>
      <c r="Z420" s="1639"/>
      <c r="AA420" s="1639"/>
      <c r="AB420" s="1639"/>
      <c r="AC420" s="679"/>
      <c r="AD420" s="1639">
        <v>0</v>
      </c>
    </row>
    <row s="1854" customFormat="1" customHeight="1" ht="15">
      <c r="A421" s="1636"/>
      <c r="B421" s="2401"/>
      <c r="C421" s="2402"/>
      <c r="D421" s="693" t="str">
        <f>B420&amp;".2"</f>
        <v>4.124.2</v>
      </c>
      <c r="E421" s="1671" t="s">
        <v>964</v>
      </c>
      <c r="F421" s="2267" t="s">
        <v>318</v>
      </c>
      <c r="G421" s="1742" t="s">
        <v>22</v>
      </c>
      <c r="H421" s="822" t="s">
        <v>22</v>
      </c>
      <c r="I421" s="1742" t="s">
        <v>1019</v>
      </c>
      <c r="J421" s="822" t="s">
        <v>22</v>
      </c>
      <c r="K421" s="1742" t="s">
        <v>22</v>
      </c>
      <c r="L421" s="822" t="s">
        <v>22</v>
      </c>
      <c r="M421" s="2664" t="s">
        <v>22</v>
      </c>
      <c r="N421" s="2661" t="s">
        <v>22</v>
      </c>
      <c r="O421" s="2653" t="s">
        <v>22</v>
      </c>
      <c r="P421" s="2650" t="s">
        <v>22</v>
      </c>
      <c r="Q421" s="2653" t="s">
        <v>22</v>
      </c>
      <c r="R421" s="2650" t="s">
        <v>22</v>
      </c>
      <c r="S421" s="1529" t="s">
        <v>965</v>
      </c>
      <c r="T421" s="1639"/>
      <c r="U421" s="1639"/>
      <c r="V421" s="1639"/>
      <c r="W421" s="1639"/>
      <c r="X421" s="1639"/>
      <c r="Y421" s="1639"/>
      <c r="Z421" s="1639"/>
      <c r="AA421" s="1639"/>
      <c r="AB421" s="1639"/>
      <c r="AC421" s="679"/>
      <c r="AD421" s="1639">
        <v>0</v>
      </c>
    </row>
    <row s="1854" customFormat="1" customHeight="1" ht="33.75">
      <c r="A422" s="1639"/>
      <c r="B422" s="2401" t="s">
        <v>1362</v>
      </c>
      <c r="C422" s="2402" t="s">
        <v>104</v>
      </c>
      <c r="D422" s="693" t="str">
        <f>B422&amp;".1"</f>
        <v>4.125.1</v>
      </c>
      <c r="E422" s="1671" t="s">
        <v>962</v>
      </c>
      <c r="F422" s="2267" t="s">
        <v>318</v>
      </c>
      <c r="G422" s="2357" t="s">
        <v>22</v>
      </c>
      <c r="H422" s="822" t="s">
        <v>22</v>
      </c>
      <c r="I422" s="2357" t="s">
        <v>1363</v>
      </c>
      <c r="J422" s="822" t="s">
        <v>22</v>
      </c>
      <c r="K422" s="2357" t="s">
        <v>22</v>
      </c>
      <c r="L422" s="822" t="s">
        <v>22</v>
      </c>
      <c r="M422" s="2663" t="s">
        <v>22</v>
      </c>
      <c r="N422" s="2661" t="s">
        <v>22</v>
      </c>
      <c r="O422" s="2652" t="s">
        <v>22</v>
      </c>
      <c r="P422" s="2650" t="s">
        <v>22</v>
      </c>
      <c r="Q422" s="2652" t="s">
        <v>22</v>
      </c>
      <c r="R422" s="2650" t="s">
        <v>22</v>
      </c>
      <c r="S422" s="1529" t="s">
        <v>963</v>
      </c>
      <c r="T422" s="1639"/>
      <c r="U422" s="1639"/>
      <c r="V422" s="1639"/>
      <c r="W422" s="1639"/>
      <c r="X422" s="1639"/>
      <c r="Y422" s="1639"/>
      <c r="Z422" s="1639"/>
      <c r="AA422" s="1639"/>
      <c r="AB422" s="1639"/>
      <c r="AC422" s="679"/>
      <c r="AD422" s="1639">
        <v>0</v>
      </c>
    </row>
    <row s="1854" customFormat="1" customHeight="1" ht="15">
      <c r="A423" s="1636"/>
      <c r="B423" s="2401"/>
      <c r="C423" s="2402"/>
      <c r="D423" s="693" t="str">
        <f>B422&amp;".2"</f>
        <v>4.125.2</v>
      </c>
      <c r="E423" s="1671" t="s">
        <v>964</v>
      </c>
      <c r="F423" s="2267" t="s">
        <v>318</v>
      </c>
      <c r="G423" s="1742" t="s">
        <v>22</v>
      </c>
      <c r="H423" s="822" t="s">
        <v>22</v>
      </c>
      <c r="I423" s="1742" t="s">
        <v>1019</v>
      </c>
      <c r="J423" s="822" t="s">
        <v>22</v>
      </c>
      <c r="K423" s="1742" t="s">
        <v>22</v>
      </c>
      <c r="L423" s="822" t="s">
        <v>22</v>
      </c>
      <c r="M423" s="2664" t="s">
        <v>22</v>
      </c>
      <c r="N423" s="2661" t="s">
        <v>22</v>
      </c>
      <c r="O423" s="2653" t="s">
        <v>22</v>
      </c>
      <c r="P423" s="2650" t="s">
        <v>22</v>
      </c>
      <c r="Q423" s="2653" t="s">
        <v>22</v>
      </c>
      <c r="R423" s="2650" t="s">
        <v>22</v>
      </c>
      <c r="S423" s="1529" t="s">
        <v>965</v>
      </c>
      <c r="T423" s="1639"/>
      <c r="U423" s="1639"/>
      <c r="V423" s="1639"/>
      <c r="W423" s="1639"/>
      <c r="X423" s="1639"/>
      <c r="Y423" s="1639"/>
      <c r="Z423" s="1639"/>
      <c r="AA423" s="1639"/>
      <c r="AB423" s="1639"/>
      <c r="AC423" s="679"/>
      <c r="AD423" s="1639">
        <v>0</v>
      </c>
    </row>
    <row s="1854" customFormat="1" customHeight="1" ht="33.75">
      <c r="A424" s="1639"/>
      <c r="B424" s="2401" t="s">
        <v>1364</v>
      </c>
      <c r="C424" s="2402" t="s">
        <v>104</v>
      </c>
      <c r="D424" s="693" t="str">
        <f>B424&amp;".1"</f>
        <v>4.126.1</v>
      </c>
      <c r="E424" s="1671" t="s">
        <v>962</v>
      </c>
      <c r="F424" s="2267" t="s">
        <v>318</v>
      </c>
      <c r="G424" s="2357" t="s">
        <v>22</v>
      </c>
      <c r="H424" s="822" t="s">
        <v>22</v>
      </c>
      <c r="I424" s="2357" t="s">
        <v>1365</v>
      </c>
      <c r="J424" s="822" t="s">
        <v>22</v>
      </c>
      <c r="K424" s="2357" t="s">
        <v>22</v>
      </c>
      <c r="L424" s="822" t="s">
        <v>22</v>
      </c>
      <c r="M424" s="2663" t="s">
        <v>22</v>
      </c>
      <c r="N424" s="2661" t="s">
        <v>22</v>
      </c>
      <c r="O424" s="2652" t="s">
        <v>22</v>
      </c>
      <c r="P424" s="2650" t="s">
        <v>22</v>
      </c>
      <c r="Q424" s="2652" t="s">
        <v>22</v>
      </c>
      <c r="R424" s="2650" t="s">
        <v>22</v>
      </c>
      <c r="S424" s="1529" t="s">
        <v>963</v>
      </c>
      <c r="T424" s="1639"/>
      <c r="U424" s="1639"/>
      <c r="V424" s="1639"/>
      <c r="W424" s="1639"/>
      <c r="X424" s="1639"/>
      <c r="Y424" s="1639"/>
      <c r="Z424" s="1639"/>
      <c r="AA424" s="1639"/>
      <c r="AB424" s="1639"/>
      <c r="AC424" s="679"/>
      <c r="AD424" s="1639">
        <v>0</v>
      </c>
    </row>
    <row s="1854" customFormat="1" customHeight="1" ht="15">
      <c r="A425" s="1636"/>
      <c r="B425" s="2401"/>
      <c r="C425" s="2402"/>
      <c r="D425" s="693" t="str">
        <f>B424&amp;".2"</f>
        <v>4.126.2</v>
      </c>
      <c r="E425" s="1671" t="s">
        <v>964</v>
      </c>
      <c r="F425" s="2267" t="s">
        <v>318</v>
      </c>
      <c r="G425" s="1742" t="s">
        <v>22</v>
      </c>
      <c r="H425" s="822" t="s">
        <v>22</v>
      </c>
      <c r="I425" s="1742" t="s">
        <v>1019</v>
      </c>
      <c r="J425" s="822" t="s">
        <v>22</v>
      </c>
      <c r="K425" s="1742" t="s">
        <v>22</v>
      </c>
      <c r="L425" s="822" t="s">
        <v>22</v>
      </c>
      <c r="M425" s="2664" t="s">
        <v>22</v>
      </c>
      <c r="N425" s="2661" t="s">
        <v>22</v>
      </c>
      <c r="O425" s="2653" t="s">
        <v>22</v>
      </c>
      <c r="P425" s="2650" t="s">
        <v>22</v>
      </c>
      <c r="Q425" s="2653" t="s">
        <v>22</v>
      </c>
      <c r="R425" s="2650" t="s">
        <v>22</v>
      </c>
      <c r="S425" s="1529" t="s">
        <v>965</v>
      </c>
      <c r="T425" s="1639"/>
      <c r="U425" s="1639"/>
      <c r="V425" s="1639"/>
      <c r="W425" s="1639"/>
      <c r="X425" s="1639"/>
      <c r="Y425" s="1639"/>
      <c r="Z425" s="1639"/>
      <c r="AA425" s="1639"/>
      <c r="AB425" s="1639"/>
      <c r="AC425" s="679"/>
      <c r="AD425" s="1639">
        <v>0</v>
      </c>
    </row>
    <row s="1854" customFormat="1" customHeight="1" ht="33.75">
      <c r="A426" s="1639"/>
      <c r="B426" s="2401" t="s">
        <v>1366</v>
      </c>
      <c r="C426" s="2402" t="s">
        <v>104</v>
      </c>
      <c r="D426" s="693" t="str">
        <f>B426&amp;".1"</f>
        <v>4.127.1</v>
      </c>
      <c r="E426" s="1671" t="s">
        <v>962</v>
      </c>
      <c r="F426" s="2267" t="s">
        <v>318</v>
      </c>
      <c r="G426" s="2357" t="s">
        <v>22</v>
      </c>
      <c r="H426" s="822" t="s">
        <v>22</v>
      </c>
      <c r="I426" s="2357" t="s">
        <v>1367</v>
      </c>
      <c r="J426" s="822" t="s">
        <v>22</v>
      </c>
      <c r="K426" s="2357" t="s">
        <v>22</v>
      </c>
      <c r="L426" s="822" t="s">
        <v>22</v>
      </c>
      <c r="M426" s="2663" t="s">
        <v>22</v>
      </c>
      <c r="N426" s="2661" t="s">
        <v>22</v>
      </c>
      <c r="O426" s="2652" t="s">
        <v>22</v>
      </c>
      <c r="P426" s="2650" t="s">
        <v>22</v>
      </c>
      <c r="Q426" s="2652" t="s">
        <v>22</v>
      </c>
      <c r="R426" s="2650" t="s">
        <v>22</v>
      </c>
      <c r="S426" s="1529" t="s">
        <v>963</v>
      </c>
      <c r="T426" s="1639"/>
      <c r="U426" s="1639"/>
      <c r="V426" s="1639"/>
      <c r="W426" s="1639"/>
      <c r="X426" s="1639"/>
      <c r="Y426" s="1639"/>
      <c r="Z426" s="1639"/>
      <c r="AA426" s="1639"/>
      <c r="AB426" s="1639"/>
      <c r="AC426" s="679"/>
      <c r="AD426" s="1639">
        <v>0</v>
      </c>
    </row>
    <row s="1854" customFormat="1" customHeight="1" ht="15">
      <c r="A427" s="1636"/>
      <c r="B427" s="2401"/>
      <c r="C427" s="2402"/>
      <c r="D427" s="693" t="str">
        <f>B426&amp;".2"</f>
        <v>4.127.2</v>
      </c>
      <c r="E427" s="1671" t="s">
        <v>964</v>
      </c>
      <c r="F427" s="2267" t="s">
        <v>318</v>
      </c>
      <c r="G427" s="1742" t="s">
        <v>22</v>
      </c>
      <c r="H427" s="822" t="s">
        <v>22</v>
      </c>
      <c r="I427" s="1742" t="s">
        <v>1019</v>
      </c>
      <c r="J427" s="822" t="s">
        <v>22</v>
      </c>
      <c r="K427" s="1742" t="s">
        <v>22</v>
      </c>
      <c r="L427" s="822" t="s">
        <v>22</v>
      </c>
      <c r="M427" s="2664" t="s">
        <v>22</v>
      </c>
      <c r="N427" s="2661" t="s">
        <v>22</v>
      </c>
      <c r="O427" s="2653" t="s">
        <v>22</v>
      </c>
      <c r="P427" s="2650" t="s">
        <v>22</v>
      </c>
      <c r="Q427" s="2653" t="s">
        <v>22</v>
      </c>
      <c r="R427" s="2650" t="s">
        <v>22</v>
      </c>
      <c r="S427" s="1529" t="s">
        <v>965</v>
      </c>
      <c r="T427" s="1639"/>
      <c r="U427" s="1639"/>
      <c r="V427" s="1639"/>
      <c r="W427" s="1639"/>
      <c r="X427" s="1639"/>
      <c r="Y427" s="1639"/>
      <c r="Z427" s="1639"/>
      <c r="AA427" s="1639"/>
      <c r="AB427" s="1639"/>
      <c r="AC427" s="679"/>
      <c r="AD427" s="1639">
        <v>0</v>
      </c>
    </row>
    <row s="1854" customFormat="1" customHeight="1" ht="33.75">
      <c r="A428" s="1639"/>
      <c r="B428" s="2401" t="s">
        <v>1368</v>
      </c>
      <c r="C428" s="2402" t="s">
        <v>104</v>
      </c>
      <c r="D428" s="693" t="str">
        <f>B428&amp;".1"</f>
        <v>4.128.1</v>
      </c>
      <c r="E428" s="1671" t="s">
        <v>962</v>
      </c>
      <c r="F428" s="2267" t="s">
        <v>318</v>
      </c>
      <c r="G428" s="2357" t="s">
        <v>22</v>
      </c>
      <c r="H428" s="822" t="s">
        <v>22</v>
      </c>
      <c r="I428" s="2357" t="s">
        <v>1369</v>
      </c>
      <c r="J428" s="822" t="s">
        <v>22</v>
      </c>
      <c r="K428" s="2357" t="s">
        <v>22</v>
      </c>
      <c r="L428" s="822" t="s">
        <v>22</v>
      </c>
      <c r="M428" s="2663" t="s">
        <v>22</v>
      </c>
      <c r="N428" s="2661" t="s">
        <v>22</v>
      </c>
      <c r="O428" s="2652" t="s">
        <v>22</v>
      </c>
      <c r="P428" s="2650" t="s">
        <v>22</v>
      </c>
      <c r="Q428" s="2652" t="s">
        <v>22</v>
      </c>
      <c r="R428" s="2650" t="s">
        <v>22</v>
      </c>
      <c r="S428" s="1529" t="s">
        <v>963</v>
      </c>
      <c r="T428" s="1639"/>
      <c r="U428" s="1639"/>
      <c r="V428" s="1639"/>
      <c r="W428" s="1639"/>
      <c r="X428" s="1639"/>
      <c r="Y428" s="1639"/>
      <c r="Z428" s="1639"/>
      <c r="AA428" s="1639"/>
      <c r="AB428" s="1639"/>
      <c r="AC428" s="679"/>
      <c r="AD428" s="1639">
        <v>0</v>
      </c>
    </row>
    <row s="1854" customFormat="1" customHeight="1" ht="15">
      <c r="A429" s="1636"/>
      <c r="B429" s="2401"/>
      <c r="C429" s="2402"/>
      <c r="D429" s="693" t="str">
        <f>B428&amp;".2"</f>
        <v>4.128.2</v>
      </c>
      <c r="E429" s="1671" t="s">
        <v>964</v>
      </c>
      <c r="F429" s="2267" t="s">
        <v>318</v>
      </c>
      <c r="G429" s="1742" t="s">
        <v>22</v>
      </c>
      <c r="H429" s="822" t="s">
        <v>22</v>
      </c>
      <c r="I429" s="1742" t="s">
        <v>1019</v>
      </c>
      <c r="J429" s="822" t="s">
        <v>22</v>
      </c>
      <c r="K429" s="1742" t="s">
        <v>22</v>
      </c>
      <c r="L429" s="822" t="s">
        <v>22</v>
      </c>
      <c r="M429" s="2664" t="s">
        <v>22</v>
      </c>
      <c r="N429" s="2661" t="s">
        <v>22</v>
      </c>
      <c r="O429" s="2653" t="s">
        <v>22</v>
      </c>
      <c r="P429" s="2650" t="s">
        <v>22</v>
      </c>
      <c r="Q429" s="2653" t="s">
        <v>22</v>
      </c>
      <c r="R429" s="2650" t="s">
        <v>22</v>
      </c>
      <c r="S429" s="1529" t="s">
        <v>965</v>
      </c>
      <c r="T429" s="1639"/>
      <c r="U429" s="1639"/>
      <c r="V429" s="1639"/>
      <c r="W429" s="1639"/>
      <c r="X429" s="1639"/>
      <c r="Y429" s="1639"/>
      <c r="Z429" s="1639"/>
      <c r="AA429" s="1639"/>
      <c r="AB429" s="1639"/>
      <c r="AC429" s="679"/>
      <c r="AD429" s="1639">
        <v>0</v>
      </c>
    </row>
    <row s="1854" customFormat="1" customHeight="1" ht="33.75">
      <c r="A430" s="1639"/>
      <c r="B430" s="2401" t="s">
        <v>1370</v>
      </c>
      <c r="C430" s="2402" t="s">
        <v>104</v>
      </c>
      <c r="D430" s="693" t="str">
        <f>B430&amp;".1"</f>
        <v>4.129.1</v>
      </c>
      <c r="E430" s="1671" t="s">
        <v>962</v>
      </c>
      <c r="F430" s="2267" t="s">
        <v>318</v>
      </c>
      <c r="G430" s="2357" t="s">
        <v>22</v>
      </c>
      <c r="H430" s="822" t="s">
        <v>22</v>
      </c>
      <c r="I430" s="2357" t="s">
        <v>1371</v>
      </c>
      <c r="J430" s="822" t="s">
        <v>22</v>
      </c>
      <c r="K430" s="2357" t="s">
        <v>22</v>
      </c>
      <c r="L430" s="822" t="s">
        <v>22</v>
      </c>
      <c r="M430" s="2663" t="s">
        <v>22</v>
      </c>
      <c r="N430" s="2661" t="s">
        <v>22</v>
      </c>
      <c r="O430" s="2652" t="s">
        <v>22</v>
      </c>
      <c r="P430" s="2650" t="s">
        <v>22</v>
      </c>
      <c r="Q430" s="2652" t="s">
        <v>22</v>
      </c>
      <c r="R430" s="2650" t="s">
        <v>22</v>
      </c>
      <c r="S430" s="1529" t="s">
        <v>963</v>
      </c>
      <c r="T430" s="1639"/>
      <c r="U430" s="1639"/>
      <c r="V430" s="1639"/>
      <c r="W430" s="1639"/>
      <c r="X430" s="1639"/>
      <c r="Y430" s="1639"/>
      <c r="Z430" s="1639"/>
      <c r="AA430" s="1639"/>
      <c r="AB430" s="1639"/>
      <c r="AC430" s="679"/>
      <c r="AD430" s="1639">
        <v>0</v>
      </c>
    </row>
    <row s="1854" customFormat="1" customHeight="1" ht="15">
      <c r="A431" s="1636"/>
      <c r="B431" s="2401"/>
      <c r="C431" s="2402"/>
      <c r="D431" s="693" t="str">
        <f>B430&amp;".2"</f>
        <v>4.129.2</v>
      </c>
      <c r="E431" s="1671" t="s">
        <v>964</v>
      </c>
      <c r="F431" s="2267" t="s">
        <v>318</v>
      </c>
      <c r="G431" s="1742" t="s">
        <v>22</v>
      </c>
      <c r="H431" s="822" t="s">
        <v>22</v>
      </c>
      <c r="I431" s="1742" t="s">
        <v>1019</v>
      </c>
      <c r="J431" s="822" t="s">
        <v>22</v>
      </c>
      <c r="K431" s="1742" t="s">
        <v>22</v>
      </c>
      <c r="L431" s="822" t="s">
        <v>22</v>
      </c>
      <c r="M431" s="2664" t="s">
        <v>22</v>
      </c>
      <c r="N431" s="2661" t="s">
        <v>22</v>
      </c>
      <c r="O431" s="2653" t="s">
        <v>22</v>
      </c>
      <c r="P431" s="2650" t="s">
        <v>22</v>
      </c>
      <c r="Q431" s="2653" t="s">
        <v>22</v>
      </c>
      <c r="R431" s="2650" t="s">
        <v>22</v>
      </c>
      <c r="S431" s="1529" t="s">
        <v>965</v>
      </c>
      <c r="T431" s="1639"/>
      <c r="U431" s="1639"/>
      <c r="V431" s="1639"/>
      <c r="W431" s="1639"/>
      <c r="X431" s="1639"/>
      <c r="Y431" s="1639"/>
      <c r="Z431" s="1639"/>
      <c r="AA431" s="1639"/>
      <c r="AB431" s="1639"/>
      <c r="AC431" s="679"/>
      <c r="AD431" s="1639">
        <v>0</v>
      </c>
    </row>
    <row s="1854" customFormat="1" customHeight="1" ht="33.75">
      <c r="A432" s="1639"/>
      <c r="B432" s="2401" t="s">
        <v>1372</v>
      </c>
      <c r="C432" s="2402" t="s">
        <v>104</v>
      </c>
      <c r="D432" s="693" t="str">
        <f>B432&amp;".1"</f>
        <v>4.130.1</v>
      </c>
      <c r="E432" s="1671" t="s">
        <v>962</v>
      </c>
      <c r="F432" s="2267" t="s">
        <v>318</v>
      </c>
      <c r="G432" s="2357" t="s">
        <v>22</v>
      </c>
      <c r="H432" s="822" t="s">
        <v>22</v>
      </c>
      <c r="I432" s="2357" t="s">
        <v>1373</v>
      </c>
      <c r="J432" s="822" t="s">
        <v>22</v>
      </c>
      <c r="K432" s="2357" t="s">
        <v>22</v>
      </c>
      <c r="L432" s="822" t="s">
        <v>22</v>
      </c>
      <c r="M432" s="2663" t="s">
        <v>22</v>
      </c>
      <c r="N432" s="2661" t="s">
        <v>22</v>
      </c>
      <c r="O432" s="2652" t="s">
        <v>22</v>
      </c>
      <c r="P432" s="2650" t="s">
        <v>22</v>
      </c>
      <c r="Q432" s="2652" t="s">
        <v>22</v>
      </c>
      <c r="R432" s="2650" t="s">
        <v>22</v>
      </c>
      <c r="S432" s="1529" t="s">
        <v>963</v>
      </c>
      <c r="T432" s="1639"/>
      <c r="U432" s="1639"/>
      <c r="V432" s="1639"/>
      <c r="W432" s="1639"/>
      <c r="X432" s="1639"/>
      <c r="Y432" s="1639"/>
      <c r="Z432" s="1639"/>
      <c r="AA432" s="1639"/>
      <c r="AB432" s="1639"/>
      <c r="AC432" s="679"/>
      <c r="AD432" s="1639">
        <v>0</v>
      </c>
    </row>
    <row s="1854" customFormat="1" customHeight="1" ht="15">
      <c r="A433" s="1636"/>
      <c r="B433" s="2401"/>
      <c r="C433" s="2402"/>
      <c r="D433" s="693" t="str">
        <f>B432&amp;".2"</f>
        <v>4.130.2</v>
      </c>
      <c r="E433" s="1671" t="s">
        <v>964</v>
      </c>
      <c r="F433" s="2267" t="s">
        <v>318</v>
      </c>
      <c r="G433" s="1742" t="s">
        <v>22</v>
      </c>
      <c r="H433" s="822" t="s">
        <v>22</v>
      </c>
      <c r="I433" s="1742" t="s">
        <v>1019</v>
      </c>
      <c r="J433" s="822" t="s">
        <v>22</v>
      </c>
      <c r="K433" s="1742" t="s">
        <v>22</v>
      </c>
      <c r="L433" s="822" t="s">
        <v>22</v>
      </c>
      <c r="M433" s="2664" t="s">
        <v>22</v>
      </c>
      <c r="N433" s="2661" t="s">
        <v>22</v>
      </c>
      <c r="O433" s="2653" t="s">
        <v>22</v>
      </c>
      <c r="P433" s="2650" t="s">
        <v>22</v>
      </c>
      <c r="Q433" s="2653" t="s">
        <v>22</v>
      </c>
      <c r="R433" s="2650" t="s">
        <v>22</v>
      </c>
      <c r="S433" s="1529" t="s">
        <v>965</v>
      </c>
      <c r="T433" s="1639"/>
      <c r="U433" s="1639"/>
      <c r="V433" s="1639"/>
      <c r="W433" s="1639"/>
      <c r="X433" s="1639"/>
      <c r="Y433" s="1639"/>
      <c r="Z433" s="1639"/>
      <c r="AA433" s="1639"/>
      <c r="AB433" s="1639"/>
      <c r="AC433" s="679"/>
      <c r="AD433" s="1639">
        <v>0</v>
      </c>
    </row>
    <row s="1854" customFormat="1" customHeight="1" ht="33.75">
      <c r="A434" s="1639"/>
      <c r="B434" s="2401" t="s">
        <v>1374</v>
      </c>
      <c r="C434" s="2402" t="s">
        <v>104</v>
      </c>
      <c r="D434" s="693" t="str">
        <f>B434&amp;".1"</f>
        <v>4.131.1</v>
      </c>
      <c r="E434" s="1671" t="s">
        <v>962</v>
      </c>
      <c r="F434" s="2267" t="s">
        <v>318</v>
      </c>
      <c r="G434" s="2357" t="s">
        <v>22</v>
      </c>
      <c r="H434" s="822" t="s">
        <v>22</v>
      </c>
      <c r="I434" s="2357" t="s">
        <v>1375</v>
      </c>
      <c r="J434" s="822" t="s">
        <v>22</v>
      </c>
      <c r="K434" s="2357" t="s">
        <v>22</v>
      </c>
      <c r="L434" s="822" t="s">
        <v>22</v>
      </c>
      <c r="M434" s="2663" t="s">
        <v>22</v>
      </c>
      <c r="N434" s="2661" t="s">
        <v>22</v>
      </c>
      <c r="O434" s="2652" t="s">
        <v>22</v>
      </c>
      <c r="P434" s="2650" t="s">
        <v>22</v>
      </c>
      <c r="Q434" s="2652" t="s">
        <v>22</v>
      </c>
      <c r="R434" s="2650" t="s">
        <v>22</v>
      </c>
      <c r="S434" s="1529" t="s">
        <v>963</v>
      </c>
      <c r="T434" s="1639"/>
      <c r="U434" s="1639"/>
      <c r="V434" s="1639"/>
      <c r="W434" s="1639"/>
      <c r="X434" s="1639"/>
      <c r="Y434" s="1639"/>
      <c r="Z434" s="1639"/>
      <c r="AA434" s="1639"/>
      <c r="AB434" s="1639"/>
      <c r="AC434" s="679"/>
      <c r="AD434" s="1639">
        <v>0</v>
      </c>
    </row>
    <row s="1854" customFormat="1" customHeight="1" ht="15">
      <c r="A435" s="1636"/>
      <c r="B435" s="2401"/>
      <c r="C435" s="2402"/>
      <c r="D435" s="693" t="str">
        <f>B434&amp;".2"</f>
        <v>4.131.2</v>
      </c>
      <c r="E435" s="1671" t="s">
        <v>964</v>
      </c>
      <c r="F435" s="2267" t="s">
        <v>318</v>
      </c>
      <c r="G435" s="1742" t="s">
        <v>22</v>
      </c>
      <c r="H435" s="822" t="s">
        <v>22</v>
      </c>
      <c r="I435" s="1742" t="s">
        <v>1019</v>
      </c>
      <c r="J435" s="822" t="s">
        <v>22</v>
      </c>
      <c r="K435" s="1742" t="s">
        <v>22</v>
      </c>
      <c r="L435" s="822" t="s">
        <v>22</v>
      </c>
      <c r="M435" s="2664" t="s">
        <v>22</v>
      </c>
      <c r="N435" s="2661" t="s">
        <v>22</v>
      </c>
      <c r="O435" s="2653" t="s">
        <v>22</v>
      </c>
      <c r="P435" s="2650" t="s">
        <v>22</v>
      </c>
      <c r="Q435" s="2653" t="s">
        <v>22</v>
      </c>
      <c r="R435" s="2650" t="s">
        <v>22</v>
      </c>
      <c r="S435" s="1529" t="s">
        <v>965</v>
      </c>
      <c r="T435" s="1639"/>
      <c r="U435" s="1639"/>
      <c r="V435" s="1639"/>
      <c r="W435" s="1639"/>
      <c r="X435" s="1639"/>
      <c r="Y435" s="1639"/>
      <c r="Z435" s="1639"/>
      <c r="AA435" s="1639"/>
      <c r="AB435" s="1639"/>
      <c r="AC435" s="679"/>
      <c r="AD435" s="1639">
        <v>0</v>
      </c>
    </row>
    <row s="1854" customFormat="1" customHeight="1" ht="33.75">
      <c r="A436" s="1639"/>
      <c r="B436" s="2401" t="s">
        <v>1376</v>
      </c>
      <c r="C436" s="2402" t="s">
        <v>104</v>
      </c>
      <c r="D436" s="693" t="str">
        <f>B436&amp;".1"</f>
        <v>4.132.1</v>
      </c>
      <c r="E436" s="1671" t="s">
        <v>962</v>
      </c>
      <c r="F436" s="2267" t="s">
        <v>318</v>
      </c>
      <c r="G436" s="2357" t="s">
        <v>22</v>
      </c>
      <c r="H436" s="822" t="s">
        <v>22</v>
      </c>
      <c r="I436" s="2357" t="s">
        <v>1377</v>
      </c>
      <c r="J436" s="822" t="s">
        <v>22</v>
      </c>
      <c r="K436" s="2357" t="s">
        <v>22</v>
      </c>
      <c r="L436" s="822" t="s">
        <v>22</v>
      </c>
      <c r="M436" s="2663" t="s">
        <v>22</v>
      </c>
      <c r="N436" s="2661" t="s">
        <v>22</v>
      </c>
      <c r="O436" s="2652" t="s">
        <v>22</v>
      </c>
      <c r="P436" s="2650" t="s">
        <v>22</v>
      </c>
      <c r="Q436" s="2652" t="s">
        <v>22</v>
      </c>
      <c r="R436" s="2650" t="s">
        <v>22</v>
      </c>
      <c r="S436" s="1529" t="s">
        <v>963</v>
      </c>
      <c r="T436" s="1639"/>
      <c r="U436" s="1639"/>
      <c r="V436" s="1639"/>
      <c r="W436" s="1639"/>
      <c r="X436" s="1639"/>
      <c r="Y436" s="1639"/>
      <c r="Z436" s="1639"/>
      <c r="AA436" s="1639"/>
      <c r="AB436" s="1639"/>
      <c r="AC436" s="679"/>
      <c r="AD436" s="1639">
        <v>0</v>
      </c>
    </row>
    <row s="1854" customFormat="1" customHeight="1" ht="15">
      <c r="A437" s="1636"/>
      <c r="B437" s="2401"/>
      <c r="C437" s="2402"/>
      <c r="D437" s="693" t="str">
        <f>B436&amp;".2"</f>
        <v>4.132.2</v>
      </c>
      <c r="E437" s="1671" t="s">
        <v>964</v>
      </c>
      <c r="F437" s="2267" t="s">
        <v>318</v>
      </c>
      <c r="G437" s="1742" t="s">
        <v>22</v>
      </c>
      <c r="H437" s="822" t="s">
        <v>22</v>
      </c>
      <c r="I437" s="1742" t="s">
        <v>1019</v>
      </c>
      <c r="J437" s="822" t="s">
        <v>22</v>
      </c>
      <c r="K437" s="1742" t="s">
        <v>22</v>
      </c>
      <c r="L437" s="822" t="s">
        <v>22</v>
      </c>
      <c r="M437" s="2664" t="s">
        <v>22</v>
      </c>
      <c r="N437" s="2661" t="s">
        <v>22</v>
      </c>
      <c r="O437" s="2653" t="s">
        <v>22</v>
      </c>
      <c r="P437" s="2650" t="s">
        <v>22</v>
      </c>
      <c r="Q437" s="2653" t="s">
        <v>22</v>
      </c>
      <c r="R437" s="2650" t="s">
        <v>22</v>
      </c>
      <c r="S437" s="1529" t="s">
        <v>965</v>
      </c>
      <c r="T437" s="1639"/>
      <c r="U437" s="1639"/>
      <c r="V437" s="1639"/>
      <c r="W437" s="1639"/>
      <c r="X437" s="1639"/>
      <c r="Y437" s="1639"/>
      <c r="Z437" s="1639"/>
      <c r="AA437" s="1639"/>
      <c r="AB437" s="1639"/>
      <c r="AC437" s="679"/>
      <c r="AD437" s="1639">
        <v>0</v>
      </c>
    </row>
    <row s="1854" customFormat="1" customHeight="1" ht="33.75">
      <c r="A438" s="1639"/>
      <c r="B438" s="2401" t="s">
        <v>1378</v>
      </c>
      <c r="C438" s="2402" t="s">
        <v>104</v>
      </c>
      <c r="D438" s="693" t="str">
        <f>B438&amp;".1"</f>
        <v>4.133.1</v>
      </c>
      <c r="E438" s="1671" t="s">
        <v>962</v>
      </c>
      <c r="F438" s="2267" t="s">
        <v>318</v>
      </c>
      <c r="G438" s="2357" t="s">
        <v>22</v>
      </c>
      <c r="H438" s="822" t="s">
        <v>22</v>
      </c>
      <c r="I438" s="2357" t="s">
        <v>1379</v>
      </c>
      <c r="J438" s="822" t="s">
        <v>22</v>
      </c>
      <c r="K438" s="2357" t="s">
        <v>22</v>
      </c>
      <c r="L438" s="822" t="s">
        <v>22</v>
      </c>
      <c r="M438" s="2663" t="s">
        <v>22</v>
      </c>
      <c r="N438" s="2661" t="s">
        <v>22</v>
      </c>
      <c r="O438" s="2652" t="s">
        <v>22</v>
      </c>
      <c r="P438" s="2650" t="s">
        <v>22</v>
      </c>
      <c r="Q438" s="2652" t="s">
        <v>22</v>
      </c>
      <c r="R438" s="2650" t="s">
        <v>22</v>
      </c>
      <c r="S438" s="1529" t="s">
        <v>963</v>
      </c>
      <c r="T438" s="1639"/>
      <c r="U438" s="1639"/>
      <c r="V438" s="1639"/>
      <c r="W438" s="1639"/>
      <c r="X438" s="1639"/>
      <c r="Y438" s="1639"/>
      <c r="Z438" s="1639"/>
      <c r="AA438" s="1639"/>
      <c r="AB438" s="1639"/>
      <c r="AC438" s="679"/>
      <c r="AD438" s="1639">
        <v>0</v>
      </c>
    </row>
    <row s="1854" customFormat="1" customHeight="1" ht="15">
      <c r="A439" s="1636"/>
      <c r="B439" s="2401"/>
      <c r="C439" s="2402"/>
      <c r="D439" s="693" t="str">
        <f>B438&amp;".2"</f>
        <v>4.133.2</v>
      </c>
      <c r="E439" s="1671" t="s">
        <v>964</v>
      </c>
      <c r="F439" s="2267" t="s">
        <v>318</v>
      </c>
      <c r="G439" s="1742" t="s">
        <v>22</v>
      </c>
      <c r="H439" s="822" t="s">
        <v>22</v>
      </c>
      <c r="I439" s="1742" t="s">
        <v>1019</v>
      </c>
      <c r="J439" s="822" t="s">
        <v>22</v>
      </c>
      <c r="K439" s="1742" t="s">
        <v>22</v>
      </c>
      <c r="L439" s="822" t="s">
        <v>22</v>
      </c>
      <c r="M439" s="2664" t="s">
        <v>22</v>
      </c>
      <c r="N439" s="2661" t="s">
        <v>22</v>
      </c>
      <c r="O439" s="2653" t="s">
        <v>22</v>
      </c>
      <c r="P439" s="2650" t="s">
        <v>22</v>
      </c>
      <c r="Q439" s="2653" t="s">
        <v>22</v>
      </c>
      <c r="R439" s="2650" t="s">
        <v>22</v>
      </c>
      <c r="S439" s="1529" t="s">
        <v>965</v>
      </c>
      <c r="T439" s="1639"/>
      <c r="U439" s="1639"/>
      <c r="V439" s="1639"/>
      <c r="W439" s="1639"/>
      <c r="X439" s="1639"/>
      <c r="Y439" s="1639"/>
      <c r="Z439" s="1639"/>
      <c r="AA439" s="1639"/>
      <c r="AB439" s="1639"/>
      <c r="AC439" s="679"/>
      <c r="AD439" s="1639">
        <v>0</v>
      </c>
    </row>
    <row s="1854" customFormat="1" customHeight="1" ht="33.75">
      <c r="A440" s="1639"/>
      <c r="B440" s="2401" t="s">
        <v>1380</v>
      </c>
      <c r="C440" s="2402" t="s">
        <v>104</v>
      </c>
      <c r="D440" s="693" t="str">
        <f>B440&amp;".1"</f>
        <v>4.134.1</v>
      </c>
      <c r="E440" s="1671" t="s">
        <v>962</v>
      </c>
      <c r="F440" s="2267" t="s">
        <v>318</v>
      </c>
      <c r="G440" s="2357" t="s">
        <v>22</v>
      </c>
      <c r="H440" s="822" t="s">
        <v>22</v>
      </c>
      <c r="I440" s="2357" t="s">
        <v>1381</v>
      </c>
      <c r="J440" s="822" t="s">
        <v>22</v>
      </c>
      <c r="K440" s="2357" t="s">
        <v>22</v>
      </c>
      <c r="L440" s="822" t="s">
        <v>22</v>
      </c>
      <c r="M440" s="2663" t="s">
        <v>22</v>
      </c>
      <c r="N440" s="2661" t="s">
        <v>22</v>
      </c>
      <c r="O440" s="2652" t="s">
        <v>22</v>
      </c>
      <c r="P440" s="2650" t="s">
        <v>22</v>
      </c>
      <c r="Q440" s="2652" t="s">
        <v>22</v>
      </c>
      <c r="R440" s="2650" t="s">
        <v>22</v>
      </c>
      <c r="S440" s="1529" t="s">
        <v>963</v>
      </c>
      <c r="T440" s="1639"/>
      <c r="U440" s="1639"/>
      <c r="V440" s="1639"/>
      <c r="W440" s="1639"/>
      <c r="X440" s="1639"/>
      <c r="Y440" s="1639"/>
      <c r="Z440" s="1639"/>
      <c r="AA440" s="1639"/>
      <c r="AB440" s="1639"/>
      <c r="AC440" s="679"/>
      <c r="AD440" s="1639">
        <v>0</v>
      </c>
    </row>
    <row s="1854" customFormat="1" customHeight="1" ht="15">
      <c r="A441" s="1636"/>
      <c r="B441" s="2401"/>
      <c r="C441" s="2402"/>
      <c r="D441" s="693" t="str">
        <f>B440&amp;".2"</f>
        <v>4.134.2</v>
      </c>
      <c r="E441" s="1671" t="s">
        <v>964</v>
      </c>
      <c r="F441" s="2267" t="s">
        <v>318</v>
      </c>
      <c r="G441" s="1742" t="s">
        <v>22</v>
      </c>
      <c r="H441" s="822" t="s">
        <v>22</v>
      </c>
      <c r="I441" s="1742" t="s">
        <v>1019</v>
      </c>
      <c r="J441" s="822" t="s">
        <v>22</v>
      </c>
      <c r="K441" s="1742" t="s">
        <v>22</v>
      </c>
      <c r="L441" s="822" t="s">
        <v>22</v>
      </c>
      <c r="M441" s="2664" t="s">
        <v>22</v>
      </c>
      <c r="N441" s="2661" t="s">
        <v>22</v>
      </c>
      <c r="O441" s="2653" t="s">
        <v>22</v>
      </c>
      <c r="P441" s="2650" t="s">
        <v>22</v>
      </c>
      <c r="Q441" s="2653" t="s">
        <v>22</v>
      </c>
      <c r="R441" s="2650" t="s">
        <v>22</v>
      </c>
      <c r="S441" s="1529" t="s">
        <v>965</v>
      </c>
      <c r="T441" s="1639"/>
      <c r="U441" s="1639"/>
      <c r="V441" s="1639"/>
      <c r="W441" s="1639"/>
      <c r="X441" s="1639"/>
      <c r="Y441" s="1639"/>
      <c r="Z441" s="1639"/>
      <c r="AA441" s="1639"/>
      <c r="AB441" s="1639"/>
      <c r="AC441" s="679"/>
      <c r="AD441" s="1639">
        <v>0</v>
      </c>
    </row>
    <row s="1854" customFormat="1" customHeight="1" ht="33.75">
      <c r="A442" s="1639"/>
      <c r="B442" s="2401" t="s">
        <v>1382</v>
      </c>
      <c r="C442" s="2402" t="s">
        <v>104</v>
      </c>
      <c r="D442" s="693" t="str">
        <f>B442&amp;".1"</f>
        <v>4.135.1</v>
      </c>
      <c r="E442" s="1671" t="s">
        <v>962</v>
      </c>
      <c r="F442" s="2267" t="s">
        <v>318</v>
      </c>
      <c r="G442" s="2357" t="s">
        <v>22</v>
      </c>
      <c r="H442" s="822" t="s">
        <v>22</v>
      </c>
      <c r="I442" s="2357" t="s">
        <v>1383</v>
      </c>
      <c r="J442" s="822" t="s">
        <v>22</v>
      </c>
      <c r="K442" s="2357" t="s">
        <v>22</v>
      </c>
      <c r="L442" s="822" t="s">
        <v>22</v>
      </c>
      <c r="M442" s="2663" t="s">
        <v>22</v>
      </c>
      <c r="N442" s="2661" t="s">
        <v>22</v>
      </c>
      <c r="O442" s="2652" t="s">
        <v>22</v>
      </c>
      <c r="P442" s="2650" t="s">
        <v>22</v>
      </c>
      <c r="Q442" s="2652" t="s">
        <v>22</v>
      </c>
      <c r="R442" s="2650" t="s">
        <v>22</v>
      </c>
      <c r="S442" s="1529" t="s">
        <v>963</v>
      </c>
      <c r="T442" s="1639"/>
      <c r="U442" s="1639"/>
      <c r="V442" s="1639"/>
      <c r="W442" s="1639"/>
      <c r="X442" s="1639"/>
      <c r="Y442" s="1639"/>
      <c r="Z442" s="1639"/>
      <c r="AA442" s="1639"/>
      <c r="AB442" s="1639"/>
      <c r="AC442" s="679"/>
      <c r="AD442" s="1639">
        <v>0</v>
      </c>
    </row>
    <row s="1854" customFormat="1" customHeight="1" ht="15">
      <c r="A443" s="1636"/>
      <c r="B443" s="2401"/>
      <c r="C443" s="2402"/>
      <c r="D443" s="693" t="str">
        <f>B442&amp;".2"</f>
        <v>4.135.2</v>
      </c>
      <c r="E443" s="1671" t="s">
        <v>964</v>
      </c>
      <c r="F443" s="2267" t="s">
        <v>318</v>
      </c>
      <c r="G443" s="1742" t="s">
        <v>22</v>
      </c>
      <c r="H443" s="822" t="s">
        <v>22</v>
      </c>
      <c r="I443" s="1742" t="s">
        <v>1019</v>
      </c>
      <c r="J443" s="822" t="s">
        <v>22</v>
      </c>
      <c r="K443" s="1742" t="s">
        <v>22</v>
      </c>
      <c r="L443" s="822" t="s">
        <v>22</v>
      </c>
      <c r="M443" s="2664" t="s">
        <v>22</v>
      </c>
      <c r="N443" s="2661" t="s">
        <v>22</v>
      </c>
      <c r="O443" s="2653" t="s">
        <v>22</v>
      </c>
      <c r="P443" s="2650" t="s">
        <v>22</v>
      </c>
      <c r="Q443" s="2653" t="s">
        <v>22</v>
      </c>
      <c r="R443" s="2650" t="s">
        <v>22</v>
      </c>
      <c r="S443" s="1529" t="s">
        <v>965</v>
      </c>
      <c r="T443" s="1639"/>
      <c r="U443" s="1639"/>
      <c r="V443" s="1639"/>
      <c r="W443" s="1639"/>
      <c r="X443" s="1639"/>
      <c r="Y443" s="1639"/>
      <c r="Z443" s="1639"/>
      <c r="AA443" s="1639"/>
      <c r="AB443" s="1639"/>
      <c r="AC443" s="679"/>
      <c r="AD443" s="1639">
        <v>0</v>
      </c>
    </row>
    <row s="1854" customFormat="1" customHeight="1" ht="33.75">
      <c r="A444" s="1639"/>
      <c r="B444" s="2401" t="s">
        <v>1384</v>
      </c>
      <c r="C444" s="2402" t="s">
        <v>104</v>
      </c>
      <c r="D444" s="693" t="str">
        <f>B444&amp;".1"</f>
        <v>4.136.1</v>
      </c>
      <c r="E444" s="1671" t="s">
        <v>962</v>
      </c>
      <c r="F444" s="2267" t="s">
        <v>318</v>
      </c>
      <c r="G444" s="2357" t="s">
        <v>22</v>
      </c>
      <c r="H444" s="822" t="s">
        <v>22</v>
      </c>
      <c r="I444" s="2357" t="s">
        <v>1385</v>
      </c>
      <c r="J444" s="822" t="s">
        <v>22</v>
      </c>
      <c r="K444" s="2357" t="s">
        <v>22</v>
      </c>
      <c r="L444" s="822" t="s">
        <v>22</v>
      </c>
      <c r="M444" s="2663" t="s">
        <v>22</v>
      </c>
      <c r="N444" s="2661" t="s">
        <v>22</v>
      </c>
      <c r="O444" s="2652" t="s">
        <v>22</v>
      </c>
      <c r="P444" s="2650" t="s">
        <v>22</v>
      </c>
      <c r="Q444" s="2652" t="s">
        <v>22</v>
      </c>
      <c r="R444" s="2650" t="s">
        <v>22</v>
      </c>
      <c r="S444" s="1529" t="s">
        <v>963</v>
      </c>
      <c r="T444" s="1639"/>
      <c r="U444" s="1639"/>
      <c r="V444" s="1639"/>
      <c r="W444" s="1639"/>
      <c r="X444" s="1639"/>
      <c r="Y444" s="1639"/>
      <c r="Z444" s="1639"/>
      <c r="AA444" s="1639"/>
      <c r="AB444" s="1639"/>
      <c r="AC444" s="679"/>
      <c r="AD444" s="1639">
        <v>0</v>
      </c>
    </row>
    <row s="1854" customFormat="1" customHeight="1" ht="15">
      <c r="A445" s="1636"/>
      <c r="B445" s="2401"/>
      <c r="C445" s="2402"/>
      <c r="D445" s="693" t="str">
        <f>B444&amp;".2"</f>
        <v>4.136.2</v>
      </c>
      <c r="E445" s="1671" t="s">
        <v>964</v>
      </c>
      <c r="F445" s="2267" t="s">
        <v>318</v>
      </c>
      <c r="G445" s="1742" t="s">
        <v>22</v>
      </c>
      <c r="H445" s="822" t="s">
        <v>22</v>
      </c>
      <c r="I445" s="1742" t="s">
        <v>1019</v>
      </c>
      <c r="J445" s="822" t="s">
        <v>22</v>
      </c>
      <c r="K445" s="1742" t="s">
        <v>22</v>
      </c>
      <c r="L445" s="822" t="s">
        <v>22</v>
      </c>
      <c r="M445" s="2664" t="s">
        <v>22</v>
      </c>
      <c r="N445" s="2661" t="s">
        <v>22</v>
      </c>
      <c r="O445" s="2653" t="s">
        <v>22</v>
      </c>
      <c r="P445" s="2650" t="s">
        <v>22</v>
      </c>
      <c r="Q445" s="2653" t="s">
        <v>22</v>
      </c>
      <c r="R445" s="2650" t="s">
        <v>22</v>
      </c>
      <c r="S445" s="1529" t="s">
        <v>965</v>
      </c>
      <c r="T445" s="1639"/>
      <c r="U445" s="1639"/>
      <c r="V445" s="1639"/>
      <c r="W445" s="1639"/>
      <c r="X445" s="1639"/>
      <c r="Y445" s="1639"/>
      <c r="Z445" s="1639"/>
      <c r="AA445" s="1639"/>
      <c r="AB445" s="1639"/>
      <c r="AC445" s="679"/>
      <c r="AD445" s="1639">
        <v>0</v>
      </c>
    </row>
    <row s="1854" customFormat="1" customHeight="1" ht="33.75">
      <c r="A446" s="1639"/>
      <c r="B446" s="2401" t="s">
        <v>1386</v>
      </c>
      <c r="C446" s="2402" t="s">
        <v>104</v>
      </c>
      <c r="D446" s="693" t="str">
        <f>B446&amp;".1"</f>
        <v>4.137.1</v>
      </c>
      <c r="E446" s="1671" t="s">
        <v>962</v>
      </c>
      <c r="F446" s="2267" t="s">
        <v>318</v>
      </c>
      <c r="G446" s="2357" t="s">
        <v>22</v>
      </c>
      <c r="H446" s="822" t="s">
        <v>22</v>
      </c>
      <c r="I446" s="2357" t="s">
        <v>1387</v>
      </c>
      <c r="J446" s="822" t="s">
        <v>22</v>
      </c>
      <c r="K446" s="2357" t="s">
        <v>22</v>
      </c>
      <c r="L446" s="822" t="s">
        <v>22</v>
      </c>
      <c r="M446" s="2663" t="s">
        <v>22</v>
      </c>
      <c r="N446" s="2661" t="s">
        <v>22</v>
      </c>
      <c r="O446" s="2652" t="s">
        <v>22</v>
      </c>
      <c r="P446" s="2650" t="s">
        <v>22</v>
      </c>
      <c r="Q446" s="2652" t="s">
        <v>22</v>
      </c>
      <c r="R446" s="2650" t="s">
        <v>22</v>
      </c>
      <c r="S446" s="1529" t="s">
        <v>963</v>
      </c>
      <c r="T446" s="1639"/>
      <c r="U446" s="1639"/>
      <c r="V446" s="1639"/>
      <c r="W446" s="1639"/>
      <c r="X446" s="1639"/>
      <c r="Y446" s="1639"/>
      <c r="Z446" s="1639"/>
      <c r="AA446" s="1639"/>
      <c r="AB446" s="1639"/>
      <c r="AC446" s="679"/>
      <c r="AD446" s="1639">
        <v>0</v>
      </c>
    </row>
    <row s="1854" customFormat="1" customHeight="1" ht="15">
      <c r="A447" s="1636"/>
      <c r="B447" s="2401"/>
      <c r="C447" s="2402"/>
      <c r="D447" s="693" t="str">
        <f>B446&amp;".2"</f>
        <v>4.137.2</v>
      </c>
      <c r="E447" s="1671" t="s">
        <v>964</v>
      </c>
      <c r="F447" s="2267" t="s">
        <v>318</v>
      </c>
      <c r="G447" s="1742" t="s">
        <v>22</v>
      </c>
      <c r="H447" s="822" t="s">
        <v>22</v>
      </c>
      <c r="I447" s="1742" t="s">
        <v>1019</v>
      </c>
      <c r="J447" s="822" t="s">
        <v>22</v>
      </c>
      <c r="K447" s="1742" t="s">
        <v>22</v>
      </c>
      <c r="L447" s="822" t="s">
        <v>22</v>
      </c>
      <c r="M447" s="2664" t="s">
        <v>22</v>
      </c>
      <c r="N447" s="2661" t="s">
        <v>22</v>
      </c>
      <c r="O447" s="2653" t="s">
        <v>22</v>
      </c>
      <c r="P447" s="2650" t="s">
        <v>22</v>
      </c>
      <c r="Q447" s="2653" t="s">
        <v>22</v>
      </c>
      <c r="R447" s="2650" t="s">
        <v>22</v>
      </c>
      <c r="S447" s="1529" t="s">
        <v>965</v>
      </c>
      <c r="T447" s="1639"/>
      <c r="U447" s="1639"/>
      <c r="V447" s="1639"/>
      <c r="W447" s="1639"/>
      <c r="X447" s="1639"/>
      <c r="Y447" s="1639"/>
      <c r="Z447" s="1639"/>
      <c r="AA447" s="1639"/>
      <c r="AB447" s="1639"/>
      <c r="AC447" s="679"/>
      <c r="AD447" s="1639">
        <v>0</v>
      </c>
    </row>
    <row s="1854" customFormat="1" customHeight="1" ht="33.75">
      <c r="A448" s="1639"/>
      <c r="B448" s="2401" t="s">
        <v>1388</v>
      </c>
      <c r="C448" s="2402" t="s">
        <v>104</v>
      </c>
      <c r="D448" s="693" t="str">
        <f>B448&amp;".1"</f>
        <v>4.138.1</v>
      </c>
      <c r="E448" s="1671" t="s">
        <v>962</v>
      </c>
      <c r="F448" s="2267" t="s">
        <v>318</v>
      </c>
      <c r="G448" s="2357" t="s">
        <v>22</v>
      </c>
      <c r="H448" s="822" t="s">
        <v>22</v>
      </c>
      <c r="I448" s="2357" t="s">
        <v>1389</v>
      </c>
      <c r="J448" s="822" t="s">
        <v>22</v>
      </c>
      <c r="K448" s="2357" t="s">
        <v>22</v>
      </c>
      <c r="L448" s="822" t="s">
        <v>22</v>
      </c>
      <c r="M448" s="2663" t="s">
        <v>22</v>
      </c>
      <c r="N448" s="2661" t="s">
        <v>22</v>
      </c>
      <c r="O448" s="2652" t="s">
        <v>22</v>
      </c>
      <c r="P448" s="2650" t="s">
        <v>22</v>
      </c>
      <c r="Q448" s="2652" t="s">
        <v>22</v>
      </c>
      <c r="R448" s="2650" t="s">
        <v>22</v>
      </c>
      <c r="S448" s="1529" t="s">
        <v>963</v>
      </c>
      <c r="T448" s="1639"/>
      <c r="U448" s="1639"/>
      <c r="V448" s="1639"/>
      <c r="W448" s="1639"/>
      <c r="X448" s="1639"/>
      <c r="Y448" s="1639"/>
      <c r="Z448" s="1639"/>
      <c r="AA448" s="1639"/>
      <c r="AB448" s="1639"/>
      <c r="AC448" s="679"/>
      <c r="AD448" s="1639">
        <v>0</v>
      </c>
    </row>
    <row s="1854" customFormat="1" customHeight="1" ht="15">
      <c r="A449" s="1636"/>
      <c r="B449" s="2401"/>
      <c r="C449" s="2402"/>
      <c r="D449" s="693" t="str">
        <f>B448&amp;".2"</f>
        <v>4.138.2</v>
      </c>
      <c r="E449" s="1671" t="s">
        <v>964</v>
      </c>
      <c r="F449" s="2267" t="s">
        <v>318</v>
      </c>
      <c r="G449" s="1742" t="s">
        <v>22</v>
      </c>
      <c r="H449" s="822" t="s">
        <v>22</v>
      </c>
      <c r="I449" s="1742" t="s">
        <v>1097</v>
      </c>
      <c r="J449" s="822" t="s">
        <v>22</v>
      </c>
      <c r="K449" s="1742" t="s">
        <v>22</v>
      </c>
      <c r="L449" s="822" t="s">
        <v>22</v>
      </c>
      <c r="M449" s="2664" t="s">
        <v>22</v>
      </c>
      <c r="N449" s="2661" t="s">
        <v>22</v>
      </c>
      <c r="O449" s="2653" t="s">
        <v>22</v>
      </c>
      <c r="P449" s="2650" t="s">
        <v>22</v>
      </c>
      <c r="Q449" s="2653" t="s">
        <v>22</v>
      </c>
      <c r="R449" s="2650" t="s">
        <v>22</v>
      </c>
      <c r="S449" s="1529" t="s">
        <v>965</v>
      </c>
      <c r="T449" s="1639"/>
      <c r="U449" s="1639"/>
      <c r="V449" s="1639"/>
      <c r="W449" s="1639"/>
      <c r="X449" s="1639"/>
      <c r="Y449" s="1639"/>
      <c r="Z449" s="1639"/>
      <c r="AA449" s="1639"/>
      <c r="AB449" s="1639"/>
      <c r="AC449" s="679"/>
      <c r="AD449" s="1639">
        <v>0</v>
      </c>
    </row>
    <row s="1854" customFormat="1" customHeight="1" ht="33.75">
      <c r="A450" s="1639"/>
      <c r="B450" s="2401" t="s">
        <v>1390</v>
      </c>
      <c r="C450" s="2402" t="s">
        <v>104</v>
      </c>
      <c r="D450" s="693" t="str">
        <f>B450&amp;".1"</f>
        <v>4.139.1</v>
      </c>
      <c r="E450" s="1671" t="s">
        <v>962</v>
      </c>
      <c r="F450" s="2267" t="s">
        <v>318</v>
      </c>
      <c r="G450" s="2357" t="s">
        <v>22</v>
      </c>
      <c r="H450" s="822" t="s">
        <v>22</v>
      </c>
      <c r="I450" s="2357" t="s">
        <v>1391</v>
      </c>
      <c r="J450" s="822" t="s">
        <v>22</v>
      </c>
      <c r="K450" s="2357" t="s">
        <v>22</v>
      </c>
      <c r="L450" s="822" t="s">
        <v>22</v>
      </c>
      <c r="M450" s="2663" t="s">
        <v>22</v>
      </c>
      <c r="N450" s="2661" t="s">
        <v>22</v>
      </c>
      <c r="O450" s="2652" t="s">
        <v>22</v>
      </c>
      <c r="P450" s="2650" t="s">
        <v>22</v>
      </c>
      <c r="Q450" s="2652" t="s">
        <v>22</v>
      </c>
      <c r="R450" s="2650" t="s">
        <v>22</v>
      </c>
      <c r="S450" s="1529" t="s">
        <v>963</v>
      </c>
      <c r="T450" s="1639"/>
      <c r="U450" s="1639"/>
      <c r="V450" s="1639"/>
      <c r="W450" s="1639"/>
      <c r="X450" s="1639"/>
      <c r="Y450" s="1639"/>
      <c r="Z450" s="1639"/>
      <c r="AA450" s="1639"/>
      <c r="AB450" s="1639"/>
      <c r="AC450" s="679"/>
      <c r="AD450" s="1639">
        <v>0</v>
      </c>
    </row>
    <row s="1854" customFormat="1" customHeight="1" ht="15">
      <c r="A451" s="1636"/>
      <c r="B451" s="2401"/>
      <c r="C451" s="2402"/>
      <c r="D451" s="693" t="str">
        <f>B450&amp;".2"</f>
        <v>4.139.2</v>
      </c>
      <c r="E451" s="1671" t="s">
        <v>964</v>
      </c>
      <c r="F451" s="2267" t="s">
        <v>318</v>
      </c>
      <c r="G451" s="1742" t="s">
        <v>22</v>
      </c>
      <c r="H451" s="822" t="s">
        <v>22</v>
      </c>
      <c r="I451" s="1742" t="s">
        <v>1019</v>
      </c>
      <c r="J451" s="822" t="s">
        <v>22</v>
      </c>
      <c r="K451" s="1742" t="s">
        <v>22</v>
      </c>
      <c r="L451" s="822" t="s">
        <v>22</v>
      </c>
      <c r="M451" s="2664" t="s">
        <v>22</v>
      </c>
      <c r="N451" s="2661" t="s">
        <v>22</v>
      </c>
      <c r="O451" s="2653" t="s">
        <v>22</v>
      </c>
      <c r="P451" s="2650" t="s">
        <v>22</v>
      </c>
      <c r="Q451" s="2653" t="s">
        <v>22</v>
      </c>
      <c r="R451" s="2650" t="s">
        <v>22</v>
      </c>
      <c r="S451" s="1529" t="s">
        <v>965</v>
      </c>
      <c r="T451" s="1639"/>
      <c r="U451" s="1639"/>
      <c r="V451" s="1639"/>
      <c r="W451" s="1639"/>
      <c r="X451" s="1639"/>
      <c r="Y451" s="1639"/>
      <c r="Z451" s="1639"/>
      <c r="AA451" s="1639"/>
      <c r="AB451" s="1639"/>
      <c r="AC451" s="679"/>
      <c r="AD451" s="1639">
        <v>0</v>
      </c>
    </row>
    <row s="1854" customFormat="1" customHeight="1" ht="33.75">
      <c r="A452" s="1639"/>
      <c r="B452" s="2401" t="s">
        <v>1392</v>
      </c>
      <c r="C452" s="2402" t="s">
        <v>104</v>
      </c>
      <c r="D452" s="693" t="str">
        <f>B452&amp;".1"</f>
        <v>4.140.1</v>
      </c>
      <c r="E452" s="1671" t="s">
        <v>962</v>
      </c>
      <c r="F452" s="2267" t="s">
        <v>318</v>
      </c>
      <c r="G452" s="2357" t="s">
        <v>22</v>
      </c>
      <c r="H452" s="822" t="s">
        <v>22</v>
      </c>
      <c r="I452" s="2357" t="s">
        <v>1393</v>
      </c>
      <c r="J452" s="822" t="s">
        <v>22</v>
      </c>
      <c r="K452" s="2357" t="s">
        <v>22</v>
      </c>
      <c r="L452" s="822" t="s">
        <v>22</v>
      </c>
      <c r="M452" s="2663" t="s">
        <v>22</v>
      </c>
      <c r="N452" s="2661" t="s">
        <v>22</v>
      </c>
      <c r="O452" s="2652" t="s">
        <v>22</v>
      </c>
      <c r="P452" s="2650" t="s">
        <v>22</v>
      </c>
      <c r="Q452" s="2652" t="s">
        <v>22</v>
      </c>
      <c r="R452" s="2650" t="s">
        <v>22</v>
      </c>
      <c r="S452" s="1529" t="s">
        <v>963</v>
      </c>
      <c r="T452" s="1639"/>
      <c r="U452" s="1639"/>
      <c r="V452" s="1639"/>
      <c r="W452" s="1639"/>
      <c r="X452" s="1639"/>
      <c r="Y452" s="1639"/>
      <c r="Z452" s="1639"/>
      <c r="AA452" s="1639"/>
      <c r="AB452" s="1639"/>
      <c r="AC452" s="679"/>
      <c r="AD452" s="1639">
        <v>0</v>
      </c>
    </row>
    <row s="1854" customFormat="1" customHeight="1" ht="15">
      <c r="A453" s="1636"/>
      <c r="B453" s="2401"/>
      <c r="C453" s="2402"/>
      <c r="D453" s="693" t="str">
        <f>B452&amp;".2"</f>
        <v>4.140.2</v>
      </c>
      <c r="E453" s="1671" t="s">
        <v>964</v>
      </c>
      <c r="F453" s="2267" t="s">
        <v>318</v>
      </c>
      <c r="G453" s="1742" t="s">
        <v>22</v>
      </c>
      <c r="H453" s="822" t="s">
        <v>22</v>
      </c>
      <c r="I453" s="1742" t="s">
        <v>1082</v>
      </c>
      <c r="J453" s="822" t="s">
        <v>22</v>
      </c>
      <c r="K453" s="1742" t="s">
        <v>22</v>
      </c>
      <c r="L453" s="822" t="s">
        <v>22</v>
      </c>
      <c r="M453" s="2664" t="s">
        <v>22</v>
      </c>
      <c r="N453" s="2661" t="s">
        <v>22</v>
      </c>
      <c r="O453" s="2653" t="s">
        <v>22</v>
      </c>
      <c r="P453" s="2650" t="s">
        <v>22</v>
      </c>
      <c r="Q453" s="2653" t="s">
        <v>22</v>
      </c>
      <c r="R453" s="2650" t="s">
        <v>22</v>
      </c>
      <c r="S453" s="1529" t="s">
        <v>965</v>
      </c>
      <c r="T453" s="1639"/>
      <c r="U453" s="1639"/>
      <c r="V453" s="1639"/>
      <c r="W453" s="1639"/>
      <c r="X453" s="1639"/>
      <c r="Y453" s="1639"/>
      <c r="Z453" s="1639"/>
      <c r="AA453" s="1639"/>
      <c r="AB453" s="1639"/>
      <c r="AC453" s="679"/>
      <c r="AD453" s="1639">
        <v>0</v>
      </c>
    </row>
    <row s="1854" customFormat="1" customHeight="1" ht="33.75">
      <c r="A454" s="1639"/>
      <c r="B454" s="2401" t="s">
        <v>1394</v>
      </c>
      <c r="C454" s="2402" t="s">
        <v>104</v>
      </c>
      <c r="D454" s="693" t="str">
        <f>B454&amp;".1"</f>
        <v>4.141.1</v>
      </c>
      <c r="E454" s="1671" t="s">
        <v>962</v>
      </c>
      <c r="F454" s="2267" t="s">
        <v>318</v>
      </c>
      <c r="G454" s="2357" t="s">
        <v>22</v>
      </c>
      <c r="H454" s="822" t="s">
        <v>22</v>
      </c>
      <c r="I454" s="2357" t="s">
        <v>1395</v>
      </c>
      <c r="J454" s="822" t="s">
        <v>22</v>
      </c>
      <c r="K454" s="2357" t="s">
        <v>22</v>
      </c>
      <c r="L454" s="822" t="s">
        <v>22</v>
      </c>
      <c r="M454" s="2663" t="s">
        <v>22</v>
      </c>
      <c r="N454" s="2661" t="s">
        <v>22</v>
      </c>
      <c r="O454" s="2652" t="s">
        <v>22</v>
      </c>
      <c r="P454" s="2650" t="s">
        <v>22</v>
      </c>
      <c r="Q454" s="2652" t="s">
        <v>22</v>
      </c>
      <c r="R454" s="2650" t="s">
        <v>22</v>
      </c>
      <c r="S454" s="1529" t="s">
        <v>963</v>
      </c>
      <c r="T454" s="1639"/>
      <c r="U454" s="1639"/>
      <c r="V454" s="1639"/>
      <c r="W454" s="1639"/>
      <c r="X454" s="1639"/>
      <c r="Y454" s="1639"/>
      <c r="Z454" s="1639"/>
      <c r="AA454" s="1639"/>
      <c r="AB454" s="1639"/>
      <c r="AC454" s="679"/>
      <c r="AD454" s="1639">
        <v>0</v>
      </c>
    </row>
    <row s="1854" customFormat="1" customHeight="1" ht="15">
      <c r="A455" s="1636"/>
      <c r="B455" s="2401"/>
      <c r="C455" s="2402"/>
      <c r="D455" s="693" t="str">
        <f>B454&amp;".2"</f>
        <v>4.141.2</v>
      </c>
      <c r="E455" s="1671" t="s">
        <v>964</v>
      </c>
      <c r="F455" s="2267" t="s">
        <v>318</v>
      </c>
      <c r="G455" s="1742" t="s">
        <v>22</v>
      </c>
      <c r="H455" s="822" t="s">
        <v>22</v>
      </c>
      <c r="I455" s="1742" t="s">
        <v>1019</v>
      </c>
      <c r="J455" s="822" t="s">
        <v>22</v>
      </c>
      <c r="K455" s="1742" t="s">
        <v>22</v>
      </c>
      <c r="L455" s="822" t="s">
        <v>22</v>
      </c>
      <c r="M455" s="2664" t="s">
        <v>22</v>
      </c>
      <c r="N455" s="2661" t="s">
        <v>22</v>
      </c>
      <c r="O455" s="2653" t="s">
        <v>22</v>
      </c>
      <c r="P455" s="2650" t="s">
        <v>22</v>
      </c>
      <c r="Q455" s="2653" t="s">
        <v>22</v>
      </c>
      <c r="R455" s="2650" t="s">
        <v>22</v>
      </c>
      <c r="S455" s="1529" t="s">
        <v>965</v>
      </c>
      <c r="T455" s="1639"/>
      <c r="U455" s="1639"/>
      <c r="V455" s="1639"/>
      <c r="W455" s="1639"/>
      <c r="X455" s="1639"/>
      <c r="Y455" s="1639"/>
      <c r="Z455" s="1639"/>
      <c r="AA455" s="1639"/>
      <c r="AB455" s="1639"/>
      <c r="AC455" s="679"/>
      <c r="AD455" s="1639">
        <v>0</v>
      </c>
    </row>
    <row s="1854" customFormat="1" customHeight="1" ht="33.75">
      <c r="A456" s="1639"/>
      <c r="B456" s="2401" t="s">
        <v>1396</v>
      </c>
      <c r="C456" s="2402" t="s">
        <v>104</v>
      </c>
      <c r="D456" s="693" t="str">
        <f>B456&amp;".1"</f>
        <v>4.142.1</v>
      </c>
      <c r="E456" s="1671" t="s">
        <v>962</v>
      </c>
      <c r="F456" s="2267" t="s">
        <v>318</v>
      </c>
      <c r="G456" s="2357" t="s">
        <v>22</v>
      </c>
      <c r="H456" s="822" t="s">
        <v>22</v>
      </c>
      <c r="I456" s="2357" t="s">
        <v>1397</v>
      </c>
      <c r="J456" s="822" t="s">
        <v>22</v>
      </c>
      <c r="K456" s="2357" t="s">
        <v>22</v>
      </c>
      <c r="L456" s="822" t="s">
        <v>22</v>
      </c>
      <c r="M456" s="2663" t="s">
        <v>22</v>
      </c>
      <c r="N456" s="2661" t="s">
        <v>22</v>
      </c>
      <c r="O456" s="2652" t="s">
        <v>22</v>
      </c>
      <c r="P456" s="2650" t="s">
        <v>22</v>
      </c>
      <c r="Q456" s="2652" t="s">
        <v>22</v>
      </c>
      <c r="R456" s="2650" t="s">
        <v>22</v>
      </c>
      <c r="S456" s="1529" t="s">
        <v>963</v>
      </c>
      <c r="T456" s="1639"/>
      <c r="U456" s="1639"/>
      <c r="V456" s="1639"/>
      <c r="W456" s="1639"/>
      <c r="X456" s="1639"/>
      <c r="Y456" s="1639"/>
      <c r="Z456" s="1639"/>
      <c r="AA456" s="1639"/>
      <c r="AB456" s="1639"/>
      <c r="AC456" s="679"/>
      <c r="AD456" s="1639">
        <v>0</v>
      </c>
    </row>
    <row s="1854" customFormat="1" customHeight="1" ht="15">
      <c r="A457" s="1636"/>
      <c r="B457" s="2401"/>
      <c r="C457" s="2402"/>
      <c r="D457" s="693" t="str">
        <f>B456&amp;".2"</f>
        <v>4.142.2</v>
      </c>
      <c r="E457" s="1671" t="s">
        <v>964</v>
      </c>
      <c r="F457" s="2267" t="s">
        <v>318</v>
      </c>
      <c r="G457" s="1742" t="s">
        <v>22</v>
      </c>
      <c r="H457" s="822" t="s">
        <v>22</v>
      </c>
      <c r="I457" s="1742" t="s">
        <v>1056</v>
      </c>
      <c r="J457" s="822" t="s">
        <v>22</v>
      </c>
      <c r="K457" s="1742" t="s">
        <v>22</v>
      </c>
      <c r="L457" s="822" t="s">
        <v>22</v>
      </c>
      <c r="M457" s="2664" t="s">
        <v>22</v>
      </c>
      <c r="N457" s="2661" t="s">
        <v>22</v>
      </c>
      <c r="O457" s="2653" t="s">
        <v>22</v>
      </c>
      <c r="P457" s="2650" t="s">
        <v>22</v>
      </c>
      <c r="Q457" s="2653" t="s">
        <v>22</v>
      </c>
      <c r="R457" s="2650" t="s">
        <v>22</v>
      </c>
      <c r="S457" s="1529" t="s">
        <v>965</v>
      </c>
      <c r="T457" s="1639"/>
      <c r="U457" s="1639"/>
      <c r="V457" s="1639"/>
      <c r="W457" s="1639"/>
      <c r="X457" s="1639"/>
      <c r="Y457" s="1639"/>
      <c r="Z457" s="1639"/>
      <c r="AA457" s="1639"/>
      <c r="AB457" s="1639"/>
      <c r="AC457" s="679"/>
      <c r="AD457" s="1639">
        <v>0</v>
      </c>
    </row>
    <row s="1854" customFormat="1" customHeight="1" ht="33.75">
      <c r="A458" s="1639"/>
      <c r="B458" s="2401" t="s">
        <v>1398</v>
      </c>
      <c r="C458" s="2402" t="s">
        <v>104</v>
      </c>
      <c r="D458" s="693" t="str">
        <f>B458&amp;".1"</f>
        <v>4.143.1</v>
      </c>
      <c r="E458" s="1671" t="s">
        <v>962</v>
      </c>
      <c r="F458" s="2267" t="s">
        <v>318</v>
      </c>
      <c r="G458" s="2357" t="s">
        <v>22</v>
      </c>
      <c r="H458" s="822" t="s">
        <v>22</v>
      </c>
      <c r="I458" s="2357" t="s">
        <v>1399</v>
      </c>
      <c r="J458" s="822" t="s">
        <v>22</v>
      </c>
      <c r="K458" s="2357" t="s">
        <v>22</v>
      </c>
      <c r="L458" s="822" t="s">
        <v>22</v>
      </c>
      <c r="M458" s="2663" t="s">
        <v>22</v>
      </c>
      <c r="N458" s="2661" t="s">
        <v>22</v>
      </c>
      <c r="O458" s="2652" t="s">
        <v>22</v>
      </c>
      <c r="P458" s="2650" t="s">
        <v>22</v>
      </c>
      <c r="Q458" s="2652" t="s">
        <v>22</v>
      </c>
      <c r="R458" s="2650" t="s">
        <v>22</v>
      </c>
      <c r="S458" s="1529" t="s">
        <v>963</v>
      </c>
      <c r="T458" s="1639"/>
      <c r="U458" s="1639"/>
      <c r="V458" s="1639"/>
      <c r="W458" s="1639"/>
      <c r="X458" s="1639"/>
      <c r="Y458" s="1639"/>
      <c r="Z458" s="1639"/>
      <c r="AA458" s="1639"/>
      <c r="AB458" s="1639"/>
      <c r="AC458" s="679"/>
      <c r="AD458" s="1639">
        <v>0</v>
      </c>
    </row>
    <row s="1854" customFormat="1" customHeight="1" ht="15">
      <c r="A459" s="1636"/>
      <c r="B459" s="2401"/>
      <c r="C459" s="2402"/>
      <c r="D459" s="693" t="str">
        <f>B458&amp;".2"</f>
        <v>4.143.2</v>
      </c>
      <c r="E459" s="1671" t="s">
        <v>964</v>
      </c>
      <c r="F459" s="2267" t="s">
        <v>318</v>
      </c>
      <c r="G459" s="1742" t="s">
        <v>22</v>
      </c>
      <c r="H459" s="822" t="s">
        <v>22</v>
      </c>
      <c r="I459" s="1742" t="s">
        <v>1184</v>
      </c>
      <c r="J459" s="822" t="s">
        <v>22</v>
      </c>
      <c r="K459" s="1742" t="s">
        <v>22</v>
      </c>
      <c r="L459" s="822" t="s">
        <v>22</v>
      </c>
      <c r="M459" s="2664" t="s">
        <v>22</v>
      </c>
      <c r="N459" s="2661" t="s">
        <v>22</v>
      </c>
      <c r="O459" s="2653" t="s">
        <v>22</v>
      </c>
      <c r="P459" s="2650" t="s">
        <v>22</v>
      </c>
      <c r="Q459" s="2653" t="s">
        <v>22</v>
      </c>
      <c r="R459" s="2650" t="s">
        <v>22</v>
      </c>
      <c r="S459" s="1529" t="s">
        <v>965</v>
      </c>
      <c r="T459" s="1639"/>
      <c r="U459" s="1639"/>
      <c r="V459" s="1639"/>
      <c r="W459" s="1639"/>
      <c r="X459" s="1639"/>
      <c r="Y459" s="1639"/>
      <c r="Z459" s="1639"/>
      <c r="AA459" s="1639"/>
      <c r="AB459" s="1639"/>
      <c r="AC459" s="679"/>
      <c r="AD459" s="1639">
        <v>0</v>
      </c>
    </row>
    <row s="1854" customFormat="1" customHeight="1" ht="33.75">
      <c r="A460" s="1639"/>
      <c r="B460" s="2401" t="s">
        <v>1400</v>
      </c>
      <c r="C460" s="2402" t="s">
        <v>104</v>
      </c>
      <c r="D460" s="693" t="str">
        <f>B460&amp;".1"</f>
        <v>4.144.1</v>
      </c>
      <c r="E460" s="1671" t="s">
        <v>962</v>
      </c>
      <c r="F460" s="2267" t="s">
        <v>318</v>
      </c>
      <c r="G460" s="2357" t="s">
        <v>22</v>
      </c>
      <c r="H460" s="822" t="s">
        <v>22</v>
      </c>
      <c r="I460" s="2357" t="s">
        <v>1401</v>
      </c>
      <c r="J460" s="822" t="s">
        <v>22</v>
      </c>
      <c r="K460" s="2357" t="s">
        <v>22</v>
      </c>
      <c r="L460" s="822" t="s">
        <v>22</v>
      </c>
      <c r="M460" s="2663" t="s">
        <v>22</v>
      </c>
      <c r="N460" s="2661" t="s">
        <v>22</v>
      </c>
      <c r="O460" s="2652" t="s">
        <v>22</v>
      </c>
      <c r="P460" s="2650" t="s">
        <v>22</v>
      </c>
      <c r="Q460" s="2652" t="s">
        <v>22</v>
      </c>
      <c r="R460" s="2650" t="s">
        <v>22</v>
      </c>
      <c r="S460" s="1529" t="s">
        <v>963</v>
      </c>
      <c r="T460" s="1639"/>
      <c r="U460" s="1639"/>
      <c r="V460" s="1639"/>
      <c r="W460" s="1639"/>
      <c r="X460" s="1639"/>
      <c r="Y460" s="1639"/>
      <c r="Z460" s="1639"/>
      <c r="AA460" s="1639"/>
      <c r="AB460" s="1639"/>
      <c r="AC460" s="679"/>
      <c r="AD460" s="1639">
        <v>0</v>
      </c>
    </row>
    <row s="1854" customFormat="1" customHeight="1" ht="15">
      <c r="A461" s="1636"/>
      <c r="B461" s="2401"/>
      <c r="C461" s="2402"/>
      <c r="D461" s="693" t="str">
        <f>B460&amp;".2"</f>
        <v>4.144.2</v>
      </c>
      <c r="E461" s="1671" t="s">
        <v>964</v>
      </c>
      <c r="F461" s="2267" t="s">
        <v>318</v>
      </c>
      <c r="G461" s="1742" t="s">
        <v>22</v>
      </c>
      <c r="H461" s="822" t="s">
        <v>22</v>
      </c>
      <c r="I461" s="1742" t="s">
        <v>1056</v>
      </c>
      <c r="J461" s="822" t="s">
        <v>22</v>
      </c>
      <c r="K461" s="1742" t="s">
        <v>22</v>
      </c>
      <c r="L461" s="822" t="s">
        <v>22</v>
      </c>
      <c r="M461" s="2664" t="s">
        <v>22</v>
      </c>
      <c r="N461" s="2661" t="s">
        <v>22</v>
      </c>
      <c r="O461" s="2653" t="s">
        <v>22</v>
      </c>
      <c r="P461" s="2650" t="s">
        <v>22</v>
      </c>
      <c r="Q461" s="2653" t="s">
        <v>22</v>
      </c>
      <c r="R461" s="2650" t="s">
        <v>22</v>
      </c>
      <c r="S461" s="1529" t="s">
        <v>965</v>
      </c>
      <c r="T461" s="1639"/>
      <c r="U461" s="1639"/>
      <c r="V461" s="1639"/>
      <c r="W461" s="1639"/>
      <c r="X461" s="1639"/>
      <c r="Y461" s="1639"/>
      <c r="Z461" s="1639"/>
      <c r="AA461" s="1639"/>
      <c r="AB461" s="1639"/>
      <c r="AC461" s="679"/>
      <c r="AD461" s="1639">
        <v>0</v>
      </c>
    </row>
    <row s="1854" customFormat="1" customHeight="1" ht="33.75">
      <c r="A462" s="1639"/>
      <c r="B462" s="2401" t="s">
        <v>1402</v>
      </c>
      <c r="C462" s="2402" t="s">
        <v>104</v>
      </c>
      <c r="D462" s="693" t="str">
        <f>B462&amp;".1"</f>
        <v>4.145.1</v>
      </c>
      <c r="E462" s="1671" t="s">
        <v>962</v>
      </c>
      <c r="F462" s="2267" t="s">
        <v>318</v>
      </c>
      <c r="G462" s="2357" t="s">
        <v>22</v>
      </c>
      <c r="H462" s="822" t="s">
        <v>22</v>
      </c>
      <c r="I462" s="2357" t="s">
        <v>1403</v>
      </c>
      <c r="J462" s="822" t="s">
        <v>22</v>
      </c>
      <c r="K462" s="2357" t="s">
        <v>22</v>
      </c>
      <c r="L462" s="822" t="s">
        <v>22</v>
      </c>
      <c r="M462" s="2663" t="s">
        <v>22</v>
      </c>
      <c r="N462" s="2661" t="s">
        <v>22</v>
      </c>
      <c r="O462" s="2652" t="s">
        <v>22</v>
      </c>
      <c r="P462" s="2650" t="s">
        <v>22</v>
      </c>
      <c r="Q462" s="2652" t="s">
        <v>22</v>
      </c>
      <c r="R462" s="2650" t="s">
        <v>22</v>
      </c>
      <c r="S462" s="1529" t="s">
        <v>963</v>
      </c>
      <c r="T462" s="1639"/>
      <c r="U462" s="1639"/>
      <c r="V462" s="1639"/>
      <c r="W462" s="1639"/>
      <c r="X462" s="1639"/>
      <c r="Y462" s="1639"/>
      <c r="Z462" s="1639"/>
      <c r="AA462" s="1639"/>
      <c r="AB462" s="1639"/>
      <c r="AC462" s="679"/>
      <c r="AD462" s="1639">
        <v>0</v>
      </c>
    </row>
    <row s="1854" customFormat="1" customHeight="1" ht="15">
      <c r="A463" s="1636"/>
      <c r="B463" s="2401"/>
      <c r="C463" s="2402"/>
      <c r="D463" s="693" t="str">
        <f>B462&amp;".2"</f>
        <v>4.145.2</v>
      </c>
      <c r="E463" s="1671" t="s">
        <v>964</v>
      </c>
      <c r="F463" s="2267" t="s">
        <v>318</v>
      </c>
      <c r="G463" s="1742" t="s">
        <v>22</v>
      </c>
      <c r="H463" s="822" t="s">
        <v>22</v>
      </c>
      <c r="I463" s="1742" t="s">
        <v>1075</v>
      </c>
      <c r="J463" s="822" t="s">
        <v>22</v>
      </c>
      <c r="K463" s="1742" t="s">
        <v>22</v>
      </c>
      <c r="L463" s="822" t="s">
        <v>22</v>
      </c>
      <c r="M463" s="2664" t="s">
        <v>22</v>
      </c>
      <c r="N463" s="2661" t="s">
        <v>22</v>
      </c>
      <c r="O463" s="2653" t="s">
        <v>22</v>
      </c>
      <c r="P463" s="2650" t="s">
        <v>22</v>
      </c>
      <c r="Q463" s="2653" t="s">
        <v>22</v>
      </c>
      <c r="R463" s="2650" t="s">
        <v>22</v>
      </c>
      <c r="S463" s="1529" t="s">
        <v>965</v>
      </c>
      <c r="T463" s="1639"/>
      <c r="U463" s="1639"/>
      <c r="V463" s="1639"/>
      <c r="W463" s="1639"/>
      <c r="X463" s="1639"/>
      <c r="Y463" s="1639"/>
      <c r="Z463" s="1639"/>
      <c r="AA463" s="1639"/>
      <c r="AB463" s="1639"/>
      <c r="AC463" s="679"/>
      <c r="AD463" s="1639">
        <v>0</v>
      </c>
    </row>
    <row s="1854" customFormat="1" customHeight="1" ht="33.75">
      <c r="A464" s="1639"/>
      <c r="B464" s="2401" t="s">
        <v>1404</v>
      </c>
      <c r="C464" s="2402" t="s">
        <v>104</v>
      </c>
      <c r="D464" s="693" t="str">
        <f>B464&amp;".1"</f>
        <v>4.146.1</v>
      </c>
      <c r="E464" s="1671" t="s">
        <v>962</v>
      </c>
      <c r="F464" s="2267" t="s">
        <v>318</v>
      </c>
      <c r="G464" s="2357" t="s">
        <v>22</v>
      </c>
      <c r="H464" s="822" t="s">
        <v>22</v>
      </c>
      <c r="I464" s="2357" t="s">
        <v>1405</v>
      </c>
      <c r="J464" s="822" t="s">
        <v>22</v>
      </c>
      <c r="K464" s="2357" t="s">
        <v>22</v>
      </c>
      <c r="L464" s="822" t="s">
        <v>22</v>
      </c>
      <c r="M464" s="2663" t="s">
        <v>22</v>
      </c>
      <c r="N464" s="2661" t="s">
        <v>22</v>
      </c>
      <c r="O464" s="2652" t="s">
        <v>22</v>
      </c>
      <c r="P464" s="2650" t="s">
        <v>22</v>
      </c>
      <c r="Q464" s="2652" t="s">
        <v>22</v>
      </c>
      <c r="R464" s="2650" t="s">
        <v>22</v>
      </c>
      <c r="S464" s="1529" t="s">
        <v>963</v>
      </c>
      <c r="T464" s="1639"/>
      <c r="U464" s="1639"/>
      <c r="V464" s="1639"/>
      <c r="W464" s="1639"/>
      <c r="X464" s="1639"/>
      <c r="Y464" s="1639"/>
      <c r="Z464" s="1639"/>
      <c r="AA464" s="1639"/>
      <c r="AB464" s="1639"/>
      <c r="AC464" s="679"/>
      <c r="AD464" s="1639">
        <v>0</v>
      </c>
    </row>
    <row s="1854" customFormat="1" customHeight="1" ht="15">
      <c r="A465" s="1636"/>
      <c r="B465" s="2401"/>
      <c r="C465" s="2402"/>
      <c r="D465" s="693" t="str">
        <f>B464&amp;".2"</f>
        <v>4.146.2</v>
      </c>
      <c r="E465" s="1671" t="s">
        <v>964</v>
      </c>
      <c r="F465" s="2267" t="s">
        <v>318</v>
      </c>
      <c r="G465" s="1742" t="s">
        <v>22</v>
      </c>
      <c r="H465" s="822" t="s">
        <v>22</v>
      </c>
      <c r="I465" s="1742" t="s">
        <v>1097</v>
      </c>
      <c r="J465" s="822" t="s">
        <v>22</v>
      </c>
      <c r="K465" s="1742" t="s">
        <v>22</v>
      </c>
      <c r="L465" s="822" t="s">
        <v>22</v>
      </c>
      <c r="M465" s="2664" t="s">
        <v>22</v>
      </c>
      <c r="N465" s="2661" t="s">
        <v>22</v>
      </c>
      <c r="O465" s="2653" t="s">
        <v>22</v>
      </c>
      <c r="P465" s="2650" t="s">
        <v>22</v>
      </c>
      <c r="Q465" s="2653" t="s">
        <v>22</v>
      </c>
      <c r="R465" s="2650" t="s">
        <v>22</v>
      </c>
      <c r="S465" s="1529" t="s">
        <v>965</v>
      </c>
      <c r="T465" s="1639"/>
      <c r="U465" s="1639"/>
      <c r="V465" s="1639"/>
      <c r="W465" s="1639"/>
      <c r="X465" s="1639"/>
      <c r="Y465" s="1639"/>
      <c r="Z465" s="1639"/>
      <c r="AA465" s="1639"/>
      <c r="AB465" s="1639"/>
      <c r="AC465" s="679"/>
      <c r="AD465" s="1639">
        <v>0</v>
      </c>
    </row>
    <row s="1854" customFormat="1" customHeight="1" ht="33.75">
      <c r="A466" s="1639"/>
      <c r="B466" s="2401" t="s">
        <v>1406</v>
      </c>
      <c r="C466" s="2402" t="s">
        <v>104</v>
      </c>
      <c r="D466" s="693" t="str">
        <f>B466&amp;".1"</f>
        <v>4.147.1</v>
      </c>
      <c r="E466" s="1671" t="s">
        <v>962</v>
      </c>
      <c r="F466" s="2267" t="s">
        <v>318</v>
      </c>
      <c r="G466" s="2357" t="s">
        <v>22</v>
      </c>
      <c r="H466" s="822" t="s">
        <v>22</v>
      </c>
      <c r="I466" s="2357" t="s">
        <v>1407</v>
      </c>
      <c r="J466" s="822" t="s">
        <v>22</v>
      </c>
      <c r="K466" s="2357" t="s">
        <v>22</v>
      </c>
      <c r="L466" s="822" t="s">
        <v>22</v>
      </c>
      <c r="M466" s="2663" t="s">
        <v>22</v>
      </c>
      <c r="N466" s="2661" t="s">
        <v>22</v>
      </c>
      <c r="O466" s="2652" t="s">
        <v>22</v>
      </c>
      <c r="P466" s="2650" t="s">
        <v>22</v>
      </c>
      <c r="Q466" s="2652" t="s">
        <v>22</v>
      </c>
      <c r="R466" s="2650" t="s">
        <v>22</v>
      </c>
      <c r="S466" s="1529" t="s">
        <v>963</v>
      </c>
      <c r="T466" s="1639"/>
      <c r="U466" s="1639"/>
      <c r="V466" s="1639"/>
      <c r="W466" s="1639"/>
      <c r="X466" s="1639"/>
      <c r="Y466" s="1639"/>
      <c r="Z466" s="1639"/>
      <c r="AA466" s="1639"/>
      <c r="AB466" s="1639"/>
      <c r="AC466" s="679"/>
      <c r="AD466" s="1639">
        <v>0</v>
      </c>
    </row>
    <row s="1854" customFormat="1" customHeight="1" ht="15">
      <c r="A467" s="1636"/>
      <c r="B467" s="2401"/>
      <c r="C467" s="2402"/>
      <c r="D467" s="693" t="str">
        <f>B466&amp;".2"</f>
        <v>4.147.2</v>
      </c>
      <c r="E467" s="1671" t="s">
        <v>964</v>
      </c>
      <c r="F467" s="2267" t="s">
        <v>318</v>
      </c>
      <c r="G467" s="1742" t="s">
        <v>22</v>
      </c>
      <c r="H467" s="822" t="s">
        <v>22</v>
      </c>
      <c r="I467" s="1742" t="s">
        <v>1049</v>
      </c>
      <c r="J467" s="822" t="s">
        <v>22</v>
      </c>
      <c r="K467" s="1742" t="s">
        <v>22</v>
      </c>
      <c r="L467" s="822" t="s">
        <v>22</v>
      </c>
      <c r="M467" s="2664" t="s">
        <v>22</v>
      </c>
      <c r="N467" s="2661" t="s">
        <v>22</v>
      </c>
      <c r="O467" s="2653" t="s">
        <v>22</v>
      </c>
      <c r="P467" s="2650" t="s">
        <v>22</v>
      </c>
      <c r="Q467" s="2653" t="s">
        <v>22</v>
      </c>
      <c r="R467" s="2650" t="s">
        <v>22</v>
      </c>
      <c r="S467" s="1529" t="s">
        <v>965</v>
      </c>
      <c r="T467" s="1639"/>
      <c r="U467" s="1639"/>
      <c r="V467" s="1639"/>
      <c r="W467" s="1639"/>
      <c r="X467" s="1639"/>
      <c r="Y467" s="1639"/>
      <c r="Z467" s="1639"/>
      <c r="AA467" s="1639"/>
      <c r="AB467" s="1639"/>
      <c r="AC467" s="679"/>
      <c r="AD467" s="1639">
        <v>0</v>
      </c>
    </row>
    <row s="1854" customFormat="1" customHeight="1" ht="33.75">
      <c r="A468" s="1639"/>
      <c r="B468" s="2401" t="s">
        <v>1408</v>
      </c>
      <c r="C468" s="2402" t="s">
        <v>104</v>
      </c>
      <c r="D468" s="693" t="str">
        <f>B468&amp;".1"</f>
        <v>4.148.1</v>
      </c>
      <c r="E468" s="1671" t="s">
        <v>962</v>
      </c>
      <c r="F468" s="2267" t="s">
        <v>318</v>
      </c>
      <c r="G468" s="2357" t="s">
        <v>22</v>
      </c>
      <c r="H468" s="822" t="s">
        <v>22</v>
      </c>
      <c r="I468" s="2357" t="s">
        <v>1409</v>
      </c>
      <c r="J468" s="822" t="s">
        <v>22</v>
      </c>
      <c r="K468" s="2357" t="s">
        <v>22</v>
      </c>
      <c r="L468" s="822" t="s">
        <v>22</v>
      </c>
      <c r="M468" s="2663" t="s">
        <v>22</v>
      </c>
      <c r="N468" s="2661" t="s">
        <v>22</v>
      </c>
      <c r="O468" s="2652" t="s">
        <v>22</v>
      </c>
      <c r="P468" s="2650" t="s">
        <v>22</v>
      </c>
      <c r="Q468" s="2652" t="s">
        <v>22</v>
      </c>
      <c r="R468" s="2650" t="s">
        <v>22</v>
      </c>
      <c r="S468" s="1529" t="s">
        <v>963</v>
      </c>
      <c r="T468" s="1639"/>
      <c r="U468" s="1639"/>
      <c r="V468" s="1639"/>
      <c r="W468" s="1639"/>
      <c r="X468" s="1639"/>
      <c r="Y468" s="1639"/>
      <c r="Z468" s="1639"/>
      <c r="AA468" s="1639"/>
      <c r="AB468" s="1639"/>
      <c r="AC468" s="679"/>
      <c r="AD468" s="1639">
        <v>0</v>
      </c>
    </row>
    <row s="1854" customFormat="1" customHeight="1" ht="15">
      <c r="A469" s="1636"/>
      <c r="B469" s="2401"/>
      <c r="C469" s="2402"/>
      <c r="D469" s="693" t="str">
        <f>B468&amp;".2"</f>
        <v>4.148.2</v>
      </c>
      <c r="E469" s="1671" t="s">
        <v>964</v>
      </c>
      <c r="F469" s="2267" t="s">
        <v>318</v>
      </c>
      <c r="G469" s="1742" t="s">
        <v>22</v>
      </c>
      <c r="H469" s="822" t="s">
        <v>22</v>
      </c>
      <c r="I469" s="1742" t="s">
        <v>1019</v>
      </c>
      <c r="J469" s="822" t="s">
        <v>22</v>
      </c>
      <c r="K469" s="1742" t="s">
        <v>22</v>
      </c>
      <c r="L469" s="822" t="s">
        <v>22</v>
      </c>
      <c r="M469" s="2664" t="s">
        <v>22</v>
      </c>
      <c r="N469" s="2661" t="s">
        <v>22</v>
      </c>
      <c r="O469" s="2653" t="s">
        <v>22</v>
      </c>
      <c r="P469" s="2650" t="s">
        <v>22</v>
      </c>
      <c r="Q469" s="2653" t="s">
        <v>22</v>
      </c>
      <c r="R469" s="2650" t="s">
        <v>22</v>
      </c>
      <c r="S469" s="1529" t="s">
        <v>965</v>
      </c>
      <c r="T469" s="1639"/>
      <c r="U469" s="1639"/>
      <c r="V469" s="1639"/>
      <c r="W469" s="1639"/>
      <c r="X469" s="1639"/>
      <c r="Y469" s="1639"/>
      <c r="Z469" s="1639"/>
      <c r="AA469" s="1639"/>
      <c r="AB469" s="1639"/>
      <c r="AC469" s="679"/>
      <c r="AD469" s="1639">
        <v>0</v>
      </c>
    </row>
    <row s="1854" customFormat="1" customHeight="1" ht="33.75">
      <c r="A470" s="1639"/>
      <c r="B470" s="2401" t="s">
        <v>1410</v>
      </c>
      <c r="C470" s="2402" t="s">
        <v>104</v>
      </c>
      <c r="D470" s="693" t="str">
        <f>B470&amp;".1"</f>
        <v>4.149.1</v>
      </c>
      <c r="E470" s="1671" t="s">
        <v>962</v>
      </c>
      <c r="F470" s="2267" t="s">
        <v>318</v>
      </c>
      <c r="G470" s="2357" t="s">
        <v>22</v>
      </c>
      <c r="H470" s="822" t="s">
        <v>22</v>
      </c>
      <c r="I470" s="2357" t="s">
        <v>1411</v>
      </c>
      <c r="J470" s="822" t="s">
        <v>22</v>
      </c>
      <c r="K470" s="2357" t="s">
        <v>22</v>
      </c>
      <c r="L470" s="822" t="s">
        <v>22</v>
      </c>
      <c r="M470" s="2663" t="s">
        <v>22</v>
      </c>
      <c r="N470" s="2661" t="s">
        <v>22</v>
      </c>
      <c r="O470" s="2652" t="s">
        <v>22</v>
      </c>
      <c r="P470" s="2650" t="s">
        <v>22</v>
      </c>
      <c r="Q470" s="2652" t="s">
        <v>22</v>
      </c>
      <c r="R470" s="2650" t="s">
        <v>22</v>
      </c>
      <c r="S470" s="1529" t="s">
        <v>963</v>
      </c>
      <c r="T470" s="1639"/>
      <c r="U470" s="1639"/>
      <c r="V470" s="1639"/>
      <c r="W470" s="1639"/>
      <c r="X470" s="1639"/>
      <c r="Y470" s="1639"/>
      <c r="Z470" s="1639"/>
      <c r="AA470" s="1639"/>
      <c r="AB470" s="1639"/>
      <c r="AC470" s="679"/>
      <c r="AD470" s="1639">
        <v>0</v>
      </c>
    </row>
    <row s="1854" customFormat="1" customHeight="1" ht="15">
      <c r="A471" s="1636"/>
      <c r="B471" s="2401"/>
      <c r="C471" s="2402"/>
      <c r="D471" s="693" t="str">
        <f>B470&amp;".2"</f>
        <v>4.149.2</v>
      </c>
      <c r="E471" s="1671" t="s">
        <v>964</v>
      </c>
      <c r="F471" s="2267" t="s">
        <v>318</v>
      </c>
      <c r="G471" s="1742" t="s">
        <v>22</v>
      </c>
      <c r="H471" s="822" t="s">
        <v>22</v>
      </c>
      <c r="I471" s="1742" t="s">
        <v>1019</v>
      </c>
      <c r="J471" s="822" t="s">
        <v>22</v>
      </c>
      <c r="K471" s="1742" t="s">
        <v>22</v>
      </c>
      <c r="L471" s="822" t="s">
        <v>22</v>
      </c>
      <c r="M471" s="2664" t="s">
        <v>22</v>
      </c>
      <c r="N471" s="2661" t="s">
        <v>22</v>
      </c>
      <c r="O471" s="2653" t="s">
        <v>22</v>
      </c>
      <c r="P471" s="2650" t="s">
        <v>22</v>
      </c>
      <c r="Q471" s="2653" t="s">
        <v>22</v>
      </c>
      <c r="R471" s="2650" t="s">
        <v>22</v>
      </c>
      <c r="S471" s="1529" t="s">
        <v>965</v>
      </c>
      <c r="T471" s="1639"/>
      <c r="U471" s="1639"/>
      <c r="V471" s="1639"/>
      <c r="W471" s="1639"/>
      <c r="X471" s="1639"/>
      <c r="Y471" s="1639"/>
      <c r="Z471" s="1639"/>
      <c r="AA471" s="1639"/>
      <c r="AB471" s="1639"/>
      <c r="AC471" s="679"/>
      <c r="AD471" s="1639">
        <v>0</v>
      </c>
    </row>
    <row s="1854" customFormat="1" customHeight="1" ht="33.75">
      <c r="A472" s="1639"/>
      <c r="B472" s="2401" t="s">
        <v>1412</v>
      </c>
      <c r="C472" s="2402" t="s">
        <v>104</v>
      </c>
      <c r="D472" s="693" t="str">
        <f>B472&amp;".1"</f>
        <v>4.150.1</v>
      </c>
      <c r="E472" s="1671" t="s">
        <v>962</v>
      </c>
      <c r="F472" s="2267" t="s">
        <v>318</v>
      </c>
      <c r="G472" s="2357" t="s">
        <v>22</v>
      </c>
      <c r="H472" s="822" t="s">
        <v>22</v>
      </c>
      <c r="I472" s="2357" t="s">
        <v>1413</v>
      </c>
      <c r="J472" s="822" t="s">
        <v>22</v>
      </c>
      <c r="K472" s="2357" t="s">
        <v>22</v>
      </c>
      <c r="L472" s="822" t="s">
        <v>22</v>
      </c>
      <c r="M472" s="2663" t="s">
        <v>22</v>
      </c>
      <c r="N472" s="2661" t="s">
        <v>22</v>
      </c>
      <c r="O472" s="2652" t="s">
        <v>22</v>
      </c>
      <c r="P472" s="2650" t="s">
        <v>22</v>
      </c>
      <c r="Q472" s="2652" t="s">
        <v>22</v>
      </c>
      <c r="R472" s="2650" t="s">
        <v>22</v>
      </c>
      <c r="S472" s="1529" t="s">
        <v>963</v>
      </c>
      <c r="T472" s="1639"/>
      <c r="U472" s="1639"/>
      <c r="V472" s="1639"/>
      <c r="W472" s="1639"/>
      <c r="X472" s="1639"/>
      <c r="Y472" s="1639"/>
      <c r="Z472" s="1639"/>
      <c r="AA472" s="1639"/>
      <c r="AB472" s="1639"/>
      <c r="AC472" s="679"/>
      <c r="AD472" s="1639">
        <v>0</v>
      </c>
    </row>
    <row s="1854" customFormat="1" customHeight="1" ht="15">
      <c r="A473" s="1636"/>
      <c r="B473" s="2401"/>
      <c r="C473" s="2402"/>
      <c r="D473" s="693" t="str">
        <f>B472&amp;".2"</f>
        <v>4.150.2</v>
      </c>
      <c r="E473" s="1671" t="s">
        <v>964</v>
      </c>
      <c r="F473" s="2267" t="s">
        <v>318</v>
      </c>
      <c r="G473" s="1742" t="s">
        <v>22</v>
      </c>
      <c r="H473" s="822" t="s">
        <v>22</v>
      </c>
      <c r="I473" s="1742" t="s">
        <v>1123</v>
      </c>
      <c r="J473" s="822" t="s">
        <v>22</v>
      </c>
      <c r="K473" s="1742" t="s">
        <v>22</v>
      </c>
      <c r="L473" s="822" t="s">
        <v>22</v>
      </c>
      <c r="M473" s="2664" t="s">
        <v>22</v>
      </c>
      <c r="N473" s="2661" t="s">
        <v>22</v>
      </c>
      <c r="O473" s="2653" t="s">
        <v>22</v>
      </c>
      <c r="P473" s="2650" t="s">
        <v>22</v>
      </c>
      <c r="Q473" s="2653" t="s">
        <v>22</v>
      </c>
      <c r="R473" s="2650" t="s">
        <v>22</v>
      </c>
      <c r="S473" s="1529" t="s">
        <v>965</v>
      </c>
      <c r="T473" s="1639"/>
      <c r="U473" s="1639"/>
      <c r="V473" s="1639"/>
      <c r="W473" s="1639"/>
      <c r="X473" s="1639"/>
      <c r="Y473" s="1639"/>
      <c r="Z473" s="1639"/>
      <c r="AA473" s="1639"/>
      <c r="AB473" s="1639"/>
      <c r="AC473" s="679"/>
      <c r="AD473" s="1639">
        <v>0</v>
      </c>
    </row>
    <row s="1854" customFormat="1" customHeight="1" ht="33.75">
      <c r="A474" s="1639"/>
      <c r="B474" s="2401" t="s">
        <v>1414</v>
      </c>
      <c r="C474" s="2402" t="s">
        <v>104</v>
      </c>
      <c r="D474" s="693" t="str">
        <f>B474&amp;".1"</f>
        <v>4.151.1</v>
      </c>
      <c r="E474" s="1671" t="s">
        <v>962</v>
      </c>
      <c r="F474" s="2267" t="s">
        <v>318</v>
      </c>
      <c r="G474" s="2357" t="s">
        <v>22</v>
      </c>
      <c r="H474" s="822" t="s">
        <v>22</v>
      </c>
      <c r="I474" s="2357" t="s">
        <v>1415</v>
      </c>
      <c r="J474" s="822" t="s">
        <v>22</v>
      </c>
      <c r="K474" s="2357" t="s">
        <v>22</v>
      </c>
      <c r="L474" s="822" t="s">
        <v>22</v>
      </c>
      <c r="M474" s="2663" t="s">
        <v>22</v>
      </c>
      <c r="N474" s="2661" t="s">
        <v>22</v>
      </c>
      <c r="O474" s="2652" t="s">
        <v>22</v>
      </c>
      <c r="P474" s="2650" t="s">
        <v>22</v>
      </c>
      <c r="Q474" s="2652" t="s">
        <v>22</v>
      </c>
      <c r="R474" s="2650" t="s">
        <v>22</v>
      </c>
      <c r="S474" s="1529" t="s">
        <v>963</v>
      </c>
      <c r="T474" s="1639"/>
      <c r="U474" s="1639"/>
      <c r="V474" s="1639"/>
      <c r="W474" s="1639"/>
      <c r="X474" s="1639"/>
      <c r="Y474" s="1639"/>
      <c r="Z474" s="1639"/>
      <c r="AA474" s="1639"/>
      <c r="AB474" s="1639"/>
      <c r="AC474" s="679"/>
      <c r="AD474" s="1639">
        <v>0</v>
      </c>
    </row>
    <row s="1854" customFormat="1" customHeight="1" ht="15">
      <c r="A475" s="1636"/>
      <c r="B475" s="2401"/>
      <c r="C475" s="2402"/>
      <c r="D475" s="693" t="str">
        <f>B474&amp;".2"</f>
        <v>4.151.2</v>
      </c>
      <c r="E475" s="1671" t="s">
        <v>964</v>
      </c>
      <c r="F475" s="2267" t="s">
        <v>318</v>
      </c>
      <c r="G475" s="1742" t="s">
        <v>22</v>
      </c>
      <c r="H475" s="822" t="s">
        <v>22</v>
      </c>
      <c r="I475" s="1742" t="s">
        <v>1123</v>
      </c>
      <c r="J475" s="822" t="s">
        <v>22</v>
      </c>
      <c r="K475" s="1742" t="s">
        <v>22</v>
      </c>
      <c r="L475" s="822" t="s">
        <v>22</v>
      </c>
      <c r="M475" s="2664" t="s">
        <v>22</v>
      </c>
      <c r="N475" s="2661" t="s">
        <v>22</v>
      </c>
      <c r="O475" s="2653" t="s">
        <v>22</v>
      </c>
      <c r="P475" s="2650" t="s">
        <v>22</v>
      </c>
      <c r="Q475" s="2653" t="s">
        <v>22</v>
      </c>
      <c r="R475" s="2650" t="s">
        <v>22</v>
      </c>
      <c r="S475" s="1529" t="s">
        <v>965</v>
      </c>
      <c r="T475" s="1639"/>
      <c r="U475" s="1639"/>
      <c r="V475" s="1639"/>
      <c r="W475" s="1639"/>
      <c r="X475" s="1639"/>
      <c r="Y475" s="1639"/>
      <c r="Z475" s="1639"/>
      <c r="AA475" s="1639"/>
      <c r="AB475" s="1639"/>
      <c r="AC475" s="679"/>
      <c r="AD475" s="1639">
        <v>0</v>
      </c>
    </row>
    <row s="1854" customFormat="1" customHeight="1" ht="33.75">
      <c r="A476" s="1639"/>
      <c r="B476" s="2401" t="s">
        <v>1416</v>
      </c>
      <c r="C476" s="2402" t="s">
        <v>104</v>
      </c>
      <c r="D476" s="693" t="str">
        <f>B476&amp;".1"</f>
        <v>4.152.1</v>
      </c>
      <c r="E476" s="1671" t="s">
        <v>962</v>
      </c>
      <c r="F476" s="2267" t="s">
        <v>318</v>
      </c>
      <c r="G476" s="2357" t="s">
        <v>22</v>
      </c>
      <c r="H476" s="822" t="s">
        <v>22</v>
      </c>
      <c r="I476" s="2357" t="s">
        <v>1417</v>
      </c>
      <c r="J476" s="822" t="s">
        <v>22</v>
      </c>
      <c r="K476" s="2357" t="s">
        <v>22</v>
      </c>
      <c r="L476" s="822" t="s">
        <v>22</v>
      </c>
      <c r="M476" s="2663" t="s">
        <v>22</v>
      </c>
      <c r="N476" s="2661" t="s">
        <v>22</v>
      </c>
      <c r="O476" s="2652" t="s">
        <v>22</v>
      </c>
      <c r="P476" s="2650" t="s">
        <v>22</v>
      </c>
      <c r="Q476" s="2652" t="s">
        <v>22</v>
      </c>
      <c r="R476" s="2650" t="s">
        <v>22</v>
      </c>
      <c r="S476" s="1529" t="s">
        <v>963</v>
      </c>
      <c r="T476" s="1639"/>
      <c r="U476" s="1639"/>
      <c r="V476" s="1639"/>
      <c r="W476" s="1639"/>
      <c r="X476" s="1639"/>
      <c r="Y476" s="1639"/>
      <c r="Z476" s="1639"/>
      <c r="AA476" s="1639"/>
      <c r="AB476" s="1639"/>
      <c r="AC476" s="679"/>
      <c r="AD476" s="1639">
        <v>0</v>
      </c>
    </row>
    <row s="1854" customFormat="1" customHeight="1" ht="15">
      <c r="A477" s="1636"/>
      <c r="B477" s="2401"/>
      <c r="C477" s="2402"/>
      <c r="D477" s="693" t="str">
        <f>B476&amp;".2"</f>
        <v>4.152.2</v>
      </c>
      <c r="E477" s="1671" t="s">
        <v>964</v>
      </c>
      <c r="F477" s="2267" t="s">
        <v>318</v>
      </c>
      <c r="G477" s="1742" t="s">
        <v>22</v>
      </c>
      <c r="H477" s="822" t="s">
        <v>22</v>
      </c>
      <c r="I477" s="1742" t="s">
        <v>1019</v>
      </c>
      <c r="J477" s="822" t="s">
        <v>22</v>
      </c>
      <c r="K477" s="1742" t="s">
        <v>22</v>
      </c>
      <c r="L477" s="822" t="s">
        <v>22</v>
      </c>
      <c r="M477" s="2664" t="s">
        <v>22</v>
      </c>
      <c r="N477" s="2661" t="s">
        <v>22</v>
      </c>
      <c r="O477" s="2653" t="s">
        <v>22</v>
      </c>
      <c r="P477" s="2650" t="s">
        <v>22</v>
      </c>
      <c r="Q477" s="2653" t="s">
        <v>22</v>
      </c>
      <c r="R477" s="2650" t="s">
        <v>22</v>
      </c>
      <c r="S477" s="1529" t="s">
        <v>965</v>
      </c>
      <c r="T477" s="1639"/>
      <c r="U477" s="1639"/>
      <c r="V477" s="1639"/>
      <c r="W477" s="1639"/>
      <c r="X477" s="1639"/>
      <c r="Y477" s="1639"/>
      <c r="Z477" s="1639"/>
      <c r="AA477" s="1639"/>
      <c r="AB477" s="1639"/>
      <c r="AC477" s="679"/>
      <c r="AD477" s="1639">
        <v>0</v>
      </c>
    </row>
    <row s="1854" customFormat="1" customHeight="1" ht="33.75">
      <c r="A478" s="1639"/>
      <c r="B478" s="2401" t="s">
        <v>1418</v>
      </c>
      <c r="C478" s="2402" t="s">
        <v>104</v>
      </c>
      <c r="D478" s="693" t="str">
        <f>B478&amp;".1"</f>
        <v>4.153.1</v>
      </c>
      <c r="E478" s="1671" t="s">
        <v>962</v>
      </c>
      <c r="F478" s="2267" t="s">
        <v>318</v>
      </c>
      <c r="G478" s="2357" t="s">
        <v>22</v>
      </c>
      <c r="H478" s="822" t="s">
        <v>22</v>
      </c>
      <c r="I478" s="2357" t="s">
        <v>1419</v>
      </c>
      <c r="J478" s="822" t="s">
        <v>22</v>
      </c>
      <c r="K478" s="2357" t="s">
        <v>22</v>
      </c>
      <c r="L478" s="822" t="s">
        <v>22</v>
      </c>
      <c r="M478" s="2663" t="s">
        <v>22</v>
      </c>
      <c r="N478" s="2661" t="s">
        <v>22</v>
      </c>
      <c r="O478" s="2652" t="s">
        <v>22</v>
      </c>
      <c r="P478" s="2650" t="s">
        <v>22</v>
      </c>
      <c r="Q478" s="2652" t="s">
        <v>22</v>
      </c>
      <c r="R478" s="2650" t="s">
        <v>22</v>
      </c>
      <c r="S478" s="1529" t="s">
        <v>963</v>
      </c>
      <c r="T478" s="1639"/>
      <c r="U478" s="1639"/>
      <c r="V478" s="1639"/>
      <c r="W478" s="1639"/>
      <c r="X478" s="1639"/>
      <c r="Y478" s="1639"/>
      <c r="Z478" s="1639"/>
      <c r="AA478" s="1639"/>
      <c r="AB478" s="1639"/>
      <c r="AC478" s="679"/>
      <c r="AD478" s="1639">
        <v>0</v>
      </c>
    </row>
    <row s="1854" customFormat="1" customHeight="1" ht="15">
      <c r="A479" s="1636"/>
      <c r="B479" s="2401"/>
      <c r="C479" s="2402"/>
      <c r="D479" s="693" t="str">
        <f>B478&amp;".2"</f>
        <v>4.153.2</v>
      </c>
      <c r="E479" s="1671" t="s">
        <v>964</v>
      </c>
      <c r="F479" s="2267" t="s">
        <v>318</v>
      </c>
      <c r="G479" s="1742" t="s">
        <v>22</v>
      </c>
      <c r="H479" s="822" t="s">
        <v>22</v>
      </c>
      <c r="I479" s="1742" t="s">
        <v>1420</v>
      </c>
      <c r="J479" s="822" t="s">
        <v>22</v>
      </c>
      <c r="K479" s="1742" t="s">
        <v>22</v>
      </c>
      <c r="L479" s="822" t="s">
        <v>22</v>
      </c>
      <c r="M479" s="2664" t="s">
        <v>22</v>
      </c>
      <c r="N479" s="2661" t="s">
        <v>22</v>
      </c>
      <c r="O479" s="2653" t="s">
        <v>22</v>
      </c>
      <c r="P479" s="2650" t="s">
        <v>22</v>
      </c>
      <c r="Q479" s="2653" t="s">
        <v>22</v>
      </c>
      <c r="R479" s="2650" t="s">
        <v>22</v>
      </c>
      <c r="S479" s="1529" t="s">
        <v>965</v>
      </c>
      <c r="T479" s="1639"/>
      <c r="U479" s="1639"/>
      <c r="V479" s="1639"/>
      <c r="W479" s="1639"/>
      <c r="X479" s="1639"/>
      <c r="Y479" s="1639"/>
      <c r="Z479" s="1639"/>
      <c r="AA479" s="1639"/>
      <c r="AB479" s="1639"/>
      <c r="AC479" s="679"/>
      <c r="AD479" s="1639">
        <v>0</v>
      </c>
    </row>
    <row s="1854" customFormat="1" customHeight="1" ht="33.75">
      <c r="A480" s="1639"/>
      <c r="B480" s="2401" t="s">
        <v>1421</v>
      </c>
      <c r="C480" s="2402" t="s">
        <v>104</v>
      </c>
      <c r="D480" s="693" t="str">
        <f>B480&amp;".1"</f>
        <v>4.154.1</v>
      </c>
      <c r="E480" s="1671" t="s">
        <v>962</v>
      </c>
      <c r="F480" s="2267" t="s">
        <v>318</v>
      </c>
      <c r="G480" s="2357" t="s">
        <v>22</v>
      </c>
      <c r="H480" s="822" t="s">
        <v>22</v>
      </c>
      <c r="I480" s="2357" t="s">
        <v>1422</v>
      </c>
      <c r="J480" s="822" t="s">
        <v>22</v>
      </c>
      <c r="K480" s="2357" t="s">
        <v>22</v>
      </c>
      <c r="L480" s="822" t="s">
        <v>22</v>
      </c>
      <c r="M480" s="2663" t="s">
        <v>22</v>
      </c>
      <c r="N480" s="2661" t="s">
        <v>22</v>
      </c>
      <c r="O480" s="2652" t="s">
        <v>22</v>
      </c>
      <c r="P480" s="2650" t="s">
        <v>22</v>
      </c>
      <c r="Q480" s="2652" t="s">
        <v>22</v>
      </c>
      <c r="R480" s="2650" t="s">
        <v>22</v>
      </c>
      <c r="S480" s="1529" t="s">
        <v>963</v>
      </c>
      <c r="T480" s="1639"/>
      <c r="U480" s="1639"/>
      <c r="V480" s="1639"/>
      <c r="W480" s="1639"/>
      <c r="X480" s="1639"/>
      <c r="Y480" s="1639"/>
      <c r="Z480" s="1639"/>
      <c r="AA480" s="1639"/>
      <c r="AB480" s="1639"/>
      <c r="AC480" s="679"/>
      <c r="AD480" s="1639">
        <v>0</v>
      </c>
    </row>
    <row s="1854" customFormat="1" customHeight="1" ht="15">
      <c r="A481" s="1636"/>
      <c r="B481" s="2401"/>
      <c r="C481" s="2402"/>
      <c r="D481" s="693" t="str">
        <f>B480&amp;".2"</f>
        <v>4.154.2</v>
      </c>
      <c r="E481" s="1671" t="s">
        <v>964</v>
      </c>
      <c r="F481" s="2267" t="s">
        <v>318</v>
      </c>
      <c r="G481" s="1742" t="s">
        <v>22</v>
      </c>
      <c r="H481" s="822" t="s">
        <v>22</v>
      </c>
      <c r="I481" s="1742" t="s">
        <v>1019</v>
      </c>
      <c r="J481" s="822" t="s">
        <v>22</v>
      </c>
      <c r="K481" s="1742" t="s">
        <v>22</v>
      </c>
      <c r="L481" s="822" t="s">
        <v>22</v>
      </c>
      <c r="M481" s="2664" t="s">
        <v>22</v>
      </c>
      <c r="N481" s="2661" t="s">
        <v>22</v>
      </c>
      <c r="O481" s="2653" t="s">
        <v>22</v>
      </c>
      <c r="P481" s="2650" t="s">
        <v>22</v>
      </c>
      <c r="Q481" s="2653" t="s">
        <v>22</v>
      </c>
      <c r="R481" s="2650" t="s">
        <v>22</v>
      </c>
      <c r="S481" s="1529" t="s">
        <v>965</v>
      </c>
      <c r="T481" s="1639"/>
      <c r="U481" s="1639"/>
      <c r="V481" s="1639"/>
      <c r="W481" s="1639"/>
      <c r="X481" s="1639"/>
      <c r="Y481" s="1639"/>
      <c r="Z481" s="1639"/>
      <c r="AA481" s="1639"/>
      <c r="AB481" s="1639"/>
      <c r="AC481" s="679"/>
      <c r="AD481" s="1639">
        <v>0</v>
      </c>
    </row>
    <row s="1854" customFormat="1" customHeight="1" ht="33.75">
      <c r="A482" s="1639"/>
      <c r="B482" s="2401" t="s">
        <v>1423</v>
      </c>
      <c r="C482" s="2402" t="s">
        <v>104</v>
      </c>
      <c r="D482" s="693" t="str">
        <f>B482&amp;".1"</f>
        <v>4.155.1</v>
      </c>
      <c r="E482" s="1671" t="s">
        <v>962</v>
      </c>
      <c r="F482" s="2267" t="s">
        <v>318</v>
      </c>
      <c r="G482" s="2357" t="s">
        <v>22</v>
      </c>
      <c r="H482" s="822" t="s">
        <v>22</v>
      </c>
      <c r="I482" s="2357" t="s">
        <v>1424</v>
      </c>
      <c r="J482" s="822" t="s">
        <v>22</v>
      </c>
      <c r="K482" s="2357" t="s">
        <v>22</v>
      </c>
      <c r="L482" s="822" t="s">
        <v>22</v>
      </c>
      <c r="M482" s="2663" t="s">
        <v>22</v>
      </c>
      <c r="N482" s="2661" t="s">
        <v>22</v>
      </c>
      <c r="O482" s="2652" t="s">
        <v>22</v>
      </c>
      <c r="P482" s="2650" t="s">
        <v>22</v>
      </c>
      <c r="Q482" s="2652" t="s">
        <v>22</v>
      </c>
      <c r="R482" s="2650" t="s">
        <v>22</v>
      </c>
      <c r="S482" s="1529" t="s">
        <v>963</v>
      </c>
      <c r="T482" s="1639"/>
      <c r="U482" s="1639"/>
      <c r="V482" s="1639"/>
      <c r="W482" s="1639"/>
      <c r="X482" s="1639"/>
      <c r="Y482" s="1639"/>
      <c r="Z482" s="1639"/>
      <c r="AA482" s="1639"/>
      <c r="AB482" s="1639"/>
      <c r="AC482" s="679"/>
      <c r="AD482" s="1639">
        <v>0</v>
      </c>
    </row>
    <row s="1854" customFormat="1" customHeight="1" ht="15">
      <c r="A483" s="1636"/>
      <c r="B483" s="2401"/>
      <c r="C483" s="2402"/>
      <c r="D483" s="693" t="str">
        <f>B482&amp;".2"</f>
        <v>4.155.2</v>
      </c>
      <c r="E483" s="1671" t="s">
        <v>964</v>
      </c>
      <c r="F483" s="2267" t="s">
        <v>318</v>
      </c>
      <c r="G483" s="1742" t="s">
        <v>22</v>
      </c>
      <c r="H483" s="822" t="s">
        <v>22</v>
      </c>
      <c r="I483" s="1742" t="s">
        <v>1168</v>
      </c>
      <c r="J483" s="822" t="s">
        <v>22</v>
      </c>
      <c r="K483" s="1742" t="s">
        <v>22</v>
      </c>
      <c r="L483" s="822" t="s">
        <v>22</v>
      </c>
      <c r="M483" s="2664" t="s">
        <v>22</v>
      </c>
      <c r="N483" s="2661" t="s">
        <v>22</v>
      </c>
      <c r="O483" s="2653" t="s">
        <v>22</v>
      </c>
      <c r="P483" s="2650" t="s">
        <v>22</v>
      </c>
      <c r="Q483" s="2653" t="s">
        <v>22</v>
      </c>
      <c r="R483" s="2650" t="s">
        <v>22</v>
      </c>
      <c r="S483" s="1529" t="s">
        <v>965</v>
      </c>
      <c r="T483" s="1639"/>
      <c r="U483" s="1639"/>
      <c r="V483" s="1639"/>
      <c r="W483" s="1639"/>
      <c r="X483" s="1639"/>
      <c r="Y483" s="1639"/>
      <c r="Z483" s="1639"/>
      <c r="AA483" s="1639"/>
      <c r="AB483" s="1639"/>
      <c r="AC483" s="679"/>
      <c r="AD483" s="1639">
        <v>0</v>
      </c>
    </row>
    <row s="1854" customFormat="1" customHeight="1" ht="33.75">
      <c r="A484" s="1639"/>
      <c r="B484" s="2401" t="s">
        <v>1425</v>
      </c>
      <c r="C484" s="2402" t="s">
        <v>104</v>
      </c>
      <c r="D484" s="693" t="str">
        <f>B484&amp;".1"</f>
        <v>4.156.1</v>
      </c>
      <c r="E484" s="1671" t="s">
        <v>962</v>
      </c>
      <c r="F484" s="2267" t="s">
        <v>318</v>
      </c>
      <c r="G484" s="2357" t="s">
        <v>22</v>
      </c>
      <c r="H484" s="822" t="s">
        <v>22</v>
      </c>
      <c r="I484" s="2357" t="s">
        <v>1426</v>
      </c>
      <c r="J484" s="822" t="s">
        <v>22</v>
      </c>
      <c r="K484" s="2357" t="s">
        <v>22</v>
      </c>
      <c r="L484" s="822" t="s">
        <v>22</v>
      </c>
      <c r="M484" s="2663" t="s">
        <v>22</v>
      </c>
      <c r="N484" s="2661" t="s">
        <v>22</v>
      </c>
      <c r="O484" s="2652" t="s">
        <v>22</v>
      </c>
      <c r="P484" s="2650" t="s">
        <v>22</v>
      </c>
      <c r="Q484" s="2652" t="s">
        <v>22</v>
      </c>
      <c r="R484" s="2650" t="s">
        <v>22</v>
      </c>
      <c r="S484" s="1529" t="s">
        <v>963</v>
      </c>
      <c r="T484" s="1639"/>
      <c r="U484" s="1639"/>
      <c r="V484" s="1639"/>
      <c r="W484" s="1639"/>
      <c r="X484" s="1639"/>
      <c r="Y484" s="1639"/>
      <c r="Z484" s="1639"/>
      <c r="AA484" s="1639"/>
      <c r="AB484" s="1639"/>
      <c r="AC484" s="679"/>
      <c r="AD484" s="1639">
        <v>0</v>
      </c>
    </row>
    <row s="1854" customFormat="1" customHeight="1" ht="15">
      <c r="A485" s="1636"/>
      <c r="B485" s="2401"/>
      <c r="C485" s="2402"/>
      <c r="D485" s="693" t="str">
        <f>B484&amp;".2"</f>
        <v>4.156.2</v>
      </c>
      <c r="E485" s="1671" t="s">
        <v>964</v>
      </c>
      <c r="F485" s="2267" t="s">
        <v>318</v>
      </c>
      <c r="G485" s="1742" t="s">
        <v>22</v>
      </c>
      <c r="H485" s="822" t="s">
        <v>22</v>
      </c>
      <c r="I485" s="1742" t="s">
        <v>1202</v>
      </c>
      <c r="J485" s="822" t="s">
        <v>22</v>
      </c>
      <c r="K485" s="1742" t="s">
        <v>22</v>
      </c>
      <c r="L485" s="822" t="s">
        <v>22</v>
      </c>
      <c r="M485" s="2664" t="s">
        <v>22</v>
      </c>
      <c r="N485" s="2661" t="s">
        <v>22</v>
      </c>
      <c r="O485" s="2653" t="s">
        <v>22</v>
      </c>
      <c r="P485" s="2650" t="s">
        <v>22</v>
      </c>
      <c r="Q485" s="2653" t="s">
        <v>22</v>
      </c>
      <c r="R485" s="2650" t="s">
        <v>22</v>
      </c>
      <c r="S485" s="1529" t="s">
        <v>965</v>
      </c>
      <c r="T485" s="1639"/>
      <c r="U485" s="1639"/>
      <c r="V485" s="1639"/>
      <c r="W485" s="1639"/>
      <c r="X485" s="1639"/>
      <c r="Y485" s="1639"/>
      <c r="Z485" s="1639"/>
      <c r="AA485" s="1639"/>
      <c r="AB485" s="1639"/>
      <c r="AC485" s="679"/>
      <c r="AD485" s="1639">
        <v>0</v>
      </c>
    </row>
    <row s="1854" customFormat="1" customHeight="1" ht="33.75">
      <c r="A486" s="1639"/>
      <c r="B486" s="2401" t="s">
        <v>1427</v>
      </c>
      <c r="C486" s="2402" t="s">
        <v>104</v>
      </c>
      <c r="D486" s="693" t="str">
        <f>B486&amp;".1"</f>
        <v>4.157.1</v>
      </c>
      <c r="E486" s="1671" t="s">
        <v>962</v>
      </c>
      <c r="F486" s="2267" t="s">
        <v>318</v>
      </c>
      <c r="G486" s="2357" t="s">
        <v>22</v>
      </c>
      <c r="H486" s="822" t="s">
        <v>22</v>
      </c>
      <c r="I486" s="2357" t="s">
        <v>1428</v>
      </c>
      <c r="J486" s="822" t="s">
        <v>22</v>
      </c>
      <c r="K486" s="2357" t="s">
        <v>22</v>
      </c>
      <c r="L486" s="822" t="s">
        <v>22</v>
      </c>
      <c r="M486" s="2663" t="s">
        <v>22</v>
      </c>
      <c r="N486" s="2661" t="s">
        <v>22</v>
      </c>
      <c r="O486" s="2652" t="s">
        <v>22</v>
      </c>
      <c r="P486" s="2650" t="s">
        <v>22</v>
      </c>
      <c r="Q486" s="2652" t="s">
        <v>22</v>
      </c>
      <c r="R486" s="2650" t="s">
        <v>22</v>
      </c>
      <c r="S486" s="1529" t="s">
        <v>963</v>
      </c>
      <c r="T486" s="1639"/>
      <c r="U486" s="1639"/>
      <c r="V486" s="1639"/>
      <c r="W486" s="1639"/>
      <c r="X486" s="1639"/>
      <c r="Y486" s="1639"/>
      <c r="Z486" s="1639"/>
      <c r="AA486" s="1639"/>
      <c r="AB486" s="1639"/>
      <c r="AC486" s="679"/>
      <c r="AD486" s="1639">
        <v>0</v>
      </c>
    </row>
    <row s="1854" customFormat="1" customHeight="1" ht="15">
      <c r="A487" s="1636"/>
      <c r="B487" s="2401"/>
      <c r="C487" s="2402"/>
      <c r="D487" s="693" t="str">
        <f>B486&amp;".2"</f>
        <v>4.157.2</v>
      </c>
      <c r="E487" s="1671" t="s">
        <v>964</v>
      </c>
      <c r="F487" s="2267" t="s">
        <v>318</v>
      </c>
      <c r="G487" s="1742" t="s">
        <v>22</v>
      </c>
      <c r="H487" s="822" t="s">
        <v>22</v>
      </c>
      <c r="I487" s="1742" t="s">
        <v>1042</v>
      </c>
      <c r="J487" s="822" t="s">
        <v>22</v>
      </c>
      <c r="K487" s="1742" t="s">
        <v>22</v>
      </c>
      <c r="L487" s="822" t="s">
        <v>22</v>
      </c>
      <c r="M487" s="2664" t="s">
        <v>22</v>
      </c>
      <c r="N487" s="2661" t="s">
        <v>22</v>
      </c>
      <c r="O487" s="2653" t="s">
        <v>22</v>
      </c>
      <c r="P487" s="2650" t="s">
        <v>22</v>
      </c>
      <c r="Q487" s="2653" t="s">
        <v>22</v>
      </c>
      <c r="R487" s="2650" t="s">
        <v>22</v>
      </c>
      <c r="S487" s="1529" t="s">
        <v>965</v>
      </c>
      <c r="T487" s="1639"/>
      <c r="U487" s="1639"/>
      <c r="V487" s="1639"/>
      <c r="W487" s="1639"/>
      <c r="X487" s="1639"/>
      <c r="Y487" s="1639"/>
      <c r="Z487" s="1639"/>
      <c r="AA487" s="1639"/>
      <c r="AB487" s="1639"/>
      <c r="AC487" s="679"/>
      <c r="AD487" s="1639">
        <v>0</v>
      </c>
    </row>
    <row s="1854" customFormat="1" customHeight="1" ht="33.75">
      <c r="A488" s="1639"/>
      <c r="B488" s="2401" t="s">
        <v>1429</v>
      </c>
      <c r="C488" s="2402" t="s">
        <v>104</v>
      </c>
      <c r="D488" s="693" t="str">
        <f>B488&amp;".1"</f>
        <v>4.158.1</v>
      </c>
      <c r="E488" s="1671" t="s">
        <v>962</v>
      </c>
      <c r="F488" s="2267" t="s">
        <v>318</v>
      </c>
      <c r="G488" s="2357" t="s">
        <v>22</v>
      </c>
      <c r="H488" s="822" t="s">
        <v>22</v>
      </c>
      <c r="I488" s="2357" t="s">
        <v>1430</v>
      </c>
      <c r="J488" s="822" t="s">
        <v>22</v>
      </c>
      <c r="K488" s="2357" t="s">
        <v>22</v>
      </c>
      <c r="L488" s="822" t="s">
        <v>22</v>
      </c>
      <c r="M488" s="2663" t="s">
        <v>22</v>
      </c>
      <c r="N488" s="2661" t="s">
        <v>22</v>
      </c>
      <c r="O488" s="2652" t="s">
        <v>22</v>
      </c>
      <c r="P488" s="2650" t="s">
        <v>22</v>
      </c>
      <c r="Q488" s="2652" t="s">
        <v>22</v>
      </c>
      <c r="R488" s="2650" t="s">
        <v>22</v>
      </c>
      <c r="S488" s="1529" t="s">
        <v>963</v>
      </c>
      <c r="T488" s="1639"/>
      <c r="U488" s="1639"/>
      <c r="V488" s="1639"/>
      <c r="W488" s="1639"/>
      <c r="X488" s="1639"/>
      <c r="Y488" s="1639"/>
      <c r="Z488" s="1639"/>
      <c r="AA488" s="1639"/>
      <c r="AB488" s="1639"/>
      <c r="AC488" s="679"/>
      <c r="AD488" s="1639">
        <v>0</v>
      </c>
    </row>
    <row s="1854" customFormat="1" customHeight="1" ht="15">
      <c r="A489" s="1636"/>
      <c r="B489" s="2401"/>
      <c r="C489" s="2402"/>
      <c r="D489" s="693" t="str">
        <f>B488&amp;".2"</f>
        <v>4.158.2</v>
      </c>
      <c r="E489" s="1671" t="s">
        <v>964</v>
      </c>
      <c r="F489" s="2267" t="s">
        <v>318</v>
      </c>
      <c r="G489" s="1742" t="s">
        <v>22</v>
      </c>
      <c r="H489" s="822" t="s">
        <v>22</v>
      </c>
      <c r="I489" s="1742" t="s">
        <v>1019</v>
      </c>
      <c r="J489" s="822" t="s">
        <v>22</v>
      </c>
      <c r="K489" s="1742" t="s">
        <v>22</v>
      </c>
      <c r="L489" s="822" t="s">
        <v>22</v>
      </c>
      <c r="M489" s="2664" t="s">
        <v>22</v>
      </c>
      <c r="N489" s="2661" t="s">
        <v>22</v>
      </c>
      <c r="O489" s="2653" t="s">
        <v>22</v>
      </c>
      <c r="P489" s="2650" t="s">
        <v>22</v>
      </c>
      <c r="Q489" s="2653" t="s">
        <v>22</v>
      </c>
      <c r="R489" s="2650" t="s">
        <v>22</v>
      </c>
      <c r="S489" s="1529" t="s">
        <v>965</v>
      </c>
      <c r="T489" s="1639"/>
      <c r="U489" s="1639"/>
      <c r="V489" s="1639"/>
      <c r="W489" s="1639"/>
      <c r="X489" s="1639"/>
      <c r="Y489" s="1639"/>
      <c r="Z489" s="1639"/>
      <c r="AA489" s="1639"/>
      <c r="AB489" s="1639"/>
      <c r="AC489" s="679"/>
      <c r="AD489" s="1639">
        <v>0</v>
      </c>
    </row>
    <row s="1854" customFormat="1" customHeight="1" ht="33.75">
      <c r="A490" s="1639"/>
      <c r="B490" s="2401" t="s">
        <v>1431</v>
      </c>
      <c r="C490" s="2402" t="s">
        <v>104</v>
      </c>
      <c r="D490" s="693" t="str">
        <f>B490&amp;".1"</f>
        <v>4.159.1</v>
      </c>
      <c r="E490" s="1671" t="s">
        <v>962</v>
      </c>
      <c r="F490" s="2267" t="s">
        <v>318</v>
      </c>
      <c r="G490" s="2357" t="s">
        <v>22</v>
      </c>
      <c r="H490" s="822" t="s">
        <v>22</v>
      </c>
      <c r="I490" s="2357" t="s">
        <v>1432</v>
      </c>
      <c r="J490" s="822" t="s">
        <v>22</v>
      </c>
      <c r="K490" s="2357" t="s">
        <v>22</v>
      </c>
      <c r="L490" s="822" t="s">
        <v>22</v>
      </c>
      <c r="M490" s="2663" t="s">
        <v>22</v>
      </c>
      <c r="N490" s="2661" t="s">
        <v>22</v>
      </c>
      <c r="O490" s="2652" t="s">
        <v>22</v>
      </c>
      <c r="P490" s="2650" t="s">
        <v>22</v>
      </c>
      <c r="Q490" s="2652" t="s">
        <v>22</v>
      </c>
      <c r="R490" s="2650" t="s">
        <v>22</v>
      </c>
      <c r="S490" s="1529" t="s">
        <v>963</v>
      </c>
      <c r="T490" s="1639"/>
      <c r="U490" s="1639"/>
      <c r="V490" s="1639"/>
      <c r="W490" s="1639"/>
      <c r="X490" s="1639"/>
      <c r="Y490" s="1639"/>
      <c r="Z490" s="1639"/>
      <c r="AA490" s="1639"/>
      <c r="AB490" s="1639"/>
      <c r="AC490" s="679"/>
      <c r="AD490" s="1639">
        <v>0</v>
      </c>
    </row>
    <row s="1854" customFormat="1" customHeight="1" ht="15">
      <c r="A491" s="1636"/>
      <c r="B491" s="2401"/>
      <c r="C491" s="2402"/>
      <c r="D491" s="693" t="str">
        <f>B490&amp;".2"</f>
        <v>4.159.2</v>
      </c>
      <c r="E491" s="1671" t="s">
        <v>964</v>
      </c>
      <c r="F491" s="2267" t="s">
        <v>318</v>
      </c>
      <c r="G491" s="1742" t="s">
        <v>22</v>
      </c>
      <c r="H491" s="822" t="s">
        <v>22</v>
      </c>
      <c r="I491" s="1742" t="s">
        <v>1039</v>
      </c>
      <c r="J491" s="822" t="s">
        <v>22</v>
      </c>
      <c r="K491" s="1742" t="s">
        <v>22</v>
      </c>
      <c r="L491" s="822" t="s">
        <v>22</v>
      </c>
      <c r="M491" s="2664" t="s">
        <v>22</v>
      </c>
      <c r="N491" s="2661" t="s">
        <v>22</v>
      </c>
      <c r="O491" s="2653" t="s">
        <v>22</v>
      </c>
      <c r="P491" s="2650" t="s">
        <v>22</v>
      </c>
      <c r="Q491" s="2653" t="s">
        <v>22</v>
      </c>
      <c r="R491" s="2650" t="s">
        <v>22</v>
      </c>
      <c r="S491" s="1529" t="s">
        <v>965</v>
      </c>
      <c r="T491" s="1639"/>
      <c r="U491" s="1639"/>
      <c r="V491" s="1639"/>
      <c r="W491" s="1639"/>
      <c r="X491" s="1639"/>
      <c r="Y491" s="1639"/>
      <c r="Z491" s="1639"/>
      <c r="AA491" s="1639"/>
      <c r="AB491" s="1639"/>
      <c r="AC491" s="679"/>
      <c r="AD491" s="1639">
        <v>0</v>
      </c>
    </row>
    <row s="1854" customFormat="1" customHeight="1" ht="33.75">
      <c r="A492" s="1639"/>
      <c r="B492" s="2401" t="s">
        <v>1433</v>
      </c>
      <c r="C492" s="2402" t="s">
        <v>104</v>
      </c>
      <c r="D492" s="693" t="str">
        <f>B492&amp;".1"</f>
        <v>4.160.1</v>
      </c>
      <c r="E492" s="1671" t="s">
        <v>962</v>
      </c>
      <c r="F492" s="2267" t="s">
        <v>318</v>
      </c>
      <c r="G492" s="2357" t="s">
        <v>22</v>
      </c>
      <c r="H492" s="822" t="s">
        <v>22</v>
      </c>
      <c r="I492" s="2357" t="s">
        <v>1434</v>
      </c>
      <c r="J492" s="822" t="s">
        <v>22</v>
      </c>
      <c r="K492" s="2357" t="s">
        <v>22</v>
      </c>
      <c r="L492" s="822" t="s">
        <v>22</v>
      </c>
      <c r="M492" s="2663" t="s">
        <v>22</v>
      </c>
      <c r="N492" s="2661" t="s">
        <v>22</v>
      </c>
      <c r="O492" s="2652" t="s">
        <v>22</v>
      </c>
      <c r="P492" s="2650" t="s">
        <v>22</v>
      </c>
      <c r="Q492" s="2652" t="s">
        <v>22</v>
      </c>
      <c r="R492" s="2650" t="s">
        <v>22</v>
      </c>
      <c r="S492" s="1529" t="s">
        <v>963</v>
      </c>
      <c r="T492" s="1639"/>
      <c r="U492" s="1639"/>
      <c r="V492" s="1639"/>
      <c r="W492" s="1639"/>
      <c r="X492" s="1639"/>
      <c r="Y492" s="1639"/>
      <c r="Z492" s="1639"/>
      <c r="AA492" s="1639"/>
      <c r="AB492" s="1639"/>
      <c r="AC492" s="679"/>
      <c r="AD492" s="1639">
        <v>0</v>
      </c>
    </row>
    <row s="1854" customFormat="1" customHeight="1" ht="15">
      <c r="A493" s="1636"/>
      <c r="B493" s="2401"/>
      <c r="C493" s="2402"/>
      <c r="D493" s="693" t="str">
        <f>B492&amp;".2"</f>
        <v>4.160.2</v>
      </c>
      <c r="E493" s="1671" t="s">
        <v>964</v>
      </c>
      <c r="F493" s="2267" t="s">
        <v>318</v>
      </c>
      <c r="G493" s="1742" t="s">
        <v>22</v>
      </c>
      <c r="H493" s="822" t="s">
        <v>22</v>
      </c>
      <c r="I493" s="1742" t="s">
        <v>1097</v>
      </c>
      <c r="J493" s="822" t="s">
        <v>22</v>
      </c>
      <c r="K493" s="1742" t="s">
        <v>22</v>
      </c>
      <c r="L493" s="822" t="s">
        <v>22</v>
      </c>
      <c r="M493" s="2664" t="s">
        <v>22</v>
      </c>
      <c r="N493" s="2661" t="s">
        <v>22</v>
      </c>
      <c r="O493" s="2653" t="s">
        <v>22</v>
      </c>
      <c r="P493" s="2650" t="s">
        <v>22</v>
      </c>
      <c r="Q493" s="2653" t="s">
        <v>22</v>
      </c>
      <c r="R493" s="2650" t="s">
        <v>22</v>
      </c>
      <c r="S493" s="1529" t="s">
        <v>965</v>
      </c>
      <c r="T493" s="1639"/>
      <c r="U493" s="1639"/>
      <c r="V493" s="1639"/>
      <c r="W493" s="1639"/>
      <c r="X493" s="1639"/>
      <c r="Y493" s="1639"/>
      <c r="Z493" s="1639"/>
      <c r="AA493" s="1639"/>
      <c r="AB493" s="1639"/>
      <c r="AC493" s="679"/>
      <c r="AD493" s="1639">
        <v>0</v>
      </c>
    </row>
    <row s="1854" customFormat="1" customHeight="1" ht="33.75">
      <c r="A494" s="1639"/>
      <c r="B494" s="2401" t="s">
        <v>1435</v>
      </c>
      <c r="C494" s="2402" t="s">
        <v>104</v>
      </c>
      <c r="D494" s="693" t="str">
        <f>B494&amp;".1"</f>
        <v>4.161.1</v>
      </c>
      <c r="E494" s="1671" t="s">
        <v>962</v>
      </c>
      <c r="F494" s="2267" t="s">
        <v>318</v>
      </c>
      <c r="G494" s="2357" t="s">
        <v>22</v>
      </c>
      <c r="H494" s="822" t="s">
        <v>22</v>
      </c>
      <c r="I494" s="2357" t="s">
        <v>1436</v>
      </c>
      <c r="J494" s="822" t="s">
        <v>22</v>
      </c>
      <c r="K494" s="2357" t="s">
        <v>22</v>
      </c>
      <c r="L494" s="822" t="s">
        <v>22</v>
      </c>
      <c r="M494" s="2663" t="s">
        <v>22</v>
      </c>
      <c r="N494" s="2661" t="s">
        <v>22</v>
      </c>
      <c r="O494" s="2652" t="s">
        <v>22</v>
      </c>
      <c r="P494" s="2650" t="s">
        <v>22</v>
      </c>
      <c r="Q494" s="2652" t="s">
        <v>22</v>
      </c>
      <c r="R494" s="2650" t="s">
        <v>22</v>
      </c>
      <c r="S494" s="1529" t="s">
        <v>963</v>
      </c>
      <c r="T494" s="1639"/>
      <c r="U494" s="1639"/>
      <c r="V494" s="1639"/>
      <c r="W494" s="1639"/>
      <c r="X494" s="1639"/>
      <c r="Y494" s="1639"/>
      <c r="Z494" s="1639"/>
      <c r="AA494" s="1639"/>
      <c r="AB494" s="1639"/>
      <c r="AC494" s="679"/>
      <c r="AD494" s="1639">
        <v>0</v>
      </c>
    </row>
    <row s="1854" customFormat="1" customHeight="1" ht="15">
      <c r="A495" s="1636"/>
      <c r="B495" s="2401"/>
      <c r="C495" s="2402"/>
      <c r="D495" s="693" t="str">
        <f>B494&amp;".2"</f>
        <v>4.161.2</v>
      </c>
      <c r="E495" s="1671" t="s">
        <v>964</v>
      </c>
      <c r="F495" s="2267" t="s">
        <v>318</v>
      </c>
      <c r="G495" s="1742" t="s">
        <v>22</v>
      </c>
      <c r="H495" s="822" t="s">
        <v>22</v>
      </c>
      <c r="I495" s="1742" t="s">
        <v>1028</v>
      </c>
      <c r="J495" s="822" t="s">
        <v>22</v>
      </c>
      <c r="K495" s="1742" t="s">
        <v>22</v>
      </c>
      <c r="L495" s="822" t="s">
        <v>22</v>
      </c>
      <c r="M495" s="2664" t="s">
        <v>22</v>
      </c>
      <c r="N495" s="2661" t="s">
        <v>22</v>
      </c>
      <c r="O495" s="2653" t="s">
        <v>22</v>
      </c>
      <c r="P495" s="2650" t="s">
        <v>22</v>
      </c>
      <c r="Q495" s="2653" t="s">
        <v>22</v>
      </c>
      <c r="R495" s="2650" t="s">
        <v>22</v>
      </c>
      <c r="S495" s="1529" t="s">
        <v>965</v>
      </c>
      <c r="T495" s="1639"/>
      <c r="U495" s="1639"/>
      <c r="V495" s="1639"/>
      <c r="W495" s="1639"/>
      <c r="X495" s="1639"/>
      <c r="Y495" s="1639"/>
      <c r="Z495" s="1639"/>
      <c r="AA495" s="1639"/>
      <c r="AB495" s="1639"/>
      <c r="AC495" s="679"/>
      <c r="AD495" s="1639">
        <v>0</v>
      </c>
    </row>
    <row s="1854" customFormat="1" customHeight="1" ht="33.75">
      <c r="A496" s="1639"/>
      <c r="B496" s="2401" t="s">
        <v>1437</v>
      </c>
      <c r="C496" s="2402" t="s">
        <v>104</v>
      </c>
      <c r="D496" s="693" t="str">
        <f>B496&amp;".1"</f>
        <v>4.162.1</v>
      </c>
      <c r="E496" s="1671" t="s">
        <v>962</v>
      </c>
      <c r="F496" s="2267" t="s">
        <v>318</v>
      </c>
      <c r="G496" s="2357" t="s">
        <v>22</v>
      </c>
      <c r="H496" s="822" t="s">
        <v>22</v>
      </c>
      <c r="I496" s="2357" t="s">
        <v>1438</v>
      </c>
      <c r="J496" s="822" t="s">
        <v>22</v>
      </c>
      <c r="K496" s="2357" t="s">
        <v>22</v>
      </c>
      <c r="L496" s="822" t="s">
        <v>22</v>
      </c>
      <c r="M496" s="2663" t="s">
        <v>22</v>
      </c>
      <c r="N496" s="2661" t="s">
        <v>22</v>
      </c>
      <c r="O496" s="2652" t="s">
        <v>22</v>
      </c>
      <c r="P496" s="2650" t="s">
        <v>22</v>
      </c>
      <c r="Q496" s="2652" t="s">
        <v>22</v>
      </c>
      <c r="R496" s="2650" t="s">
        <v>22</v>
      </c>
      <c r="S496" s="1529" t="s">
        <v>963</v>
      </c>
      <c r="T496" s="1639"/>
      <c r="U496" s="1639"/>
      <c r="V496" s="1639"/>
      <c r="W496" s="1639"/>
      <c r="X496" s="1639"/>
      <c r="Y496" s="1639"/>
      <c r="Z496" s="1639"/>
      <c r="AA496" s="1639"/>
      <c r="AB496" s="1639"/>
      <c r="AC496" s="679"/>
      <c r="AD496" s="1639">
        <v>0</v>
      </c>
    </row>
    <row s="1854" customFormat="1" customHeight="1" ht="15">
      <c r="A497" s="1636"/>
      <c r="B497" s="2401"/>
      <c r="C497" s="2402"/>
      <c r="D497" s="693" t="str">
        <f>B496&amp;".2"</f>
        <v>4.162.2</v>
      </c>
      <c r="E497" s="1671" t="s">
        <v>964</v>
      </c>
      <c r="F497" s="2267" t="s">
        <v>318</v>
      </c>
      <c r="G497" s="1742" t="s">
        <v>22</v>
      </c>
      <c r="H497" s="822" t="s">
        <v>22</v>
      </c>
      <c r="I497" s="1742" t="s">
        <v>1028</v>
      </c>
      <c r="J497" s="822" t="s">
        <v>22</v>
      </c>
      <c r="K497" s="1742" t="s">
        <v>22</v>
      </c>
      <c r="L497" s="822" t="s">
        <v>22</v>
      </c>
      <c r="M497" s="2664" t="s">
        <v>22</v>
      </c>
      <c r="N497" s="2661" t="s">
        <v>22</v>
      </c>
      <c r="O497" s="2653" t="s">
        <v>22</v>
      </c>
      <c r="P497" s="2650" t="s">
        <v>22</v>
      </c>
      <c r="Q497" s="2653" t="s">
        <v>22</v>
      </c>
      <c r="R497" s="2650" t="s">
        <v>22</v>
      </c>
      <c r="S497" s="1529" t="s">
        <v>965</v>
      </c>
      <c r="T497" s="1639"/>
      <c r="U497" s="1639"/>
      <c r="V497" s="1639"/>
      <c r="W497" s="1639"/>
      <c r="X497" s="1639"/>
      <c r="Y497" s="1639"/>
      <c r="Z497" s="1639"/>
      <c r="AA497" s="1639"/>
      <c r="AB497" s="1639"/>
      <c r="AC497" s="679"/>
      <c r="AD497" s="1639">
        <v>0</v>
      </c>
    </row>
    <row s="1854" customFormat="1" customHeight="1" ht="33.75">
      <c r="A498" s="1639"/>
      <c r="B498" s="2401" t="s">
        <v>1439</v>
      </c>
      <c r="C498" s="2402" t="s">
        <v>104</v>
      </c>
      <c r="D498" s="693" t="str">
        <f>B498&amp;".1"</f>
        <v>4.163.1</v>
      </c>
      <c r="E498" s="1671" t="s">
        <v>962</v>
      </c>
      <c r="F498" s="2267" t="s">
        <v>318</v>
      </c>
      <c r="G498" s="2357" t="s">
        <v>22</v>
      </c>
      <c r="H498" s="822" t="s">
        <v>22</v>
      </c>
      <c r="I498" s="2357" t="s">
        <v>1440</v>
      </c>
      <c r="J498" s="822" t="s">
        <v>22</v>
      </c>
      <c r="K498" s="2357" t="s">
        <v>22</v>
      </c>
      <c r="L498" s="822" t="s">
        <v>22</v>
      </c>
      <c r="M498" s="2663" t="s">
        <v>22</v>
      </c>
      <c r="N498" s="2661" t="s">
        <v>22</v>
      </c>
      <c r="O498" s="2652" t="s">
        <v>22</v>
      </c>
      <c r="P498" s="2650" t="s">
        <v>22</v>
      </c>
      <c r="Q498" s="2652" t="s">
        <v>22</v>
      </c>
      <c r="R498" s="2650" t="s">
        <v>22</v>
      </c>
      <c r="S498" s="1529" t="s">
        <v>963</v>
      </c>
      <c r="T498" s="1639"/>
      <c r="U498" s="1639"/>
      <c r="V498" s="1639"/>
      <c r="W498" s="1639"/>
      <c r="X498" s="1639"/>
      <c r="Y498" s="1639"/>
      <c r="Z498" s="1639"/>
      <c r="AA498" s="1639"/>
      <c r="AB498" s="1639"/>
      <c r="AC498" s="679"/>
      <c r="AD498" s="1639">
        <v>0</v>
      </c>
    </row>
    <row s="1854" customFormat="1" customHeight="1" ht="15">
      <c r="A499" s="1636"/>
      <c r="B499" s="2401"/>
      <c r="C499" s="2402"/>
      <c r="D499" s="693" t="str">
        <f>B498&amp;".2"</f>
        <v>4.163.2</v>
      </c>
      <c r="E499" s="1671" t="s">
        <v>964</v>
      </c>
      <c r="F499" s="2267" t="s">
        <v>318</v>
      </c>
      <c r="G499" s="1742" t="s">
        <v>22</v>
      </c>
      <c r="H499" s="822" t="s">
        <v>22</v>
      </c>
      <c r="I499" s="1742" t="s">
        <v>1003</v>
      </c>
      <c r="J499" s="822" t="s">
        <v>22</v>
      </c>
      <c r="K499" s="1742" t="s">
        <v>22</v>
      </c>
      <c r="L499" s="822" t="s">
        <v>22</v>
      </c>
      <c r="M499" s="2664" t="s">
        <v>22</v>
      </c>
      <c r="N499" s="2661" t="s">
        <v>22</v>
      </c>
      <c r="O499" s="2653" t="s">
        <v>22</v>
      </c>
      <c r="P499" s="2650" t="s">
        <v>22</v>
      </c>
      <c r="Q499" s="2653" t="s">
        <v>22</v>
      </c>
      <c r="R499" s="2650" t="s">
        <v>22</v>
      </c>
      <c r="S499" s="1529" t="s">
        <v>965</v>
      </c>
      <c r="T499" s="1639"/>
      <c r="U499" s="1639"/>
      <c r="V499" s="1639"/>
      <c r="W499" s="1639"/>
      <c r="X499" s="1639"/>
      <c r="Y499" s="1639"/>
      <c r="Z499" s="1639"/>
      <c r="AA499" s="1639"/>
      <c r="AB499" s="1639"/>
      <c r="AC499" s="679"/>
      <c r="AD499" s="1639">
        <v>0</v>
      </c>
    </row>
    <row s="1854" customFormat="1" customHeight="1" ht="33.75">
      <c r="A500" s="1639"/>
      <c r="B500" s="2401" t="s">
        <v>1441</v>
      </c>
      <c r="C500" s="2402" t="s">
        <v>104</v>
      </c>
      <c r="D500" s="693" t="str">
        <f>B500&amp;".1"</f>
        <v>4.164.1</v>
      </c>
      <c r="E500" s="1671" t="s">
        <v>962</v>
      </c>
      <c r="F500" s="2267" t="s">
        <v>318</v>
      </c>
      <c r="G500" s="2357" t="s">
        <v>22</v>
      </c>
      <c r="H500" s="822" t="s">
        <v>22</v>
      </c>
      <c r="I500" s="2357" t="s">
        <v>1442</v>
      </c>
      <c r="J500" s="822" t="s">
        <v>22</v>
      </c>
      <c r="K500" s="2357" t="s">
        <v>22</v>
      </c>
      <c r="L500" s="822" t="s">
        <v>22</v>
      </c>
      <c r="M500" s="2663" t="s">
        <v>22</v>
      </c>
      <c r="N500" s="2661" t="s">
        <v>22</v>
      </c>
      <c r="O500" s="2652" t="s">
        <v>22</v>
      </c>
      <c r="P500" s="2650" t="s">
        <v>22</v>
      </c>
      <c r="Q500" s="2652" t="s">
        <v>22</v>
      </c>
      <c r="R500" s="2650" t="s">
        <v>22</v>
      </c>
      <c r="S500" s="1529" t="s">
        <v>963</v>
      </c>
      <c r="T500" s="1639"/>
      <c r="U500" s="1639"/>
      <c r="V500" s="1639"/>
      <c r="W500" s="1639"/>
      <c r="X500" s="1639"/>
      <c r="Y500" s="1639"/>
      <c r="Z500" s="1639"/>
      <c r="AA500" s="1639"/>
      <c r="AB500" s="1639"/>
      <c r="AC500" s="679"/>
      <c r="AD500" s="1639">
        <v>0</v>
      </c>
    </row>
    <row s="1854" customFormat="1" customHeight="1" ht="15">
      <c r="A501" s="1636"/>
      <c r="B501" s="2401"/>
      <c r="C501" s="2402"/>
      <c r="D501" s="693" t="str">
        <f>B500&amp;".2"</f>
        <v>4.164.2</v>
      </c>
      <c r="E501" s="1671" t="s">
        <v>964</v>
      </c>
      <c r="F501" s="2267" t="s">
        <v>318</v>
      </c>
      <c r="G501" s="1742" t="s">
        <v>22</v>
      </c>
      <c r="H501" s="822" t="s">
        <v>22</v>
      </c>
      <c r="I501" s="1742" t="s">
        <v>1003</v>
      </c>
      <c r="J501" s="822" t="s">
        <v>22</v>
      </c>
      <c r="K501" s="1742" t="s">
        <v>22</v>
      </c>
      <c r="L501" s="822" t="s">
        <v>22</v>
      </c>
      <c r="M501" s="2664" t="s">
        <v>22</v>
      </c>
      <c r="N501" s="2661" t="s">
        <v>22</v>
      </c>
      <c r="O501" s="2653" t="s">
        <v>22</v>
      </c>
      <c r="P501" s="2650" t="s">
        <v>22</v>
      </c>
      <c r="Q501" s="2653" t="s">
        <v>22</v>
      </c>
      <c r="R501" s="2650" t="s">
        <v>22</v>
      </c>
      <c r="S501" s="1529" t="s">
        <v>965</v>
      </c>
      <c r="T501" s="1639"/>
      <c r="U501" s="1639"/>
      <c r="V501" s="1639"/>
      <c r="W501" s="1639"/>
      <c r="X501" s="1639"/>
      <c r="Y501" s="1639"/>
      <c r="Z501" s="1639"/>
      <c r="AA501" s="1639"/>
      <c r="AB501" s="1639"/>
      <c r="AC501" s="679"/>
      <c r="AD501" s="1639">
        <v>0</v>
      </c>
    </row>
    <row s="1854" customFormat="1" customHeight="1" ht="33.75">
      <c r="A502" s="1639"/>
      <c r="B502" s="2401" t="s">
        <v>1443</v>
      </c>
      <c r="C502" s="2402" t="s">
        <v>104</v>
      </c>
      <c r="D502" s="693" t="str">
        <f>B502&amp;".1"</f>
        <v>4.165.1</v>
      </c>
      <c r="E502" s="1671" t="s">
        <v>962</v>
      </c>
      <c r="F502" s="2267" t="s">
        <v>318</v>
      </c>
      <c r="G502" s="2357" t="s">
        <v>22</v>
      </c>
      <c r="H502" s="822" t="s">
        <v>22</v>
      </c>
      <c r="I502" s="2357" t="s">
        <v>1444</v>
      </c>
      <c r="J502" s="822" t="s">
        <v>22</v>
      </c>
      <c r="K502" s="2357" t="s">
        <v>22</v>
      </c>
      <c r="L502" s="822" t="s">
        <v>22</v>
      </c>
      <c r="M502" s="2663" t="s">
        <v>22</v>
      </c>
      <c r="N502" s="2661" t="s">
        <v>22</v>
      </c>
      <c r="O502" s="2652" t="s">
        <v>22</v>
      </c>
      <c r="P502" s="2650" t="s">
        <v>22</v>
      </c>
      <c r="Q502" s="2652" t="s">
        <v>22</v>
      </c>
      <c r="R502" s="2650" t="s">
        <v>22</v>
      </c>
      <c r="S502" s="1529" t="s">
        <v>963</v>
      </c>
      <c r="T502" s="1639"/>
      <c r="U502" s="1639"/>
      <c r="V502" s="1639"/>
      <c r="W502" s="1639"/>
      <c r="X502" s="1639"/>
      <c r="Y502" s="1639"/>
      <c r="Z502" s="1639"/>
      <c r="AA502" s="1639"/>
      <c r="AB502" s="1639"/>
      <c r="AC502" s="679"/>
      <c r="AD502" s="1639">
        <v>0</v>
      </c>
    </row>
    <row s="1854" customFormat="1" customHeight="1" ht="15">
      <c r="A503" s="1636"/>
      <c r="B503" s="2401"/>
      <c r="C503" s="2402"/>
      <c r="D503" s="693" t="str">
        <f>B502&amp;".2"</f>
        <v>4.165.2</v>
      </c>
      <c r="E503" s="1671" t="s">
        <v>964</v>
      </c>
      <c r="F503" s="2267" t="s">
        <v>318</v>
      </c>
      <c r="G503" s="1742" t="s">
        <v>22</v>
      </c>
      <c r="H503" s="822" t="s">
        <v>22</v>
      </c>
      <c r="I503" s="1742" t="s">
        <v>1097</v>
      </c>
      <c r="J503" s="822" t="s">
        <v>22</v>
      </c>
      <c r="K503" s="1742" t="s">
        <v>22</v>
      </c>
      <c r="L503" s="822" t="s">
        <v>22</v>
      </c>
      <c r="M503" s="2664" t="s">
        <v>22</v>
      </c>
      <c r="N503" s="2661" t="s">
        <v>22</v>
      </c>
      <c r="O503" s="2653" t="s">
        <v>22</v>
      </c>
      <c r="P503" s="2650" t="s">
        <v>22</v>
      </c>
      <c r="Q503" s="2653" t="s">
        <v>22</v>
      </c>
      <c r="R503" s="2650" t="s">
        <v>22</v>
      </c>
      <c r="S503" s="1529" t="s">
        <v>965</v>
      </c>
      <c r="T503" s="1639"/>
      <c r="U503" s="1639"/>
      <c r="V503" s="1639"/>
      <c r="W503" s="1639"/>
      <c r="X503" s="1639"/>
      <c r="Y503" s="1639"/>
      <c r="Z503" s="1639"/>
      <c r="AA503" s="1639"/>
      <c r="AB503" s="1639"/>
      <c r="AC503" s="679"/>
      <c r="AD503" s="1639">
        <v>0</v>
      </c>
    </row>
    <row s="1854" customFormat="1" customHeight="1" ht="33.75">
      <c r="A504" s="1639"/>
      <c r="B504" s="2401" t="s">
        <v>1445</v>
      </c>
      <c r="C504" s="2402" t="s">
        <v>104</v>
      </c>
      <c r="D504" s="693" t="str">
        <f>B504&amp;".1"</f>
        <v>4.166.1</v>
      </c>
      <c r="E504" s="1671" t="s">
        <v>962</v>
      </c>
      <c r="F504" s="2267" t="s">
        <v>318</v>
      </c>
      <c r="G504" s="2357" t="s">
        <v>22</v>
      </c>
      <c r="H504" s="822" t="s">
        <v>22</v>
      </c>
      <c r="I504" s="2357" t="s">
        <v>1446</v>
      </c>
      <c r="J504" s="822" t="s">
        <v>22</v>
      </c>
      <c r="K504" s="2357" t="s">
        <v>22</v>
      </c>
      <c r="L504" s="822" t="s">
        <v>22</v>
      </c>
      <c r="M504" s="2663" t="s">
        <v>22</v>
      </c>
      <c r="N504" s="2661" t="s">
        <v>22</v>
      </c>
      <c r="O504" s="2652" t="s">
        <v>22</v>
      </c>
      <c r="P504" s="2650" t="s">
        <v>22</v>
      </c>
      <c r="Q504" s="2652" t="s">
        <v>22</v>
      </c>
      <c r="R504" s="2650" t="s">
        <v>22</v>
      </c>
      <c r="S504" s="1529" t="s">
        <v>963</v>
      </c>
      <c r="T504" s="1639"/>
      <c r="U504" s="1639"/>
      <c r="V504" s="1639"/>
      <c r="W504" s="1639"/>
      <c r="X504" s="1639"/>
      <c r="Y504" s="1639"/>
      <c r="Z504" s="1639"/>
      <c r="AA504" s="1639"/>
      <c r="AB504" s="1639"/>
      <c r="AC504" s="679"/>
      <c r="AD504" s="1639">
        <v>0</v>
      </c>
    </row>
    <row s="1854" customFormat="1" customHeight="1" ht="15">
      <c r="A505" s="1636"/>
      <c r="B505" s="2401"/>
      <c r="C505" s="2402"/>
      <c r="D505" s="693" t="str">
        <f>B504&amp;".2"</f>
        <v>4.166.2</v>
      </c>
      <c r="E505" s="1671" t="s">
        <v>964</v>
      </c>
      <c r="F505" s="2267" t="s">
        <v>318</v>
      </c>
      <c r="G505" s="1742" t="s">
        <v>22</v>
      </c>
      <c r="H505" s="822" t="s">
        <v>22</v>
      </c>
      <c r="I505" s="1742" t="s">
        <v>1306</v>
      </c>
      <c r="J505" s="822" t="s">
        <v>22</v>
      </c>
      <c r="K505" s="1742" t="s">
        <v>22</v>
      </c>
      <c r="L505" s="822" t="s">
        <v>22</v>
      </c>
      <c r="M505" s="2664" t="s">
        <v>22</v>
      </c>
      <c r="N505" s="2661" t="s">
        <v>22</v>
      </c>
      <c r="O505" s="2653" t="s">
        <v>22</v>
      </c>
      <c r="P505" s="2650" t="s">
        <v>22</v>
      </c>
      <c r="Q505" s="2653" t="s">
        <v>22</v>
      </c>
      <c r="R505" s="2650" t="s">
        <v>22</v>
      </c>
      <c r="S505" s="1529" t="s">
        <v>965</v>
      </c>
      <c r="T505" s="1639"/>
      <c r="U505" s="1639"/>
      <c r="V505" s="1639"/>
      <c r="W505" s="1639"/>
      <c r="X505" s="1639"/>
      <c r="Y505" s="1639"/>
      <c r="Z505" s="1639"/>
      <c r="AA505" s="1639"/>
      <c r="AB505" s="1639"/>
      <c r="AC505" s="679"/>
      <c r="AD505" s="1639">
        <v>0</v>
      </c>
    </row>
    <row s="1854" customFormat="1" customHeight="1" ht="33.75">
      <c r="A506" s="1639"/>
      <c r="B506" s="2401" t="s">
        <v>1447</v>
      </c>
      <c r="C506" s="2402" t="s">
        <v>104</v>
      </c>
      <c r="D506" s="693" t="str">
        <f>B506&amp;".1"</f>
        <v>4.167.1</v>
      </c>
      <c r="E506" s="1671" t="s">
        <v>962</v>
      </c>
      <c r="F506" s="2267" t="s">
        <v>318</v>
      </c>
      <c r="G506" s="2357" t="s">
        <v>22</v>
      </c>
      <c r="H506" s="822" t="s">
        <v>22</v>
      </c>
      <c r="I506" s="2357" t="s">
        <v>1448</v>
      </c>
      <c r="J506" s="822" t="s">
        <v>22</v>
      </c>
      <c r="K506" s="2357" t="s">
        <v>22</v>
      </c>
      <c r="L506" s="822" t="s">
        <v>22</v>
      </c>
      <c r="M506" s="2663" t="s">
        <v>22</v>
      </c>
      <c r="N506" s="2661" t="s">
        <v>22</v>
      </c>
      <c r="O506" s="2652" t="s">
        <v>22</v>
      </c>
      <c r="P506" s="2650" t="s">
        <v>22</v>
      </c>
      <c r="Q506" s="2652" t="s">
        <v>22</v>
      </c>
      <c r="R506" s="2650" t="s">
        <v>22</v>
      </c>
      <c r="S506" s="1529" t="s">
        <v>963</v>
      </c>
      <c r="T506" s="1639"/>
      <c r="U506" s="1639"/>
      <c r="V506" s="1639"/>
      <c r="W506" s="1639"/>
      <c r="X506" s="1639"/>
      <c r="Y506" s="1639"/>
      <c r="Z506" s="1639"/>
      <c r="AA506" s="1639"/>
      <c r="AB506" s="1639"/>
      <c r="AC506" s="679"/>
      <c r="AD506" s="1639">
        <v>0</v>
      </c>
    </row>
    <row s="1854" customFormat="1" customHeight="1" ht="15">
      <c r="A507" s="1636"/>
      <c r="B507" s="2401"/>
      <c r="C507" s="2402"/>
      <c r="D507" s="693" t="str">
        <f>B506&amp;".2"</f>
        <v>4.167.2</v>
      </c>
      <c r="E507" s="1671" t="s">
        <v>964</v>
      </c>
      <c r="F507" s="2267" t="s">
        <v>318</v>
      </c>
      <c r="G507" s="1742" t="s">
        <v>22</v>
      </c>
      <c r="H507" s="822" t="s">
        <v>22</v>
      </c>
      <c r="I507" s="1742" t="s">
        <v>1019</v>
      </c>
      <c r="J507" s="822" t="s">
        <v>22</v>
      </c>
      <c r="K507" s="1742" t="s">
        <v>22</v>
      </c>
      <c r="L507" s="822" t="s">
        <v>22</v>
      </c>
      <c r="M507" s="2664" t="s">
        <v>22</v>
      </c>
      <c r="N507" s="2661" t="s">
        <v>22</v>
      </c>
      <c r="O507" s="2653" t="s">
        <v>22</v>
      </c>
      <c r="P507" s="2650" t="s">
        <v>22</v>
      </c>
      <c r="Q507" s="2653" t="s">
        <v>22</v>
      </c>
      <c r="R507" s="2650" t="s">
        <v>22</v>
      </c>
      <c r="S507" s="1529" t="s">
        <v>965</v>
      </c>
      <c r="T507" s="1639"/>
      <c r="U507" s="1639"/>
      <c r="V507" s="1639"/>
      <c r="W507" s="1639"/>
      <c r="X507" s="1639"/>
      <c r="Y507" s="1639"/>
      <c r="Z507" s="1639"/>
      <c r="AA507" s="1639"/>
      <c r="AB507" s="1639"/>
      <c r="AC507" s="679"/>
      <c r="AD507" s="1639">
        <v>0</v>
      </c>
    </row>
    <row s="1854" customFormat="1" customHeight="1" ht="33.75">
      <c r="A508" s="1639"/>
      <c r="B508" s="2401" t="s">
        <v>1449</v>
      </c>
      <c r="C508" s="2402" t="s">
        <v>104</v>
      </c>
      <c r="D508" s="693" t="str">
        <f>B508&amp;".1"</f>
        <v>4.168.1</v>
      </c>
      <c r="E508" s="1671" t="s">
        <v>962</v>
      </c>
      <c r="F508" s="2267" t="s">
        <v>318</v>
      </c>
      <c r="G508" s="2357" t="s">
        <v>22</v>
      </c>
      <c r="H508" s="822" t="s">
        <v>22</v>
      </c>
      <c r="I508" s="2357" t="s">
        <v>1450</v>
      </c>
      <c r="J508" s="822" t="s">
        <v>22</v>
      </c>
      <c r="K508" s="2357" t="s">
        <v>22</v>
      </c>
      <c r="L508" s="822" t="s">
        <v>22</v>
      </c>
      <c r="M508" s="2663" t="s">
        <v>22</v>
      </c>
      <c r="N508" s="2661" t="s">
        <v>22</v>
      </c>
      <c r="O508" s="2652" t="s">
        <v>22</v>
      </c>
      <c r="P508" s="2650" t="s">
        <v>22</v>
      </c>
      <c r="Q508" s="2652" t="s">
        <v>22</v>
      </c>
      <c r="R508" s="2650" t="s">
        <v>22</v>
      </c>
      <c r="S508" s="1529" t="s">
        <v>963</v>
      </c>
      <c r="T508" s="1639"/>
      <c r="U508" s="1639"/>
      <c r="V508" s="1639"/>
      <c r="W508" s="1639"/>
      <c r="X508" s="1639"/>
      <c r="Y508" s="1639"/>
      <c r="Z508" s="1639"/>
      <c r="AA508" s="1639"/>
      <c r="AB508" s="1639"/>
      <c r="AC508" s="679"/>
      <c r="AD508" s="1639">
        <v>0</v>
      </c>
    </row>
    <row s="1854" customFormat="1" customHeight="1" ht="15">
      <c r="A509" s="1636"/>
      <c r="B509" s="2401"/>
      <c r="C509" s="2402"/>
      <c r="D509" s="693" t="str">
        <f>B508&amp;".2"</f>
        <v>4.168.2</v>
      </c>
      <c r="E509" s="1671" t="s">
        <v>964</v>
      </c>
      <c r="F509" s="2267" t="s">
        <v>318</v>
      </c>
      <c r="G509" s="1742" t="s">
        <v>22</v>
      </c>
      <c r="H509" s="822" t="s">
        <v>22</v>
      </c>
      <c r="I509" s="1742" t="s">
        <v>1139</v>
      </c>
      <c r="J509" s="822" t="s">
        <v>22</v>
      </c>
      <c r="K509" s="1742" t="s">
        <v>22</v>
      </c>
      <c r="L509" s="822" t="s">
        <v>22</v>
      </c>
      <c r="M509" s="2664" t="s">
        <v>22</v>
      </c>
      <c r="N509" s="2661" t="s">
        <v>22</v>
      </c>
      <c r="O509" s="2653" t="s">
        <v>22</v>
      </c>
      <c r="P509" s="2650" t="s">
        <v>22</v>
      </c>
      <c r="Q509" s="2653" t="s">
        <v>22</v>
      </c>
      <c r="R509" s="2650" t="s">
        <v>22</v>
      </c>
      <c r="S509" s="1529" t="s">
        <v>965</v>
      </c>
      <c r="T509" s="1639"/>
      <c r="U509" s="1639"/>
      <c r="V509" s="1639"/>
      <c r="W509" s="1639"/>
      <c r="X509" s="1639"/>
      <c r="Y509" s="1639"/>
      <c r="Z509" s="1639"/>
      <c r="AA509" s="1639"/>
      <c r="AB509" s="1639"/>
      <c r="AC509" s="679"/>
      <c r="AD509" s="1639">
        <v>0</v>
      </c>
    </row>
    <row s="1854" customFormat="1" customHeight="1" ht="33.75">
      <c r="A510" s="1639"/>
      <c r="B510" s="2401" t="s">
        <v>1451</v>
      </c>
      <c r="C510" s="2402" t="s">
        <v>104</v>
      </c>
      <c r="D510" s="693" t="str">
        <f>B510&amp;".1"</f>
        <v>4.169.1</v>
      </c>
      <c r="E510" s="1671" t="s">
        <v>962</v>
      </c>
      <c r="F510" s="2267" t="s">
        <v>318</v>
      </c>
      <c r="G510" s="2357" t="s">
        <v>22</v>
      </c>
      <c r="H510" s="822" t="s">
        <v>22</v>
      </c>
      <c r="I510" s="2357" t="s">
        <v>1452</v>
      </c>
      <c r="J510" s="822" t="s">
        <v>22</v>
      </c>
      <c r="K510" s="2357" t="s">
        <v>22</v>
      </c>
      <c r="L510" s="822" t="s">
        <v>22</v>
      </c>
      <c r="M510" s="2663" t="s">
        <v>22</v>
      </c>
      <c r="N510" s="2661" t="s">
        <v>22</v>
      </c>
      <c r="O510" s="2652" t="s">
        <v>22</v>
      </c>
      <c r="P510" s="2650" t="s">
        <v>22</v>
      </c>
      <c r="Q510" s="2652" t="s">
        <v>22</v>
      </c>
      <c r="R510" s="2650" t="s">
        <v>22</v>
      </c>
      <c r="S510" s="1529" t="s">
        <v>963</v>
      </c>
      <c r="T510" s="1639"/>
      <c r="U510" s="1639"/>
      <c r="V510" s="1639"/>
      <c r="W510" s="1639"/>
      <c r="X510" s="1639"/>
      <c r="Y510" s="1639"/>
      <c r="Z510" s="1639"/>
      <c r="AA510" s="1639"/>
      <c r="AB510" s="1639"/>
      <c r="AC510" s="679"/>
      <c r="AD510" s="1639">
        <v>0</v>
      </c>
    </row>
    <row s="1854" customFormat="1" customHeight="1" ht="15">
      <c r="A511" s="1636"/>
      <c r="B511" s="2401"/>
      <c r="C511" s="2402"/>
      <c r="D511" s="693" t="str">
        <f>B510&amp;".2"</f>
        <v>4.169.2</v>
      </c>
      <c r="E511" s="1671" t="s">
        <v>964</v>
      </c>
      <c r="F511" s="2267" t="s">
        <v>318</v>
      </c>
      <c r="G511" s="1742" t="s">
        <v>22</v>
      </c>
      <c r="H511" s="822" t="s">
        <v>22</v>
      </c>
      <c r="I511" s="1742" t="s">
        <v>1453</v>
      </c>
      <c r="J511" s="822" t="s">
        <v>22</v>
      </c>
      <c r="K511" s="1742" t="s">
        <v>22</v>
      </c>
      <c r="L511" s="822" t="s">
        <v>22</v>
      </c>
      <c r="M511" s="2664" t="s">
        <v>22</v>
      </c>
      <c r="N511" s="2661" t="s">
        <v>22</v>
      </c>
      <c r="O511" s="2653" t="s">
        <v>22</v>
      </c>
      <c r="P511" s="2650" t="s">
        <v>22</v>
      </c>
      <c r="Q511" s="2653" t="s">
        <v>22</v>
      </c>
      <c r="R511" s="2650" t="s">
        <v>22</v>
      </c>
      <c r="S511" s="1529" t="s">
        <v>965</v>
      </c>
      <c r="T511" s="1639"/>
      <c r="U511" s="1639"/>
      <c r="V511" s="1639"/>
      <c r="W511" s="1639"/>
      <c r="X511" s="1639"/>
      <c r="Y511" s="1639"/>
      <c r="Z511" s="1639"/>
      <c r="AA511" s="1639"/>
      <c r="AB511" s="1639"/>
      <c r="AC511" s="679"/>
      <c r="AD511" s="1639">
        <v>0</v>
      </c>
    </row>
    <row s="1854" customFormat="1" customHeight="1" ht="33.75">
      <c r="A512" s="1639"/>
      <c r="B512" s="2401" t="s">
        <v>1454</v>
      </c>
      <c r="C512" s="2402" t="s">
        <v>104</v>
      </c>
      <c r="D512" s="693" t="str">
        <f>B512&amp;".1"</f>
        <v>4.170.1</v>
      </c>
      <c r="E512" s="1671" t="s">
        <v>962</v>
      </c>
      <c r="F512" s="2267" t="s">
        <v>318</v>
      </c>
      <c r="G512" s="2357" t="s">
        <v>22</v>
      </c>
      <c r="H512" s="822" t="s">
        <v>22</v>
      </c>
      <c r="I512" s="2357" t="s">
        <v>1455</v>
      </c>
      <c r="J512" s="822" t="s">
        <v>22</v>
      </c>
      <c r="K512" s="2357" t="s">
        <v>22</v>
      </c>
      <c r="L512" s="822" t="s">
        <v>22</v>
      </c>
      <c r="M512" s="2663" t="s">
        <v>22</v>
      </c>
      <c r="N512" s="2661" t="s">
        <v>22</v>
      </c>
      <c r="O512" s="2652" t="s">
        <v>22</v>
      </c>
      <c r="P512" s="2650" t="s">
        <v>22</v>
      </c>
      <c r="Q512" s="2652" t="s">
        <v>22</v>
      </c>
      <c r="R512" s="2650" t="s">
        <v>22</v>
      </c>
      <c r="S512" s="1529" t="s">
        <v>963</v>
      </c>
      <c r="T512" s="1639"/>
      <c r="U512" s="1639"/>
      <c r="V512" s="1639"/>
      <c r="W512" s="1639"/>
      <c r="X512" s="1639"/>
      <c r="Y512" s="1639"/>
      <c r="Z512" s="1639"/>
      <c r="AA512" s="1639"/>
      <c r="AB512" s="1639"/>
      <c r="AC512" s="679"/>
      <c r="AD512" s="1639">
        <v>0</v>
      </c>
    </row>
    <row s="1854" customFormat="1" customHeight="1" ht="15">
      <c r="A513" s="1636"/>
      <c r="B513" s="2401"/>
      <c r="C513" s="2402"/>
      <c r="D513" s="693" t="str">
        <f>B512&amp;".2"</f>
        <v>4.170.2</v>
      </c>
      <c r="E513" s="1671" t="s">
        <v>964</v>
      </c>
      <c r="F513" s="2267" t="s">
        <v>318</v>
      </c>
      <c r="G513" s="1742" t="s">
        <v>22</v>
      </c>
      <c r="H513" s="822" t="s">
        <v>22</v>
      </c>
      <c r="I513" s="1742" t="s">
        <v>1097</v>
      </c>
      <c r="J513" s="822" t="s">
        <v>22</v>
      </c>
      <c r="K513" s="1742" t="s">
        <v>22</v>
      </c>
      <c r="L513" s="822" t="s">
        <v>22</v>
      </c>
      <c r="M513" s="2664" t="s">
        <v>22</v>
      </c>
      <c r="N513" s="2661" t="s">
        <v>22</v>
      </c>
      <c r="O513" s="2653" t="s">
        <v>22</v>
      </c>
      <c r="P513" s="2650" t="s">
        <v>22</v>
      </c>
      <c r="Q513" s="2653" t="s">
        <v>22</v>
      </c>
      <c r="R513" s="2650" t="s">
        <v>22</v>
      </c>
      <c r="S513" s="1529" t="s">
        <v>965</v>
      </c>
      <c r="T513" s="1639"/>
      <c r="U513" s="1639"/>
      <c r="V513" s="1639"/>
      <c r="W513" s="1639"/>
      <c r="X513" s="1639"/>
      <c r="Y513" s="1639"/>
      <c r="Z513" s="1639"/>
      <c r="AA513" s="1639"/>
      <c r="AB513" s="1639"/>
      <c r="AC513" s="679"/>
      <c r="AD513" s="1639">
        <v>0</v>
      </c>
    </row>
    <row s="1854" customFormat="1" customHeight="1" ht="33.75">
      <c r="A514" s="1639"/>
      <c r="B514" s="2401" t="s">
        <v>1456</v>
      </c>
      <c r="C514" s="2402" t="s">
        <v>104</v>
      </c>
      <c r="D514" s="693" t="str">
        <f>B514&amp;".1"</f>
        <v>4.171.1</v>
      </c>
      <c r="E514" s="1671" t="s">
        <v>962</v>
      </c>
      <c r="F514" s="2267" t="s">
        <v>318</v>
      </c>
      <c r="G514" s="2357" t="s">
        <v>22</v>
      </c>
      <c r="H514" s="822" t="s">
        <v>22</v>
      </c>
      <c r="I514" s="2357" t="s">
        <v>1457</v>
      </c>
      <c r="J514" s="822" t="s">
        <v>22</v>
      </c>
      <c r="K514" s="2357" t="s">
        <v>22</v>
      </c>
      <c r="L514" s="822" t="s">
        <v>22</v>
      </c>
      <c r="M514" s="2663" t="s">
        <v>22</v>
      </c>
      <c r="N514" s="2661" t="s">
        <v>22</v>
      </c>
      <c r="O514" s="2652" t="s">
        <v>22</v>
      </c>
      <c r="P514" s="2650" t="s">
        <v>22</v>
      </c>
      <c r="Q514" s="2652" t="s">
        <v>22</v>
      </c>
      <c r="R514" s="2650" t="s">
        <v>22</v>
      </c>
      <c r="S514" s="1529" t="s">
        <v>963</v>
      </c>
      <c r="T514" s="1639"/>
      <c r="U514" s="1639"/>
      <c r="V514" s="1639"/>
      <c r="W514" s="1639"/>
      <c r="X514" s="1639"/>
      <c r="Y514" s="1639"/>
      <c r="Z514" s="1639"/>
      <c r="AA514" s="1639"/>
      <c r="AB514" s="1639"/>
      <c r="AC514" s="679"/>
      <c r="AD514" s="1639">
        <v>0</v>
      </c>
    </row>
    <row s="1854" customFormat="1" customHeight="1" ht="15">
      <c r="A515" s="1636"/>
      <c r="B515" s="2401"/>
      <c r="C515" s="2402"/>
      <c r="D515" s="693" t="str">
        <f>B514&amp;".2"</f>
        <v>4.171.2</v>
      </c>
      <c r="E515" s="1671" t="s">
        <v>964</v>
      </c>
      <c r="F515" s="2267" t="s">
        <v>318</v>
      </c>
      <c r="G515" s="1742" t="s">
        <v>22</v>
      </c>
      <c r="H515" s="822" t="s">
        <v>22</v>
      </c>
      <c r="I515" s="1742" t="s">
        <v>1075</v>
      </c>
      <c r="J515" s="822" t="s">
        <v>22</v>
      </c>
      <c r="K515" s="1742" t="s">
        <v>22</v>
      </c>
      <c r="L515" s="822" t="s">
        <v>22</v>
      </c>
      <c r="M515" s="2664" t="s">
        <v>22</v>
      </c>
      <c r="N515" s="2661" t="s">
        <v>22</v>
      </c>
      <c r="O515" s="2653" t="s">
        <v>22</v>
      </c>
      <c r="P515" s="2650" t="s">
        <v>22</v>
      </c>
      <c r="Q515" s="2653" t="s">
        <v>22</v>
      </c>
      <c r="R515" s="2650" t="s">
        <v>22</v>
      </c>
      <c r="S515" s="1529" t="s">
        <v>965</v>
      </c>
      <c r="T515" s="1639"/>
      <c r="U515" s="1639"/>
      <c r="V515" s="1639"/>
      <c r="W515" s="1639"/>
      <c r="X515" s="1639"/>
      <c r="Y515" s="1639"/>
      <c r="Z515" s="1639"/>
      <c r="AA515" s="1639"/>
      <c r="AB515" s="1639"/>
      <c r="AC515" s="679"/>
      <c r="AD515" s="1639">
        <v>0</v>
      </c>
    </row>
    <row s="1854" customFormat="1" customHeight="1" ht="33.75">
      <c r="A516" s="1639"/>
      <c r="B516" s="2401" t="s">
        <v>1458</v>
      </c>
      <c r="C516" s="2402" t="s">
        <v>104</v>
      </c>
      <c r="D516" s="693" t="str">
        <f>B516&amp;".1"</f>
        <v>4.172.1</v>
      </c>
      <c r="E516" s="1671" t="s">
        <v>962</v>
      </c>
      <c r="F516" s="2267" t="s">
        <v>318</v>
      </c>
      <c r="G516" s="2357" t="s">
        <v>22</v>
      </c>
      <c r="H516" s="822" t="s">
        <v>22</v>
      </c>
      <c r="I516" s="2357" t="s">
        <v>1459</v>
      </c>
      <c r="J516" s="822" t="s">
        <v>22</v>
      </c>
      <c r="K516" s="2357" t="s">
        <v>22</v>
      </c>
      <c r="L516" s="822" t="s">
        <v>22</v>
      </c>
      <c r="M516" s="2663" t="s">
        <v>22</v>
      </c>
      <c r="N516" s="2661" t="s">
        <v>22</v>
      </c>
      <c r="O516" s="2652" t="s">
        <v>22</v>
      </c>
      <c r="P516" s="2650" t="s">
        <v>22</v>
      </c>
      <c r="Q516" s="2652" t="s">
        <v>22</v>
      </c>
      <c r="R516" s="2650" t="s">
        <v>22</v>
      </c>
      <c r="S516" s="1529" t="s">
        <v>963</v>
      </c>
      <c r="T516" s="1639"/>
      <c r="U516" s="1639"/>
      <c r="V516" s="1639"/>
      <c r="W516" s="1639"/>
      <c r="X516" s="1639"/>
      <c r="Y516" s="1639"/>
      <c r="Z516" s="1639"/>
      <c r="AA516" s="1639"/>
      <c r="AB516" s="1639"/>
      <c r="AC516" s="679"/>
      <c r="AD516" s="1639">
        <v>0</v>
      </c>
    </row>
    <row s="1854" customFormat="1" customHeight="1" ht="15">
      <c r="A517" s="1636"/>
      <c r="B517" s="2401"/>
      <c r="C517" s="2402"/>
      <c r="D517" s="693" t="str">
        <f>B516&amp;".2"</f>
        <v>4.172.2</v>
      </c>
      <c r="E517" s="1671" t="s">
        <v>964</v>
      </c>
      <c r="F517" s="2267" t="s">
        <v>318</v>
      </c>
      <c r="G517" s="1742" t="s">
        <v>22</v>
      </c>
      <c r="H517" s="822" t="s">
        <v>22</v>
      </c>
      <c r="I517" s="1742" t="s">
        <v>1056</v>
      </c>
      <c r="J517" s="822" t="s">
        <v>22</v>
      </c>
      <c r="K517" s="1742" t="s">
        <v>22</v>
      </c>
      <c r="L517" s="822" t="s">
        <v>22</v>
      </c>
      <c r="M517" s="2664" t="s">
        <v>22</v>
      </c>
      <c r="N517" s="2661" t="s">
        <v>22</v>
      </c>
      <c r="O517" s="2653" t="s">
        <v>22</v>
      </c>
      <c r="P517" s="2650" t="s">
        <v>22</v>
      </c>
      <c r="Q517" s="2653" t="s">
        <v>22</v>
      </c>
      <c r="R517" s="2650" t="s">
        <v>22</v>
      </c>
      <c r="S517" s="1529" t="s">
        <v>965</v>
      </c>
      <c r="T517" s="1639"/>
      <c r="U517" s="1639"/>
      <c r="V517" s="1639"/>
      <c r="W517" s="1639"/>
      <c r="X517" s="1639"/>
      <c r="Y517" s="1639"/>
      <c r="Z517" s="1639"/>
      <c r="AA517" s="1639"/>
      <c r="AB517" s="1639"/>
      <c r="AC517" s="679"/>
      <c r="AD517" s="1639">
        <v>0</v>
      </c>
    </row>
    <row s="1854" customFormat="1" customHeight="1" ht="33.75">
      <c r="A518" s="1639"/>
      <c r="B518" s="2401" t="s">
        <v>1460</v>
      </c>
      <c r="C518" s="2402" t="s">
        <v>104</v>
      </c>
      <c r="D518" s="693" t="str">
        <f>B518&amp;".1"</f>
        <v>4.173.1</v>
      </c>
      <c r="E518" s="1671" t="s">
        <v>962</v>
      </c>
      <c r="F518" s="2267" t="s">
        <v>318</v>
      </c>
      <c r="G518" s="2357" t="s">
        <v>22</v>
      </c>
      <c r="H518" s="822" t="s">
        <v>22</v>
      </c>
      <c r="I518" s="2357" t="s">
        <v>1461</v>
      </c>
      <c r="J518" s="822" t="s">
        <v>22</v>
      </c>
      <c r="K518" s="2357" t="s">
        <v>22</v>
      </c>
      <c r="L518" s="822" t="s">
        <v>22</v>
      </c>
      <c r="M518" s="2663" t="s">
        <v>22</v>
      </c>
      <c r="N518" s="2661" t="s">
        <v>22</v>
      </c>
      <c r="O518" s="2652" t="s">
        <v>22</v>
      </c>
      <c r="P518" s="2650" t="s">
        <v>22</v>
      </c>
      <c r="Q518" s="2652" t="s">
        <v>22</v>
      </c>
      <c r="R518" s="2650" t="s">
        <v>22</v>
      </c>
      <c r="S518" s="1529" t="s">
        <v>963</v>
      </c>
      <c r="T518" s="1639"/>
      <c r="U518" s="1639"/>
      <c r="V518" s="1639"/>
      <c r="W518" s="1639"/>
      <c r="X518" s="1639"/>
      <c r="Y518" s="1639"/>
      <c r="Z518" s="1639"/>
      <c r="AA518" s="1639"/>
      <c r="AB518" s="1639"/>
      <c r="AC518" s="679"/>
      <c r="AD518" s="1639">
        <v>0</v>
      </c>
    </row>
    <row s="1854" customFormat="1" customHeight="1" ht="15">
      <c r="A519" s="1636"/>
      <c r="B519" s="2401"/>
      <c r="C519" s="2402"/>
      <c r="D519" s="693" t="str">
        <f>B518&amp;".2"</f>
        <v>4.173.2</v>
      </c>
      <c r="E519" s="1671" t="s">
        <v>964</v>
      </c>
      <c r="F519" s="2267" t="s">
        <v>318</v>
      </c>
      <c r="G519" s="1742" t="s">
        <v>22</v>
      </c>
      <c r="H519" s="822" t="s">
        <v>22</v>
      </c>
      <c r="I519" s="1742" t="s">
        <v>1056</v>
      </c>
      <c r="J519" s="822" t="s">
        <v>22</v>
      </c>
      <c r="K519" s="1742" t="s">
        <v>22</v>
      </c>
      <c r="L519" s="822" t="s">
        <v>22</v>
      </c>
      <c r="M519" s="2664" t="s">
        <v>22</v>
      </c>
      <c r="N519" s="2661" t="s">
        <v>22</v>
      </c>
      <c r="O519" s="2653" t="s">
        <v>22</v>
      </c>
      <c r="P519" s="2650" t="s">
        <v>22</v>
      </c>
      <c r="Q519" s="2653" t="s">
        <v>22</v>
      </c>
      <c r="R519" s="2650" t="s">
        <v>22</v>
      </c>
      <c r="S519" s="1529" t="s">
        <v>965</v>
      </c>
      <c r="T519" s="1639"/>
      <c r="U519" s="1639"/>
      <c r="V519" s="1639"/>
      <c r="W519" s="1639"/>
      <c r="X519" s="1639"/>
      <c r="Y519" s="1639"/>
      <c r="Z519" s="1639"/>
      <c r="AA519" s="1639"/>
      <c r="AB519" s="1639"/>
      <c r="AC519" s="679"/>
      <c r="AD519" s="1639">
        <v>0</v>
      </c>
    </row>
    <row s="1854" customFormat="1" customHeight="1" ht="33.75">
      <c r="A520" s="1639"/>
      <c r="B520" s="2401" t="s">
        <v>1462</v>
      </c>
      <c r="C520" s="2402" t="s">
        <v>104</v>
      </c>
      <c r="D520" s="693" t="str">
        <f>B520&amp;".1"</f>
        <v>4.174.1</v>
      </c>
      <c r="E520" s="1671" t="s">
        <v>962</v>
      </c>
      <c r="F520" s="2267" t="s">
        <v>318</v>
      </c>
      <c r="G520" s="2357" t="s">
        <v>22</v>
      </c>
      <c r="H520" s="822" t="s">
        <v>22</v>
      </c>
      <c r="I520" s="2357" t="s">
        <v>1463</v>
      </c>
      <c r="J520" s="822" t="s">
        <v>22</v>
      </c>
      <c r="K520" s="2357" t="s">
        <v>22</v>
      </c>
      <c r="L520" s="822" t="s">
        <v>22</v>
      </c>
      <c r="M520" s="2663" t="s">
        <v>22</v>
      </c>
      <c r="N520" s="2661" t="s">
        <v>22</v>
      </c>
      <c r="O520" s="2652" t="s">
        <v>22</v>
      </c>
      <c r="P520" s="2650" t="s">
        <v>22</v>
      </c>
      <c r="Q520" s="2652" t="s">
        <v>22</v>
      </c>
      <c r="R520" s="2650" t="s">
        <v>22</v>
      </c>
      <c r="S520" s="1529" t="s">
        <v>963</v>
      </c>
      <c r="T520" s="1639"/>
      <c r="U520" s="1639"/>
      <c r="V520" s="1639"/>
      <c r="W520" s="1639"/>
      <c r="X520" s="1639"/>
      <c r="Y520" s="1639"/>
      <c r="Z520" s="1639"/>
      <c r="AA520" s="1639"/>
      <c r="AB520" s="1639"/>
      <c r="AC520" s="679"/>
      <c r="AD520" s="1639">
        <v>0</v>
      </c>
    </row>
    <row s="1854" customFormat="1" customHeight="1" ht="15">
      <c r="A521" s="1636"/>
      <c r="B521" s="2401"/>
      <c r="C521" s="2402"/>
      <c r="D521" s="693" t="str">
        <f>B520&amp;".2"</f>
        <v>4.174.2</v>
      </c>
      <c r="E521" s="1671" t="s">
        <v>964</v>
      </c>
      <c r="F521" s="2267" t="s">
        <v>318</v>
      </c>
      <c r="G521" s="1742" t="s">
        <v>22</v>
      </c>
      <c r="H521" s="822" t="s">
        <v>22</v>
      </c>
      <c r="I521" s="1742" t="s">
        <v>1053</v>
      </c>
      <c r="J521" s="822" t="s">
        <v>22</v>
      </c>
      <c r="K521" s="1742" t="s">
        <v>22</v>
      </c>
      <c r="L521" s="822" t="s">
        <v>22</v>
      </c>
      <c r="M521" s="2664" t="s">
        <v>22</v>
      </c>
      <c r="N521" s="2661" t="s">
        <v>22</v>
      </c>
      <c r="O521" s="2653" t="s">
        <v>22</v>
      </c>
      <c r="P521" s="2650" t="s">
        <v>22</v>
      </c>
      <c r="Q521" s="2653" t="s">
        <v>22</v>
      </c>
      <c r="R521" s="2650" t="s">
        <v>22</v>
      </c>
      <c r="S521" s="1529" t="s">
        <v>965</v>
      </c>
      <c r="T521" s="1639"/>
      <c r="U521" s="1639"/>
      <c r="V521" s="1639"/>
      <c r="W521" s="1639"/>
      <c r="X521" s="1639"/>
      <c r="Y521" s="1639"/>
      <c r="Z521" s="1639"/>
      <c r="AA521" s="1639"/>
      <c r="AB521" s="1639"/>
      <c r="AC521" s="679"/>
      <c r="AD521" s="1639">
        <v>0</v>
      </c>
    </row>
    <row s="1854" customFormat="1" customHeight="1" ht="33.75">
      <c r="A522" s="1639"/>
      <c r="B522" s="2401" t="s">
        <v>1464</v>
      </c>
      <c r="C522" s="2402" t="s">
        <v>104</v>
      </c>
      <c r="D522" s="693" t="str">
        <f>B522&amp;".1"</f>
        <v>4.175.1</v>
      </c>
      <c r="E522" s="1671" t="s">
        <v>962</v>
      </c>
      <c r="F522" s="2267" t="s">
        <v>318</v>
      </c>
      <c r="G522" s="2357" t="s">
        <v>22</v>
      </c>
      <c r="H522" s="822" t="s">
        <v>22</v>
      </c>
      <c r="I522" s="2357" t="s">
        <v>1465</v>
      </c>
      <c r="J522" s="822" t="s">
        <v>22</v>
      </c>
      <c r="K522" s="2357" t="s">
        <v>22</v>
      </c>
      <c r="L522" s="822" t="s">
        <v>22</v>
      </c>
      <c r="M522" s="2663" t="s">
        <v>22</v>
      </c>
      <c r="N522" s="2661" t="s">
        <v>22</v>
      </c>
      <c r="O522" s="2652" t="s">
        <v>22</v>
      </c>
      <c r="P522" s="2650" t="s">
        <v>22</v>
      </c>
      <c r="Q522" s="2652" t="s">
        <v>22</v>
      </c>
      <c r="R522" s="2650" t="s">
        <v>22</v>
      </c>
      <c r="S522" s="1529" t="s">
        <v>963</v>
      </c>
      <c r="T522" s="1639"/>
      <c r="U522" s="1639"/>
      <c r="V522" s="1639"/>
      <c r="W522" s="1639"/>
      <c r="X522" s="1639"/>
      <c r="Y522" s="1639"/>
      <c r="Z522" s="1639"/>
      <c r="AA522" s="1639"/>
      <c r="AB522" s="1639"/>
      <c r="AC522" s="679"/>
      <c r="AD522" s="1639">
        <v>0</v>
      </c>
    </row>
    <row s="1854" customFormat="1" customHeight="1" ht="15">
      <c r="A523" s="1636"/>
      <c r="B523" s="2401"/>
      <c r="C523" s="2402"/>
      <c r="D523" s="693" t="str">
        <f>B522&amp;".2"</f>
        <v>4.175.2</v>
      </c>
      <c r="E523" s="1671" t="s">
        <v>964</v>
      </c>
      <c r="F523" s="2267" t="s">
        <v>318</v>
      </c>
      <c r="G523" s="1742" t="s">
        <v>22</v>
      </c>
      <c r="H523" s="822" t="s">
        <v>22</v>
      </c>
      <c r="I523" s="1742" t="s">
        <v>1097</v>
      </c>
      <c r="J523" s="822" t="s">
        <v>22</v>
      </c>
      <c r="K523" s="1742" t="s">
        <v>22</v>
      </c>
      <c r="L523" s="822" t="s">
        <v>22</v>
      </c>
      <c r="M523" s="2664" t="s">
        <v>22</v>
      </c>
      <c r="N523" s="2661" t="s">
        <v>22</v>
      </c>
      <c r="O523" s="2653" t="s">
        <v>22</v>
      </c>
      <c r="P523" s="2650" t="s">
        <v>22</v>
      </c>
      <c r="Q523" s="2653" t="s">
        <v>22</v>
      </c>
      <c r="R523" s="2650" t="s">
        <v>22</v>
      </c>
      <c r="S523" s="1529" t="s">
        <v>965</v>
      </c>
      <c r="T523" s="1639"/>
      <c r="U523" s="1639"/>
      <c r="V523" s="1639"/>
      <c r="W523" s="1639"/>
      <c r="X523" s="1639"/>
      <c r="Y523" s="1639"/>
      <c r="Z523" s="1639"/>
      <c r="AA523" s="1639"/>
      <c r="AB523" s="1639"/>
      <c r="AC523" s="679"/>
      <c r="AD523" s="1639">
        <v>0</v>
      </c>
    </row>
    <row s="1854" customFormat="1" customHeight="1" ht="33.75">
      <c r="A524" s="1639"/>
      <c r="B524" s="2401" t="s">
        <v>1466</v>
      </c>
      <c r="C524" s="2402" t="s">
        <v>104</v>
      </c>
      <c r="D524" s="693" t="str">
        <f>B524&amp;".1"</f>
        <v>4.176.1</v>
      </c>
      <c r="E524" s="1671" t="s">
        <v>962</v>
      </c>
      <c r="F524" s="2267" t="s">
        <v>318</v>
      </c>
      <c r="G524" s="2357" t="s">
        <v>22</v>
      </c>
      <c r="H524" s="822" t="s">
        <v>22</v>
      </c>
      <c r="I524" s="2357" t="s">
        <v>1467</v>
      </c>
      <c r="J524" s="822" t="s">
        <v>22</v>
      </c>
      <c r="K524" s="2357" t="s">
        <v>22</v>
      </c>
      <c r="L524" s="822" t="s">
        <v>22</v>
      </c>
      <c r="M524" s="2663" t="s">
        <v>22</v>
      </c>
      <c r="N524" s="2661" t="s">
        <v>22</v>
      </c>
      <c r="O524" s="2652" t="s">
        <v>22</v>
      </c>
      <c r="P524" s="2650" t="s">
        <v>22</v>
      </c>
      <c r="Q524" s="2652" t="s">
        <v>22</v>
      </c>
      <c r="R524" s="2650" t="s">
        <v>22</v>
      </c>
      <c r="S524" s="1529" t="s">
        <v>963</v>
      </c>
      <c r="T524" s="1639"/>
      <c r="U524" s="1639"/>
      <c r="V524" s="1639"/>
      <c r="W524" s="1639"/>
      <c r="X524" s="1639"/>
      <c r="Y524" s="1639"/>
      <c r="Z524" s="1639"/>
      <c r="AA524" s="1639"/>
      <c r="AB524" s="1639"/>
      <c r="AC524" s="679"/>
      <c r="AD524" s="1639">
        <v>0</v>
      </c>
    </row>
    <row s="1854" customFormat="1" customHeight="1" ht="15">
      <c r="A525" s="1636"/>
      <c r="B525" s="2401"/>
      <c r="C525" s="2402"/>
      <c r="D525" s="693" t="str">
        <f>B524&amp;".2"</f>
        <v>4.176.2</v>
      </c>
      <c r="E525" s="1671" t="s">
        <v>964</v>
      </c>
      <c r="F525" s="2267" t="s">
        <v>318</v>
      </c>
      <c r="G525" s="1742" t="s">
        <v>22</v>
      </c>
      <c r="H525" s="822" t="s">
        <v>22</v>
      </c>
      <c r="I525" s="1742" t="s">
        <v>1053</v>
      </c>
      <c r="J525" s="822" t="s">
        <v>22</v>
      </c>
      <c r="K525" s="1742" t="s">
        <v>22</v>
      </c>
      <c r="L525" s="822" t="s">
        <v>22</v>
      </c>
      <c r="M525" s="2664" t="s">
        <v>22</v>
      </c>
      <c r="N525" s="2661" t="s">
        <v>22</v>
      </c>
      <c r="O525" s="2653" t="s">
        <v>22</v>
      </c>
      <c r="P525" s="2650" t="s">
        <v>22</v>
      </c>
      <c r="Q525" s="2653" t="s">
        <v>22</v>
      </c>
      <c r="R525" s="2650" t="s">
        <v>22</v>
      </c>
      <c r="S525" s="1529" t="s">
        <v>965</v>
      </c>
      <c r="T525" s="1639"/>
      <c r="U525" s="1639"/>
      <c r="V525" s="1639"/>
      <c r="W525" s="1639"/>
      <c r="X525" s="1639"/>
      <c r="Y525" s="1639"/>
      <c r="Z525" s="1639"/>
      <c r="AA525" s="1639"/>
      <c r="AB525" s="1639"/>
      <c r="AC525" s="679"/>
      <c r="AD525" s="1639">
        <v>0</v>
      </c>
    </row>
    <row s="1854" customFormat="1" customHeight="1" ht="33.75">
      <c r="A526" s="1639"/>
      <c r="B526" s="2401" t="s">
        <v>1468</v>
      </c>
      <c r="C526" s="2402" t="s">
        <v>104</v>
      </c>
      <c r="D526" s="693" t="str">
        <f>B526&amp;".1"</f>
        <v>4.177.1</v>
      </c>
      <c r="E526" s="1671" t="s">
        <v>962</v>
      </c>
      <c r="F526" s="2267" t="s">
        <v>318</v>
      </c>
      <c r="G526" s="2357" t="s">
        <v>22</v>
      </c>
      <c r="H526" s="822" t="s">
        <v>22</v>
      </c>
      <c r="I526" s="2357" t="s">
        <v>1469</v>
      </c>
      <c r="J526" s="822" t="s">
        <v>22</v>
      </c>
      <c r="K526" s="2357" t="s">
        <v>22</v>
      </c>
      <c r="L526" s="822" t="s">
        <v>22</v>
      </c>
      <c r="M526" s="2663" t="s">
        <v>22</v>
      </c>
      <c r="N526" s="2661" t="s">
        <v>22</v>
      </c>
      <c r="O526" s="2652" t="s">
        <v>22</v>
      </c>
      <c r="P526" s="2650" t="s">
        <v>22</v>
      </c>
      <c r="Q526" s="2652" t="s">
        <v>22</v>
      </c>
      <c r="R526" s="2650" t="s">
        <v>22</v>
      </c>
      <c r="S526" s="1529" t="s">
        <v>963</v>
      </c>
      <c r="T526" s="1639"/>
      <c r="U526" s="1639"/>
      <c r="V526" s="1639"/>
      <c r="W526" s="1639"/>
      <c r="X526" s="1639"/>
      <c r="Y526" s="1639"/>
      <c r="Z526" s="1639"/>
      <c r="AA526" s="1639"/>
      <c r="AB526" s="1639"/>
      <c r="AC526" s="679"/>
      <c r="AD526" s="1639">
        <v>0</v>
      </c>
    </row>
    <row s="1854" customFormat="1" customHeight="1" ht="15">
      <c r="A527" s="1636"/>
      <c r="B527" s="2401"/>
      <c r="C527" s="2402"/>
      <c r="D527" s="693" t="str">
        <f>B526&amp;".2"</f>
        <v>4.177.2</v>
      </c>
      <c r="E527" s="1671" t="s">
        <v>964</v>
      </c>
      <c r="F527" s="2267" t="s">
        <v>318</v>
      </c>
      <c r="G527" s="1742" t="s">
        <v>22</v>
      </c>
      <c r="H527" s="822" t="s">
        <v>22</v>
      </c>
      <c r="I527" s="1742" t="s">
        <v>1053</v>
      </c>
      <c r="J527" s="822" t="s">
        <v>22</v>
      </c>
      <c r="K527" s="1742" t="s">
        <v>22</v>
      </c>
      <c r="L527" s="822" t="s">
        <v>22</v>
      </c>
      <c r="M527" s="2664" t="s">
        <v>22</v>
      </c>
      <c r="N527" s="2661" t="s">
        <v>22</v>
      </c>
      <c r="O527" s="2653" t="s">
        <v>22</v>
      </c>
      <c r="P527" s="2650" t="s">
        <v>22</v>
      </c>
      <c r="Q527" s="2653" t="s">
        <v>22</v>
      </c>
      <c r="R527" s="2650" t="s">
        <v>22</v>
      </c>
      <c r="S527" s="1529" t="s">
        <v>965</v>
      </c>
      <c r="T527" s="1639"/>
      <c r="U527" s="1639"/>
      <c r="V527" s="1639"/>
      <c r="W527" s="1639"/>
      <c r="X527" s="1639"/>
      <c r="Y527" s="1639"/>
      <c r="Z527" s="1639"/>
      <c r="AA527" s="1639"/>
      <c r="AB527" s="1639"/>
      <c r="AC527" s="679"/>
      <c r="AD527" s="1639">
        <v>0</v>
      </c>
    </row>
    <row s="1854" customFormat="1" customHeight="1" ht="33.75">
      <c r="A528" s="1639"/>
      <c r="B528" s="2401" t="s">
        <v>1470</v>
      </c>
      <c r="C528" s="2402" t="s">
        <v>104</v>
      </c>
      <c r="D528" s="693" t="str">
        <f>B528&amp;".1"</f>
        <v>4.178.1</v>
      </c>
      <c r="E528" s="1671" t="s">
        <v>962</v>
      </c>
      <c r="F528" s="2267" t="s">
        <v>318</v>
      </c>
      <c r="G528" s="2357" t="s">
        <v>22</v>
      </c>
      <c r="H528" s="822" t="s">
        <v>22</v>
      </c>
      <c r="I528" s="2357" t="s">
        <v>1471</v>
      </c>
      <c r="J528" s="822" t="s">
        <v>22</v>
      </c>
      <c r="K528" s="2357" t="s">
        <v>22</v>
      </c>
      <c r="L528" s="822" t="s">
        <v>22</v>
      </c>
      <c r="M528" s="2663" t="s">
        <v>22</v>
      </c>
      <c r="N528" s="2661" t="s">
        <v>22</v>
      </c>
      <c r="O528" s="2652" t="s">
        <v>22</v>
      </c>
      <c r="P528" s="2650" t="s">
        <v>22</v>
      </c>
      <c r="Q528" s="2652" t="s">
        <v>22</v>
      </c>
      <c r="R528" s="2650" t="s">
        <v>22</v>
      </c>
      <c r="S528" s="1529" t="s">
        <v>963</v>
      </c>
      <c r="T528" s="1639"/>
      <c r="U528" s="1639"/>
      <c r="V528" s="1639"/>
      <c r="W528" s="1639"/>
      <c r="X528" s="1639"/>
      <c r="Y528" s="1639"/>
      <c r="Z528" s="1639"/>
      <c r="AA528" s="1639"/>
      <c r="AB528" s="1639"/>
      <c r="AC528" s="679"/>
      <c r="AD528" s="1639">
        <v>0</v>
      </c>
    </row>
    <row s="1854" customFormat="1" customHeight="1" ht="15">
      <c r="A529" s="1636"/>
      <c r="B529" s="2401"/>
      <c r="C529" s="2402"/>
      <c r="D529" s="693" t="str">
        <f>B528&amp;".2"</f>
        <v>4.178.2</v>
      </c>
      <c r="E529" s="1671" t="s">
        <v>964</v>
      </c>
      <c r="F529" s="2267" t="s">
        <v>318</v>
      </c>
      <c r="G529" s="1742" t="s">
        <v>22</v>
      </c>
      <c r="H529" s="822" t="s">
        <v>22</v>
      </c>
      <c r="I529" s="1742" t="s">
        <v>1056</v>
      </c>
      <c r="J529" s="822" t="s">
        <v>22</v>
      </c>
      <c r="K529" s="1742" t="s">
        <v>22</v>
      </c>
      <c r="L529" s="822" t="s">
        <v>22</v>
      </c>
      <c r="M529" s="2664" t="s">
        <v>22</v>
      </c>
      <c r="N529" s="2661" t="s">
        <v>22</v>
      </c>
      <c r="O529" s="2653" t="s">
        <v>22</v>
      </c>
      <c r="P529" s="2650" t="s">
        <v>22</v>
      </c>
      <c r="Q529" s="2653" t="s">
        <v>22</v>
      </c>
      <c r="R529" s="2650" t="s">
        <v>22</v>
      </c>
      <c r="S529" s="1529" t="s">
        <v>965</v>
      </c>
      <c r="T529" s="1639"/>
      <c r="U529" s="1639"/>
      <c r="V529" s="1639"/>
      <c r="W529" s="1639"/>
      <c r="X529" s="1639"/>
      <c r="Y529" s="1639"/>
      <c r="Z529" s="1639"/>
      <c r="AA529" s="1639"/>
      <c r="AB529" s="1639"/>
      <c r="AC529" s="679"/>
      <c r="AD529" s="1639">
        <v>0</v>
      </c>
    </row>
    <row s="1854" customFormat="1" customHeight="1" ht="33.75">
      <c r="A530" s="1639"/>
      <c r="B530" s="2401" t="s">
        <v>1472</v>
      </c>
      <c r="C530" s="2402" t="s">
        <v>104</v>
      </c>
      <c r="D530" s="693" t="str">
        <f>B530&amp;".1"</f>
        <v>4.179.1</v>
      </c>
      <c r="E530" s="1671" t="s">
        <v>962</v>
      </c>
      <c r="F530" s="2267" t="s">
        <v>318</v>
      </c>
      <c r="G530" s="2357" t="s">
        <v>22</v>
      </c>
      <c r="H530" s="822" t="s">
        <v>22</v>
      </c>
      <c r="I530" s="2357" t="s">
        <v>1473</v>
      </c>
      <c r="J530" s="822" t="s">
        <v>22</v>
      </c>
      <c r="K530" s="2357" t="s">
        <v>22</v>
      </c>
      <c r="L530" s="822" t="s">
        <v>22</v>
      </c>
      <c r="M530" s="2663" t="s">
        <v>22</v>
      </c>
      <c r="N530" s="2661" t="s">
        <v>22</v>
      </c>
      <c r="O530" s="2652" t="s">
        <v>22</v>
      </c>
      <c r="P530" s="2650" t="s">
        <v>22</v>
      </c>
      <c r="Q530" s="2652" t="s">
        <v>22</v>
      </c>
      <c r="R530" s="2650" t="s">
        <v>22</v>
      </c>
      <c r="S530" s="1529" t="s">
        <v>963</v>
      </c>
      <c r="T530" s="1639"/>
      <c r="U530" s="1639"/>
      <c r="V530" s="1639"/>
      <c r="W530" s="1639"/>
      <c r="X530" s="1639"/>
      <c r="Y530" s="1639"/>
      <c r="Z530" s="1639"/>
      <c r="AA530" s="1639"/>
      <c r="AB530" s="1639"/>
      <c r="AC530" s="679"/>
      <c r="AD530" s="1639">
        <v>0</v>
      </c>
    </row>
    <row s="1854" customFormat="1" customHeight="1" ht="15">
      <c r="A531" s="1636"/>
      <c r="B531" s="2401"/>
      <c r="C531" s="2402"/>
      <c r="D531" s="693" t="str">
        <f>B530&amp;".2"</f>
        <v>4.179.2</v>
      </c>
      <c r="E531" s="1671" t="s">
        <v>964</v>
      </c>
      <c r="F531" s="2267" t="s">
        <v>318</v>
      </c>
      <c r="G531" s="1742" t="s">
        <v>22</v>
      </c>
      <c r="H531" s="822" t="s">
        <v>22</v>
      </c>
      <c r="I531" s="1742" t="s">
        <v>1474</v>
      </c>
      <c r="J531" s="822" t="s">
        <v>22</v>
      </c>
      <c r="K531" s="1742" t="s">
        <v>22</v>
      </c>
      <c r="L531" s="822" t="s">
        <v>22</v>
      </c>
      <c r="M531" s="2664" t="s">
        <v>22</v>
      </c>
      <c r="N531" s="2661" t="s">
        <v>22</v>
      </c>
      <c r="O531" s="2653" t="s">
        <v>22</v>
      </c>
      <c r="P531" s="2650" t="s">
        <v>22</v>
      </c>
      <c r="Q531" s="2653" t="s">
        <v>22</v>
      </c>
      <c r="R531" s="2650" t="s">
        <v>22</v>
      </c>
      <c r="S531" s="1529" t="s">
        <v>965</v>
      </c>
      <c r="T531" s="1639"/>
      <c r="U531" s="1639"/>
      <c r="V531" s="1639"/>
      <c r="W531" s="1639"/>
      <c r="X531" s="1639"/>
      <c r="Y531" s="1639"/>
      <c r="Z531" s="1639"/>
      <c r="AA531" s="1639"/>
      <c r="AB531" s="1639"/>
      <c r="AC531" s="679"/>
      <c r="AD531" s="1639">
        <v>0</v>
      </c>
    </row>
    <row s="1854" customFormat="1" customHeight="1" ht="33.75">
      <c r="A532" s="1639"/>
      <c r="B532" s="2401" t="s">
        <v>1475</v>
      </c>
      <c r="C532" s="2402" t="s">
        <v>104</v>
      </c>
      <c r="D532" s="693" t="str">
        <f>B532&amp;".1"</f>
        <v>4.180.1</v>
      </c>
      <c r="E532" s="1671" t="s">
        <v>962</v>
      </c>
      <c r="F532" s="2267" t="s">
        <v>318</v>
      </c>
      <c r="G532" s="2357" t="s">
        <v>22</v>
      </c>
      <c r="H532" s="822" t="s">
        <v>22</v>
      </c>
      <c r="I532" s="2357" t="s">
        <v>1476</v>
      </c>
      <c r="J532" s="822" t="s">
        <v>22</v>
      </c>
      <c r="K532" s="2357" t="s">
        <v>22</v>
      </c>
      <c r="L532" s="822" t="s">
        <v>22</v>
      </c>
      <c r="M532" s="2663" t="s">
        <v>22</v>
      </c>
      <c r="N532" s="2661" t="s">
        <v>22</v>
      </c>
      <c r="O532" s="2652" t="s">
        <v>22</v>
      </c>
      <c r="P532" s="2650" t="s">
        <v>22</v>
      </c>
      <c r="Q532" s="2652" t="s">
        <v>22</v>
      </c>
      <c r="R532" s="2650" t="s">
        <v>22</v>
      </c>
      <c r="S532" s="1529" t="s">
        <v>963</v>
      </c>
      <c r="T532" s="1639"/>
      <c r="U532" s="1639"/>
      <c r="V532" s="1639"/>
      <c r="W532" s="1639"/>
      <c r="X532" s="1639"/>
      <c r="Y532" s="1639"/>
      <c r="Z532" s="1639"/>
      <c r="AA532" s="1639"/>
      <c r="AB532" s="1639"/>
      <c r="AC532" s="679"/>
      <c r="AD532" s="1639">
        <v>0</v>
      </c>
    </row>
    <row s="1854" customFormat="1" customHeight="1" ht="15">
      <c r="A533" s="1636"/>
      <c r="B533" s="2401"/>
      <c r="C533" s="2402"/>
      <c r="D533" s="693" t="str">
        <f>B532&amp;".2"</f>
        <v>4.180.2</v>
      </c>
      <c r="E533" s="1671" t="s">
        <v>964</v>
      </c>
      <c r="F533" s="2267" t="s">
        <v>318</v>
      </c>
      <c r="G533" s="1742" t="s">
        <v>22</v>
      </c>
      <c r="H533" s="822" t="s">
        <v>22</v>
      </c>
      <c r="I533" s="1742" t="s">
        <v>1097</v>
      </c>
      <c r="J533" s="822" t="s">
        <v>22</v>
      </c>
      <c r="K533" s="1742" t="s">
        <v>22</v>
      </c>
      <c r="L533" s="822" t="s">
        <v>22</v>
      </c>
      <c r="M533" s="2664" t="s">
        <v>22</v>
      </c>
      <c r="N533" s="2661" t="s">
        <v>22</v>
      </c>
      <c r="O533" s="2653" t="s">
        <v>22</v>
      </c>
      <c r="P533" s="2650" t="s">
        <v>22</v>
      </c>
      <c r="Q533" s="2653" t="s">
        <v>22</v>
      </c>
      <c r="R533" s="2650" t="s">
        <v>22</v>
      </c>
      <c r="S533" s="1529" t="s">
        <v>965</v>
      </c>
      <c r="T533" s="1639"/>
      <c r="U533" s="1639"/>
      <c r="V533" s="1639"/>
      <c r="W533" s="1639"/>
      <c r="X533" s="1639"/>
      <c r="Y533" s="1639"/>
      <c r="Z533" s="1639"/>
      <c r="AA533" s="1639"/>
      <c r="AB533" s="1639"/>
      <c r="AC533" s="679"/>
      <c r="AD533" s="1639">
        <v>0</v>
      </c>
    </row>
    <row s="1854" customFormat="1" customHeight="1" ht="33.75">
      <c r="A534" s="1639"/>
      <c r="B534" s="2401" t="s">
        <v>1477</v>
      </c>
      <c r="C534" s="2402" t="s">
        <v>104</v>
      </c>
      <c r="D534" s="693" t="str">
        <f>B534&amp;".1"</f>
        <v>4.181.1</v>
      </c>
      <c r="E534" s="1671" t="s">
        <v>962</v>
      </c>
      <c r="F534" s="2267" t="s">
        <v>318</v>
      </c>
      <c r="G534" s="2357" t="s">
        <v>22</v>
      </c>
      <c r="H534" s="822" t="s">
        <v>22</v>
      </c>
      <c r="I534" s="2357" t="s">
        <v>1478</v>
      </c>
      <c r="J534" s="822" t="s">
        <v>22</v>
      </c>
      <c r="K534" s="2357" t="s">
        <v>22</v>
      </c>
      <c r="L534" s="822" t="s">
        <v>22</v>
      </c>
      <c r="M534" s="2663" t="s">
        <v>22</v>
      </c>
      <c r="N534" s="2661" t="s">
        <v>22</v>
      </c>
      <c r="O534" s="2652" t="s">
        <v>22</v>
      </c>
      <c r="P534" s="2650" t="s">
        <v>22</v>
      </c>
      <c r="Q534" s="2652" t="s">
        <v>22</v>
      </c>
      <c r="R534" s="2650" t="s">
        <v>22</v>
      </c>
      <c r="S534" s="1529" t="s">
        <v>963</v>
      </c>
      <c r="T534" s="1639"/>
      <c r="U534" s="1639"/>
      <c r="V534" s="1639"/>
      <c r="W534" s="1639"/>
      <c r="X534" s="1639"/>
      <c r="Y534" s="1639"/>
      <c r="Z534" s="1639"/>
      <c r="AA534" s="1639"/>
      <c r="AB534" s="1639"/>
      <c r="AC534" s="679"/>
      <c r="AD534" s="1639">
        <v>0</v>
      </c>
    </row>
    <row s="1854" customFormat="1" customHeight="1" ht="15">
      <c r="A535" s="1636"/>
      <c r="B535" s="2401"/>
      <c r="C535" s="2402"/>
      <c r="D535" s="693" t="str">
        <f>B534&amp;".2"</f>
        <v>4.181.2</v>
      </c>
      <c r="E535" s="1671" t="s">
        <v>964</v>
      </c>
      <c r="F535" s="2267" t="s">
        <v>318</v>
      </c>
      <c r="G535" s="1742" t="s">
        <v>22</v>
      </c>
      <c r="H535" s="822" t="s">
        <v>22</v>
      </c>
      <c r="I535" s="1742" t="s">
        <v>1152</v>
      </c>
      <c r="J535" s="822" t="s">
        <v>22</v>
      </c>
      <c r="K535" s="1742" t="s">
        <v>22</v>
      </c>
      <c r="L535" s="822" t="s">
        <v>22</v>
      </c>
      <c r="M535" s="2664" t="s">
        <v>22</v>
      </c>
      <c r="N535" s="2661" t="s">
        <v>22</v>
      </c>
      <c r="O535" s="2653" t="s">
        <v>22</v>
      </c>
      <c r="P535" s="2650" t="s">
        <v>22</v>
      </c>
      <c r="Q535" s="2653" t="s">
        <v>22</v>
      </c>
      <c r="R535" s="2650" t="s">
        <v>22</v>
      </c>
      <c r="S535" s="1529" t="s">
        <v>965</v>
      </c>
      <c r="T535" s="1639"/>
      <c r="U535" s="1639"/>
      <c r="V535" s="1639"/>
      <c r="W535" s="1639"/>
      <c r="X535" s="1639"/>
      <c r="Y535" s="1639"/>
      <c r="Z535" s="1639"/>
      <c r="AA535" s="1639"/>
      <c r="AB535" s="1639"/>
      <c r="AC535" s="679"/>
      <c r="AD535" s="1639">
        <v>0</v>
      </c>
    </row>
    <row s="1854" customFormat="1" customHeight="1" ht="33.75">
      <c r="A536" s="1639"/>
      <c r="B536" s="2401" t="s">
        <v>1479</v>
      </c>
      <c r="C536" s="2402" t="s">
        <v>104</v>
      </c>
      <c r="D536" s="693" t="str">
        <f>B536&amp;".1"</f>
        <v>4.182.1</v>
      </c>
      <c r="E536" s="1671" t="s">
        <v>962</v>
      </c>
      <c r="F536" s="2267" t="s">
        <v>318</v>
      </c>
      <c r="G536" s="2357" t="s">
        <v>22</v>
      </c>
      <c r="H536" s="822" t="s">
        <v>22</v>
      </c>
      <c r="I536" s="2357" t="s">
        <v>1480</v>
      </c>
      <c r="J536" s="822" t="s">
        <v>22</v>
      </c>
      <c r="K536" s="2357" t="s">
        <v>22</v>
      </c>
      <c r="L536" s="822" t="s">
        <v>22</v>
      </c>
      <c r="M536" s="2663" t="s">
        <v>22</v>
      </c>
      <c r="N536" s="2661" t="s">
        <v>22</v>
      </c>
      <c r="O536" s="2652" t="s">
        <v>22</v>
      </c>
      <c r="P536" s="2650" t="s">
        <v>22</v>
      </c>
      <c r="Q536" s="2652" t="s">
        <v>22</v>
      </c>
      <c r="R536" s="2650" t="s">
        <v>22</v>
      </c>
      <c r="S536" s="1529" t="s">
        <v>963</v>
      </c>
      <c r="T536" s="1639"/>
      <c r="U536" s="1639"/>
      <c r="V536" s="1639"/>
      <c r="W536" s="1639"/>
      <c r="X536" s="1639"/>
      <c r="Y536" s="1639"/>
      <c r="Z536" s="1639"/>
      <c r="AA536" s="1639"/>
      <c r="AB536" s="1639"/>
      <c r="AC536" s="679"/>
      <c r="AD536" s="1639">
        <v>0</v>
      </c>
    </row>
    <row s="1854" customFormat="1" customHeight="1" ht="15">
      <c r="A537" s="1636"/>
      <c r="B537" s="2401"/>
      <c r="C537" s="2402"/>
      <c r="D537" s="693" t="str">
        <f>B536&amp;".2"</f>
        <v>4.182.2</v>
      </c>
      <c r="E537" s="1671" t="s">
        <v>964</v>
      </c>
      <c r="F537" s="2267" t="s">
        <v>318</v>
      </c>
      <c r="G537" s="1742" t="s">
        <v>22</v>
      </c>
      <c r="H537" s="822" t="s">
        <v>22</v>
      </c>
      <c r="I537" s="1742" t="s">
        <v>1123</v>
      </c>
      <c r="J537" s="822" t="s">
        <v>22</v>
      </c>
      <c r="K537" s="1742" t="s">
        <v>22</v>
      </c>
      <c r="L537" s="822" t="s">
        <v>22</v>
      </c>
      <c r="M537" s="2664" t="s">
        <v>22</v>
      </c>
      <c r="N537" s="2661" t="s">
        <v>22</v>
      </c>
      <c r="O537" s="2653" t="s">
        <v>22</v>
      </c>
      <c r="P537" s="2650" t="s">
        <v>22</v>
      </c>
      <c r="Q537" s="2653" t="s">
        <v>22</v>
      </c>
      <c r="R537" s="2650" t="s">
        <v>22</v>
      </c>
      <c r="S537" s="1529" t="s">
        <v>965</v>
      </c>
      <c r="T537" s="1639"/>
      <c r="U537" s="1639"/>
      <c r="V537" s="1639"/>
      <c r="W537" s="1639"/>
      <c r="X537" s="1639"/>
      <c r="Y537" s="1639"/>
      <c r="Z537" s="1639"/>
      <c r="AA537" s="1639"/>
      <c r="AB537" s="1639"/>
      <c r="AC537" s="679"/>
      <c r="AD537" s="1639">
        <v>0</v>
      </c>
    </row>
    <row s="1854" customFormat="1" customHeight="1" ht="33.75">
      <c r="A538" s="1639"/>
      <c r="B538" s="2401" t="s">
        <v>1481</v>
      </c>
      <c r="C538" s="2402" t="s">
        <v>104</v>
      </c>
      <c r="D538" s="693" t="str">
        <f>B538&amp;".1"</f>
        <v>4.183.1</v>
      </c>
      <c r="E538" s="1671" t="s">
        <v>962</v>
      </c>
      <c r="F538" s="2267" t="s">
        <v>318</v>
      </c>
      <c r="G538" s="2357" t="s">
        <v>22</v>
      </c>
      <c r="H538" s="822" t="s">
        <v>22</v>
      </c>
      <c r="I538" s="2357" t="s">
        <v>1482</v>
      </c>
      <c r="J538" s="822" t="s">
        <v>22</v>
      </c>
      <c r="K538" s="2357" t="s">
        <v>22</v>
      </c>
      <c r="L538" s="822" t="s">
        <v>22</v>
      </c>
      <c r="M538" s="2663" t="s">
        <v>22</v>
      </c>
      <c r="N538" s="2661" t="s">
        <v>22</v>
      </c>
      <c r="O538" s="2652" t="s">
        <v>22</v>
      </c>
      <c r="P538" s="2650" t="s">
        <v>22</v>
      </c>
      <c r="Q538" s="2652" t="s">
        <v>22</v>
      </c>
      <c r="R538" s="2650" t="s">
        <v>22</v>
      </c>
      <c r="S538" s="1529" t="s">
        <v>963</v>
      </c>
      <c r="T538" s="1639"/>
      <c r="U538" s="1639"/>
      <c r="V538" s="1639"/>
      <c r="W538" s="1639"/>
      <c r="X538" s="1639"/>
      <c r="Y538" s="1639"/>
      <c r="Z538" s="1639"/>
      <c r="AA538" s="1639"/>
      <c r="AB538" s="1639"/>
      <c r="AC538" s="679"/>
      <c r="AD538" s="1639">
        <v>0</v>
      </c>
    </row>
    <row s="1854" customFormat="1" customHeight="1" ht="15">
      <c r="A539" s="1636"/>
      <c r="B539" s="2401"/>
      <c r="C539" s="2402"/>
      <c r="D539" s="693" t="str">
        <f>B538&amp;".2"</f>
        <v>4.183.2</v>
      </c>
      <c r="E539" s="1671" t="s">
        <v>964</v>
      </c>
      <c r="F539" s="2267" t="s">
        <v>318</v>
      </c>
      <c r="G539" s="1742" t="s">
        <v>22</v>
      </c>
      <c r="H539" s="822" t="s">
        <v>22</v>
      </c>
      <c r="I539" s="1742" t="s">
        <v>1161</v>
      </c>
      <c r="J539" s="822" t="s">
        <v>22</v>
      </c>
      <c r="K539" s="1742" t="s">
        <v>22</v>
      </c>
      <c r="L539" s="822" t="s">
        <v>22</v>
      </c>
      <c r="M539" s="2664" t="s">
        <v>22</v>
      </c>
      <c r="N539" s="2661" t="s">
        <v>22</v>
      </c>
      <c r="O539" s="2653" t="s">
        <v>22</v>
      </c>
      <c r="P539" s="2650" t="s">
        <v>22</v>
      </c>
      <c r="Q539" s="2653" t="s">
        <v>22</v>
      </c>
      <c r="R539" s="2650" t="s">
        <v>22</v>
      </c>
      <c r="S539" s="1529" t="s">
        <v>965</v>
      </c>
      <c r="T539" s="1639"/>
      <c r="U539" s="1639"/>
      <c r="V539" s="1639"/>
      <c r="W539" s="1639"/>
      <c r="X539" s="1639"/>
      <c r="Y539" s="1639"/>
      <c r="Z539" s="1639"/>
      <c r="AA539" s="1639"/>
      <c r="AB539" s="1639"/>
      <c r="AC539" s="679"/>
      <c r="AD539" s="1639">
        <v>0</v>
      </c>
    </row>
    <row s="1854" customFormat="1" customHeight="1" ht="33.75">
      <c r="A540" s="1639"/>
      <c r="B540" s="2401" t="s">
        <v>1483</v>
      </c>
      <c r="C540" s="2402" t="s">
        <v>104</v>
      </c>
      <c r="D540" s="693" t="str">
        <f>B540&amp;".1"</f>
        <v>4.184.1</v>
      </c>
      <c r="E540" s="1671" t="s">
        <v>962</v>
      </c>
      <c r="F540" s="2267" t="s">
        <v>318</v>
      </c>
      <c r="G540" s="2357" t="s">
        <v>22</v>
      </c>
      <c r="H540" s="822" t="s">
        <v>22</v>
      </c>
      <c r="I540" s="2357" t="s">
        <v>1484</v>
      </c>
      <c r="J540" s="822" t="s">
        <v>22</v>
      </c>
      <c r="K540" s="2357" t="s">
        <v>22</v>
      </c>
      <c r="L540" s="822" t="s">
        <v>22</v>
      </c>
      <c r="M540" s="2663" t="s">
        <v>22</v>
      </c>
      <c r="N540" s="2661" t="s">
        <v>22</v>
      </c>
      <c r="O540" s="2652" t="s">
        <v>22</v>
      </c>
      <c r="P540" s="2650" t="s">
        <v>22</v>
      </c>
      <c r="Q540" s="2652" t="s">
        <v>22</v>
      </c>
      <c r="R540" s="2650" t="s">
        <v>22</v>
      </c>
      <c r="S540" s="1529" t="s">
        <v>963</v>
      </c>
      <c r="T540" s="1639"/>
      <c r="U540" s="1639"/>
      <c r="V540" s="1639"/>
      <c r="W540" s="1639"/>
      <c r="X540" s="1639"/>
      <c r="Y540" s="1639"/>
      <c r="Z540" s="1639"/>
      <c r="AA540" s="1639"/>
      <c r="AB540" s="1639"/>
      <c r="AC540" s="679"/>
      <c r="AD540" s="1639">
        <v>0</v>
      </c>
    </row>
    <row s="1854" customFormat="1" customHeight="1" ht="15">
      <c r="A541" s="1636"/>
      <c r="B541" s="2401"/>
      <c r="C541" s="2402"/>
      <c r="D541" s="693" t="str">
        <f>B540&amp;".2"</f>
        <v>4.184.2</v>
      </c>
      <c r="E541" s="1671" t="s">
        <v>964</v>
      </c>
      <c r="F541" s="2267" t="s">
        <v>318</v>
      </c>
      <c r="G541" s="1742" t="s">
        <v>22</v>
      </c>
      <c r="H541" s="822" t="s">
        <v>22</v>
      </c>
      <c r="I541" s="1742" t="s">
        <v>1003</v>
      </c>
      <c r="J541" s="822" t="s">
        <v>22</v>
      </c>
      <c r="K541" s="1742" t="s">
        <v>22</v>
      </c>
      <c r="L541" s="822" t="s">
        <v>22</v>
      </c>
      <c r="M541" s="2664" t="s">
        <v>22</v>
      </c>
      <c r="N541" s="2661" t="s">
        <v>22</v>
      </c>
      <c r="O541" s="2653" t="s">
        <v>22</v>
      </c>
      <c r="P541" s="2650" t="s">
        <v>22</v>
      </c>
      <c r="Q541" s="2653" t="s">
        <v>22</v>
      </c>
      <c r="R541" s="2650" t="s">
        <v>22</v>
      </c>
      <c r="S541" s="1529" t="s">
        <v>965</v>
      </c>
      <c r="T541" s="1639"/>
      <c r="U541" s="1639"/>
      <c r="V541" s="1639"/>
      <c r="W541" s="1639"/>
      <c r="X541" s="1639"/>
      <c r="Y541" s="1639"/>
      <c r="Z541" s="1639"/>
      <c r="AA541" s="1639"/>
      <c r="AB541" s="1639"/>
      <c r="AC541" s="679"/>
      <c r="AD541" s="1639">
        <v>0</v>
      </c>
    </row>
    <row s="1854" customFormat="1" customHeight="1" ht="33.75">
      <c r="A542" s="1639"/>
      <c r="B542" s="2401" t="s">
        <v>1485</v>
      </c>
      <c r="C542" s="2402" t="s">
        <v>104</v>
      </c>
      <c r="D542" s="693" t="str">
        <f>B542&amp;".1"</f>
        <v>4.185.1</v>
      </c>
      <c r="E542" s="1671" t="s">
        <v>962</v>
      </c>
      <c r="F542" s="2267" t="s">
        <v>318</v>
      </c>
      <c r="G542" s="2357" t="s">
        <v>22</v>
      </c>
      <c r="H542" s="822" t="s">
        <v>22</v>
      </c>
      <c r="I542" s="2357" t="s">
        <v>1486</v>
      </c>
      <c r="J542" s="822" t="s">
        <v>22</v>
      </c>
      <c r="K542" s="2357" t="s">
        <v>22</v>
      </c>
      <c r="L542" s="822" t="s">
        <v>22</v>
      </c>
      <c r="M542" s="2663" t="s">
        <v>22</v>
      </c>
      <c r="N542" s="2661" t="s">
        <v>22</v>
      </c>
      <c r="O542" s="2652" t="s">
        <v>22</v>
      </c>
      <c r="P542" s="2650" t="s">
        <v>22</v>
      </c>
      <c r="Q542" s="2652" t="s">
        <v>22</v>
      </c>
      <c r="R542" s="2650" t="s">
        <v>22</v>
      </c>
      <c r="S542" s="1529" t="s">
        <v>963</v>
      </c>
      <c r="T542" s="1639"/>
      <c r="U542" s="1639"/>
      <c r="V542" s="1639"/>
      <c r="W542" s="1639"/>
      <c r="X542" s="1639"/>
      <c r="Y542" s="1639"/>
      <c r="Z542" s="1639"/>
      <c r="AA542" s="1639"/>
      <c r="AB542" s="1639"/>
      <c r="AC542" s="679"/>
      <c r="AD542" s="1639">
        <v>0</v>
      </c>
    </row>
    <row s="1854" customFormat="1" customHeight="1" ht="15">
      <c r="A543" s="1636"/>
      <c r="B543" s="2401"/>
      <c r="C543" s="2402"/>
      <c r="D543" s="693" t="str">
        <f>B542&amp;".2"</f>
        <v>4.185.2</v>
      </c>
      <c r="E543" s="1671" t="s">
        <v>964</v>
      </c>
      <c r="F543" s="2267" t="s">
        <v>318</v>
      </c>
      <c r="G543" s="1742" t="s">
        <v>22</v>
      </c>
      <c r="H543" s="822" t="s">
        <v>22</v>
      </c>
      <c r="I543" s="1742" t="s">
        <v>1123</v>
      </c>
      <c r="J543" s="822" t="s">
        <v>22</v>
      </c>
      <c r="K543" s="1742" t="s">
        <v>22</v>
      </c>
      <c r="L543" s="822" t="s">
        <v>22</v>
      </c>
      <c r="M543" s="2664" t="s">
        <v>22</v>
      </c>
      <c r="N543" s="2661" t="s">
        <v>22</v>
      </c>
      <c r="O543" s="2653" t="s">
        <v>22</v>
      </c>
      <c r="P543" s="2650" t="s">
        <v>22</v>
      </c>
      <c r="Q543" s="2653" t="s">
        <v>22</v>
      </c>
      <c r="R543" s="2650" t="s">
        <v>22</v>
      </c>
      <c r="S543" s="1529" t="s">
        <v>965</v>
      </c>
      <c r="T543" s="1639"/>
      <c r="U543" s="1639"/>
      <c r="V543" s="1639"/>
      <c r="W543" s="1639"/>
      <c r="X543" s="1639"/>
      <c r="Y543" s="1639"/>
      <c r="Z543" s="1639"/>
      <c r="AA543" s="1639"/>
      <c r="AB543" s="1639"/>
      <c r="AC543" s="679"/>
      <c r="AD543" s="1639">
        <v>0</v>
      </c>
    </row>
    <row s="1854" customFormat="1" customHeight="1" ht="33.75">
      <c r="A544" s="1639"/>
      <c r="B544" s="2401" t="s">
        <v>1487</v>
      </c>
      <c r="C544" s="2402" t="s">
        <v>104</v>
      </c>
      <c r="D544" s="693" t="str">
        <f>B544&amp;".1"</f>
        <v>4.186.1</v>
      </c>
      <c r="E544" s="1671" t="s">
        <v>962</v>
      </c>
      <c r="F544" s="2267" t="s">
        <v>318</v>
      </c>
      <c r="G544" s="2357" t="s">
        <v>22</v>
      </c>
      <c r="H544" s="822" t="s">
        <v>22</v>
      </c>
      <c r="I544" s="2357" t="s">
        <v>1488</v>
      </c>
      <c r="J544" s="822" t="s">
        <v>22</v>
      </c>
      <c r="K544" s="2357" t="s">
        <v>22</v>
      </c>
      <c r="L544" s="822" t="s">
        <v>22</v>
      </c>
      <c r="M544" s="2663" t="s">
        <v>22</v>
      </c>
      <c r="N544" s="2661" t="s">
        <v>22</v>
      </c>
      <c r="O544" s="2652" t="s">
        <v>22</v>
      </c>
      <c r="P544" s="2650" t="s">
        <v>22</v>
      </c>
      <c r="Q544" s="2652" t="s">
        <v>22</v>
      </c>
      <c r="R544" s="2650" t="s">
        <v>22</v>
      </c>
      <c r="S544" s="1529" t="s">
        <v>963</v>
      </c>
      <c r="T544" s="1639"/>
      <c r="U544" s="1639"/>
      <c r="V544" s="1639"/>
      <c r="W544" s="1639"/>
      <c r="X544" s="1639"/>
      <c r="Y544" s="1639"/>
      <c r="Z544" s="1639"/>
      <c r="AA544" s="1639"/>
      <c r="AB544" s="1639"/>
      <c r="AC544" s="679"/>
      <c r="AD544" s="1639">
        <v>0</v>
      </c>
    </row>
    <row s="1854" customFormat="1" customHeight="1" ht="15">
      <c r="A545" s="1636"/>
      <c r="B545" s="2401"/>
      <c r="C545" s="2402"/>
      <c r="D545" s="693" t="str">
        <f>B544&amp;".2"</f>
        <v>4.186.2</v>
      </c>
      <c r="E545" s="1671" t="s">
        <v>964</v>
      </c>
      <c r="F545" s="2267" t="s">
        <v>318</v>
      </c>
      <c r="G545" s="1742" t="s">
        <v>22</v>
      </c>
      <c r="H545" s="822" t="s">
        <v>22</v>
      </c>
      <c r="I545" s="1742" t="s">
        <v>1097</v>
      </c>
      <c r="J545" s="822" t="s">
        <v>22</v>
      </c>
      <c r="K545" s="1742" t="s">
        <v>22</v>
      </c>
      <c r="L545" s="822" t="s">
        <v>22</v>
      </c>
      <c r="M545" s="2664" t="s">
        <v>22</v>
      </c>
      <c r="N545" s="2661" t="s">
        <v>22</v>
      </c>
      <c r="O545" s="2653" t="s">
        <v>22</v>
      </c>
      <c r="P545" s="2650" t="s">
        <v>22</v>
      </c>
      <c r="Q545" s="2653" t="s">
        <v>22</v>
      </c>
      <c r="R545" s="2650" t="s">
        <v>22</v>
      </c>
      <c r="S545" s="1529" t="s">
        <v>965</v>
      </c>
      <c r="T545" s="1639"/>
      <c r="U545" s="1639"/>
      <c r="V545" s="1639"/>
      <c r="W545" s="1639"/>
      <c r="X545" s="1639"/>
      <c r="Y545" s="1639"/>
      <c r="Z545" s="1639"/>
      <c r="AA545" s="1639"/>
      <c r="AB545" s="1639"/>
      <c r="AC545" s="679"/>
      <c r="AD545" s="1639">
        <v>0</v>
      </c>
    </row>
    <row s="1854" customFormat="1" customHeight="1" ht="33.75">
      <c r="A546" s="1639"/>
      <c r="B546" s="2401" t="s">
        <v>1489</v>
      </c>
      <c r="C546" s="2402" t="s">
        <v>104</v>
      </c>
      <c r="D546" s="693" t="str">
        <f>B546&amp;".1"</f>
        <v>4.187.1</v>
      </c>
      <c r="E546" s="1671" t="s">
        <v>962</v>
      </c>
      <c r="F546" s="2267" t="s">
        <v>318</v>
      </c>
      <c r="G546" s="2357" t="s">
        <v>22</v>
      </c>
      <c r="H546" s="822" t="s">
        <v>22</v>
      </c>
      <c r="I546" s="2357" t="s">
        <v>1490</v>
      </c>
      <c r="J546" s="822" t="s">
        <v>22</v>
      </c>
      <c r="K546" s="2357" t="s">
        <v>22</v>
      </c>
      <c r="L546" s="822" t="s">
        <v>22</v>
      </c>
      <c r="M546" s="2663" t="s">
        <v>22</v>
      </c>
      <c r="N546" s="2661" t="s">
        <v>22</v>
      </c>
      <c r="O546" s="2652" t="s">
        <v>22</v>
      </c>
      <c r="P546" s="2650" t="s">
        <v>22</v>
      </c>
      <c r="Q546" s="2652" t="s">
        <v>22</v>
      </c>
      <c r="R546" s="2650" t="s">
        <v>22</v>
      </c>
      <c r="S546" s="1529" t="s">
        <v>963</v>
      </c>
      <c r="T546" s="1639"/>
      <c r="U546" s="1639"/>
      <c r="V546" s="1639"/>
      <c r="W546" s="1639"/>
      <c r="X546" s="1639"/>
      <c r="Y546" s="1639"/>
      <c r="Z546" s="1639"/>
      <c r="AA546" s="1639"/>
      <c r="AB546" s="1639"/>
      <c r="AC546" s="679"/>
      <c r="AD546" s="1639">
        <v>0</v>
      </c>
    </row>
    <row s="1854" customFormat="1" customHeight="1" ht="15">
      <c r="A547" s="1636"/>
      <c r="B547" s="2401"/>
      <c r="C547" s="2402"/>
      <c r="D547" s="693" t="str">
        <f>B546&amp;".2"</f>
        <v>4.187.2</v>
      </c>
      <c r="E547" s="1671" t="s">
        <v>964</v>
      </c>
      <c r="F547" s="2267" t="s">
        <v>318</v>
      </c>
      <c r="G547" s="1742" t="s">
        <v>22</v>
      </c>
      <c r="H547" s="822" t="s">
        <v>22</v>
      </c>
      <c r="I547" s="1742" t="s">
        <v>1075</v>
      </c>
      <c r="J547" s="822" t="s">
        <v>22</v>
      </c>
      <c r="K547" s="1742" t="s">
        <v>22</v>
      </c>
      <c r="L547" s="822" t="s">
        <v>22</v>
      </c>
      <c r="M547" s="2664" t="s">
        <v>22</v>
      </c>
      <c r="N547" s="2661" t="s">
        <v>22</v>
      </c>
      <c r="O547" s="2653" t="s">
        <v>22</v>
      </c>
      <c r="P547" s="2650" t="s">
        <v>22</v>
      </c>
      <c r="Q547" s="2653" t="s">
        <v>22</v>
      </c>
      <c r="R547" s="2650" t="s">
        <v>22</v>
      </c>
      <c r="S547" s="1529" t="s">
        <v>965</v>
      </c>
      <c r="T547" s="1639"/>
      <c r="U547" s="1639"/>
      <c r="V547" s="1639"/>
      <c r="W547" s="1639"/>
      <c r="X547" s="1639"/>
      <c r="Y547" s="1639"/>
      <c r="Z547" s="1639"/>
      <c r="AA547" s="1639"/>
      <c r="AB547" s="1639"/>
      <c r="AC547" s="679"/>
      <c r="AD547" s="1639">
        <v>0</v>
      </c>
    </row>
    <row s="1854" customFormat="1" customHeight="1" ht="33.75">
      <c r="A548" s="1639"/>
      <c r="B548" s="2401" t="s">
        <v>1491</v>
      </c>
      <c r="C548" s="2402" t="s">
        <v>104</v>
      </c>
      <c r="D548" s="693" t="str">
        <f>B548&amp;".1"</f>
        <v>4.188.1</v>
      </c>
      <c r="E548" s="1671" t="s">
        <v>962</v>
      </c>
      <c r="F548" s="2267" t="s">
        <v>318</v>
      </c>
      <c r="G548" s="2357" t="s">
        <v>22</v>
      </c>
      <c r="H548" s="822" t="s">
        <v>22</v>
      </c>
      <c r="I548" s="2357" t="s">
        <v>1492</v>
      </c>
      <c r="J548" s="822" t="s">
        <v>22</v>
      </c>
      <c r="K548" s="2357" t="s">
        <v>22</v>
      </c>
      <c r="L548" s="822" t="s">
        <v>22</v>
      </c>
      <c r="M548" s="2663" t="s">
        <v>22</v>
      </c>
      <c r="N548" s="2661" t="s">
        <v>22</v>
      </c>
      <c r="O548" s="2652" t="s">
        <v>22</v>
      </c>
      <c r="P548" s="2650" t="s">
        <v>22</v>
      </c>
      <c r="Q548" s="2652" t="s">
        <v>22</v>
      </c>
      <c r="R548" s="2650" t="s">
        <v>22</v>
      </c>
      <c r="S548" s="1529" t="s">
        <v>963</v>
      </c>
      <c r="T548" s="1639"/>
      <c r="U548" s="1639"/>
      <c r="V548" s="1639"/>
      <c r="W548" s="1639"/>
      <c r="X548" s="1639"/>
      <c r="Y548" s="1639"/>
      <c r="Z548" s="1639"/>
      <c r="AA548" s="1639"/>
      <c r="AB548" s="1639"/>
      <c r="AC548" s="679"/>
      <c r="AD548" s="1639">
        <v>0</v>
      </c>
    </row>
    <row s="1854" customFormat="1" customHeight="1" ht="15">
      <c r="A549" s="1636"/>
      <c r="B549" s="2401"/>
      <c r="C549" s="2402"/>
      <c r="D549" s="693" t="str">
        <f>B548&amp;".2"</f>
        <v>4.188.2</v>
      </c>
      <c r="E549" s="1671" t="s">
        <v>964</v>
      </c>
      <c r="F549" s="2267" t="s">
        <v>318</v>
      </c>
      <c r="G549" s="1742" t="s">
        <v>22</v>
      </c>
      <c r="H549" s="822" t="s">
        <v>22</v>
      </c>
      <c r="I549" s="1742" t="s">
        <v>1176</v>
      </c>
      <c r="J549" s="822" t="s">
        <v>22</v>
      </c>
      <c r="K549" s="1742" t="s">
        <v>22</v>
      </c>
      <c r="L549" s="822" t="s">
        <v>22</v>
      </c>
      <c r="M549" s="2664" t="s">
        <v>22</v>
      </c>
      <c r="N549" s="2661" t="s">
        <v>22</v>
      </c>
      <c r="O549" s="2653" t="s">
        <v>22</v>
      </c>
      <c r="P549" s="2650" t="s">
        <v>22</v>
      </c>
      <c r="Q549" s="2653" t="s">
        <v>22</v>
      </c>
      <c r="R549" s="2650" t="s">
        <v>22</v>
      </c>
      <c r="S549" s="1529" t="s">
        <v>965</v>
      </c>
      <c r="T549" s="1639"/>
      <c r="U549" s="1639"/>
      <c r="V549" s="1639"/>
      <c r="W549" s="1639"/>
      <c r="X549" s="1639"/>
      <c r="Y549" s="1639"/>
      <c r="Z549" s="1639"/>
      <c r="AA549" s="1639"/>
      <c r="AB549" s="1639"/>
      <c r="AC549" s="679"/>
      <c r="AD549" s="1639">
        <v>0</v>
      </c>
    </row>
    <row s="1854" customFormat="1" customHeight="1" ht="33.75">
      <c r="A550" s="1639"/>
      <c r="B550" s="2401" t="s">
        <v>1493</v>
      </c>
      <c r="C550" s="2402" t="s">
        <v>104</v>
      </c>
      <c r="D550" s="693" t="str">
        <f>B550&amp;".1"</f>
        <v>4.189.1</v>
      </c>
      <c r="E550" s="1671" t="s">
        <v>962</v>
      </c>
      <c r="F550" s="2267" t="s">
        <v>318</v>
      </c>
      <c r="G550" s="2357" t="s">
        <v>22</v>
      </c>
      <c r="H550" s="822" t="s">
        <v>22</v>
      </c>
      <c r="I550" s="2357" t="s">
        <v>1494</v>
      </c>
      <c r="J550" s="822" t="s">
        <v>22</v>
      </c>
      <c r="K550" s="2357" t="s">
        <v>22</v>
      </c>
      <c r="L550" s="822" t="s">
        <v>22</v>
      </c>
      <c r="M550" s="2663" t="s">
        <v>22</v>
      </c>
      <c r="N550" s="2661" t="s">
        <v>22</v>
      </c>
      <c r="O550" s="2652" t="s">
        <v>22</v>
      </c>
      <c r="P550" s="2650" t="s">
        <v>22</v>
      </c>
      <c r="Q550" s="2652" t="s">
        <v>22</v>
      </c>
      <c r="R550" s="2650" t="s">
        <v>22</v>
      </c>
      <c r="S550" s="1529" t="s">
        <v>963</v>
      </c>
      <c r="T550" s="1639"/>
      <c r="U550" s="1639"/>
      <c r="V550" s="1639"/>
      <c r="W550" s="1639"/>
      <c r="X550" s="1639"/>
      <c r="Y550" s="1639"/>
      <c r="Z550" s="1639"/>
      <c r="AA550" s="1639"/>
      <c r="AB550" s="1639"/>
      <c r="AC550" s="679"/>
      <c r="AD550" s="1639">
        <v>0</v>
      </c>
    </row>
    <row s="1854" customFormat="1" customHeight="1" ht="15">
      <c r="A551" s="1636"/>
      <c r="B551" s="2401"/>
      <c r="C551" s="2402"/>
      <c r="D551" s="693" t="str">
        <f>B550&amp;".2"</f>
        <v>4.189.2</v>
      </c>
      <c r="E551" s="1671" t="s">
        <v>964</v>
      </c>
      <c r="F551" s="2267" t="s">
        <v>318</v>
      </c>
      <c r="G551" s="1742" t="s">
        <v>22</v>
      </c>
      <c r="H551" s="822" t="s">
        <v>22</v>
      </c>
      <c r="I551" s="1742" t="s">
        <v>1176</v>
      </c>
      <c r="J551" s="822" t="s">
        <v>22</v>
      </c>
      <c r="K551" s="1742" t="s">
        <v>22</v>
      </c>
      <c r="L551" s="822" t="s">
        <v>22</v>
      </c>
      <c r="M551" s="2664" t="s">
        <v>22</v>
      </c>
      <c r="N551" s="2661" t="s">
        <v>22</v>
      </c>
      <c r="O551" s="2653" t="s">
        <v>22</v>
      </c>
      <c r="P551" s="2650" t="s">
        <v>22</v>
      </c>
      <c r="Q551" s="2653" t="s">
        <v>22</v>
      </c>
      <c r="R551" s="2650" t="s">
        <v>22</v>
      </c>
      <c r="S551" s="1529" t="s">
        <v>965</v>
      </c>
      <c r="T551" s="1639"/>
      <c r="U551" s="1639"/>
      <c r="V551" s="1639"/>
      <c r="W551" s="1639"/>
      <c r="X551" s="1639"/>
      <c r="Y551" s="1639"/>
      <c r="Z551" s="1639"/>
      <c r="AA551" s="1639"/>
      <c r="AB551" s="1639"/>
      <c r="AC551" s="679"/>
      <c r="AD551" s="1639">
        <v>0</v>
      </c>
    </row>
    <row s="1854" customFormat="1" customHeight="1" ht="33.75">
      <c r="A552" s="1639"/>
      <c r="B552" s="2401" t="s">
        <v>1495</v>
      </c>
      <c r="C552" s="2402" t="s">
        <v>104</v>
      </c>
      <c r="D552" s="693" t="str">
        <f>B552&amp;".1"</f>
        <v>4.190.1</v>
      </c>
      <c r="E552" s="1671" t="s">
        <v>962</v>
      </c>
      <c r="F552" s="2267" t="s">
        <v>318</v>
      </c>
      <c r="G552" s="2357" t="s">
        <v>22</v>
      </c>
      <c r="H552" s="822" t="s">
        <v>22</v>
      </c>
      <c r="I552" s="2357" t="s">
        <v>1496</v>
      </c>
      <c r="J552" s="822" t="s">
        <v>22</v>
      </c>
      <c r="K552" s="2357" t="s">
        <v>22</v>
      </c>
      <c r="L552" s="822" t="s">
        <v>22</v>
      </c>
      <c r="M552" s="2663" t="s">
        <v>22</v>
      </c>
      <c r="N552" s="2661" t="s">
        <v>22</v>
      </c>
      <c r="O552" s="2652" t="s">
        <v>22</v>
      </c>
      <c r="P552" s="2650" t="s">
        <v>22</v>
      </c>
      <c r="Q552" s="2652" t="s">
        <v>22</v>
      </c>
      <c r="R552" s="2650" t="s">
        <v>22</v>
      </c>
      <c r="S552" s="1529" t="s">
        <v>963</v>
      </c>
      <c r="T552" s="1639"/>
      <c r="U552" s="1639"/>
      <c r="V552" s="1639"/>
      <c r="W552" s="1639"/>
      <c r="X552" s="1639"/>
      <c r="Y552" s="1639"/>
      <c r="Z552" s="1639"/>
      <c r="AA552" s="1639"/>
      <c r="AB552" s="1639"/>
      <c r="AC552" s="679"/>
      <c r="AD552" s="1639">
        <v>0</v>
      </c>
    </row>
    <row s="1854" customFormat="1" customHeight="1" ht="15">
      <c r="A553" s="1636"/>
      <c r="B553" s="2401"/>
      <c r="C553" s="2402"/>
      <c r="D553" s="693" t="str">
        <f>B552&amp;".2"</f>
        <v>4.190.2</v>
      </c>
      <c r="E553" s="1671" t="s">
        <v>964</v>
      </c>
      <c r="F553" s="2267" t="s">
        <v>318</v>
      </c>
      <c r="G553" s="1742" t="s">
        <v>22</v>
      </c>
      <c r="H553" s="822" t="s">
        <v>22</v>
      </c>
      <c r="I553" s="1742" t="s">
        <v>1152</v>
      </c>
      <c r="J553" s="822" t="s">
        <v>22</v>
      </c>
      <c r="K553" s="1742" t="s">
        <v>22</v>
      </c>
      <c r="L553" s="822" t="s">
        <v>22</v>
      </c>
      <c r="M553" s="2664" t="s">
        <v>22</v>
      </c>
      <c r="N553" s="2661" t="s">
        <v>22</v>
      </c>
      <c r="O553" s="2653" t="s">
        <v>22</v>
      </c>
      <c r="P553" s="2650" t="s">
        <v>22</v>
      </c>
      <c r="Q553" s="2653" t="s">
        <v>22</v>
      </c>
      <c r="R553" s="2650" t="s">
        <v>22</v>
      </c>
      <c r="S553" s="1529" t="s">
        <v>965</v>
      </c>
      <c r="T553" s="1639"/>
      <c r="U553" s="1639"/>
      <c r="V553" s="1639"/>
      <c r="W553" s="1639"/>
      <c r="X553" s="1639"/>
      <c r="Y553" s="1639"/>
      <c r="Z553" s="1639"/>
      <c r="AA553" s="1639"/>
      <c r="AB553" s="1639"/>
      <c r="AC553" s="679"/>
      <c r="AD553" s="1639">
        <v>0</v>
      </c>
    </row>
    <row s="1854" customFormat="1" customHeight="1" ht="33.75">
      <c r="A554" s="1639"/>
      <c r="B554" s="2401" t="s">
        <v>1497</v>
      </c>
      <c r="C554" s="2402" t="s">
        <v>104</v>
      </c>
      <c r="D554" s="693" t="str">
        <f>B554&amp;".1"</f>
        <v>4.191.1</v>
      </c>
      <c r="E554" s="1671" t="s">
        <v>962</v>
      </c>
      <c r="F554" s="2267" t="s">
        <v>318</v>
      </c>
      <c r="G554" s="2357" t="s">
        <v>22</v>
      </c>
      <c r="H554" s="822" t="s">
        <v>22</v>
      </c>
      <c r="I554" s="2357" t="s">
        <v>1498</v>
      </c>
      <c r="J554" s="822" t="s">
        <v>22</v>
      </c>
      <c r="K554" s="2357" t="s">
        <v>22</v>
      </c>
      <c r="L554" s="822" t="s">
        <v>22</v>
      </c>
      <c r="M554" s="2663" t="s">
        <v>22</v>
      </c>
      <c r="N554" s="2661" t="s">
        <v>22</v>
      </c>
      <c r="O554" s="2652" t="s">
        <v>22</v>
      </c>
      <c r="P554" s="2650" t="s">
        <v>22</v>
      </c>
      <c r="Q554" s="2652" t="s">
        <v>22</v>
      </c>
      <c r="R554" s="2650" t="s">
        <v>22</v>
      </c>
      <c r="S554" s="1529" t="s">
        <v>963</v>
      </c>
      <c r="T554" s="1639"/>
      <c r="U554" s="1639"/>
      <c r="V554" s="1639"/>
      <c r="W554" s="1639"/>
      <c r="X554" s="1639"/>
      <c r="Y554" s="1639"/>
      <c r="Z554" s="1639"/>
      <c r="AA554" s="1639"/>
      <c r="AB554" s="1639"/>
      <c r="AC554" s="679"/>
      <c r="AD554" s="1639">
        <v>0</v>
      </c>
    </row>
    <row s="1854" customFormat="1" customHeight="1" ht="15">
      <c r="A555" s="1636"/>
      <c r="B555" s="2401"/>
      <c r="C555" s="2402"/>
      <c r="D555" s="693" t="str">
        <f>B554&amp;".2"</f>
        <v>4.191.2</v>
      </c>
      <c r="E555" s="1671" t="s">
        <v>964</v>
      </c>
      <c r="F555" s="2267" t="s">
        <v>318</v>
      </c>
      <c r="G555" s="1742" t="s">
        <v>22</v>
      </c>
      <c r="H555" s="822" t="s">
        <v>22</v>
      </c>
      <c r="I555" s="1742" t="s">
        <v>1152</v>
      </c>
      <c r="J555" s="822" t="s">
        <v>22</v>
      </c>
      <c r="K555" s="1742" t="s">
        <v>22</v>
      </c>
      <c r="L555" s="822" t="s">
        <v>22</v>
      </c>
      <c r="M555" s="2664" t="s">
        <v>22</v>
      </c>
      <c r="N555" s="2661" t="s">
        <v>22</v>
      </c>
      <c r="O555" s="2653" t="s">
        <v>22</v>
      </c>
      <c r="P555" s="2650" t="s">
        <v>22</v>
      </c>
      <c r="Q555" s="2653" t="s">
        <v>22</v>
      </c>
      <c r="R555" s="2650" t="s">
        <v>22</v>
      </c>
      <c r="S555" s="1529" t="s">
        <v>965</v>
      </c>
      <c r="T555" s="1639"/>
      <c r="U555" s="1639"/>
      <c r="V555" s="1639"/>
      <c r="W555" s="1639"/>
      <c r="X555" s="1639"/>
      <c r="Y555" s="1639"/>
      <c r="Z555" s="1639"/>
      <c r="AA555" s="1639"/>
      <c r="AB555" s="1639"/>
      <c r="AC555" s="679"/>
      <c r="AD555" s="1639">
        <v>0</v>
      </c>
    </row>
    <row s="1854" customFormat="1" customHeight="1" ht="33.75">
      <c r="A556" s="1639"/>
      <c r="B556" s="2401" t="s">
        <v>1499</v>
      </c>
      <c r="C556" s="2402" t="s">
        <v>104</v>
      </c>
      <c r="D556" s="693" t="str">
        <f>B556&amp;".1"</f>
        <v>4.192.1</v>
      </c>
      <c r="E556" s="1671" t="s">
        <v>962</v>
      </c>
      <c r="F556" s="2267" t="s">
        <v>318</v>
      </c>
      <c r="G556" s="2357" t="s">
        <v>22</v>
      </c>
      <c r="H556" s="822" t="s">
        <v>22</v>
      </c>
      <c r="I556" s="2357" t="s">
        <v>1500</v>
      </c>
      <c r="J556" s="822" t="s">
        <v>22</v>
      </c>
      <c r="K556" s="2357" t="s">
        <v>22</v>
      </c>
      <c r="L556" s="822" t="s">
        <v>22</v>
      </c>
      <c r="M556" s="2663" t="s">
        <v>22</v>
      </c>
      <c r="N556" s="2661" t="s">
        <v>22</v>
      </c>
      <c r="O556" s="2652" t="s">
        <v>22</v>
      </c>
      <c r="P556" s="2650" t="s">
        <v>22</v>
      </c>
      <c r="Q556" s="2652" t="s">
        <v>22</v>
      </c>
      <c r="R556" s="2650" t="s">
        <v>22</v>
      </c>
      <c r="S556" s="1529" t="s">
        <v>963</v>
      </c>
      <c r="T556" s="1639"/>
      <c r="U556" s="1639"/>
      <c r="V556" s="1639"/>
      <c r="W556" s="1639"/>
      <c r="X556" s="1639"/>
      <c r="Y556" s="1639"/>
      <c r="Z556" s="1639"/>
      <c r="AA556" s="1639"/>
      <c r="AB556" s="1639"/>
      <c r="AC556" s="679"/>
      <c r="AD556" s="1639">
        <v>0</v>
      </c>
    </row>
    <row s="1854" customFormat="1" customHeight="1" ht="15">
      <c r="A557" s="1636"/>
      <c r="B557" s="2401"/>
      <c r="C557" s="2402"/>
      <c r="D557" s="693" t="str">
        <f>B556&amp;".2"</f>
        <v>4.192.2</v>
      </c>
      <c r="E557" s="1671" t="s">
        <v>964</v>
      </c>
      <c r="F557" s="2267" t="s">
        <v>318</v>
      </c>
      <c r="G557" s="1742" t="s">
        <v>22</v>
      </c>
      <c r="H557" s="822" t="s">
        <v>22</v>
      </c>
      <c r="I557" s="1742" t="s">
        <v>1501</v>
      </c>
      <c r="J557" s="822" t="s">
        <v>22</v>
      </c>
      <c r="K557" s="1742" t="s">
        <v>22</v>
      </c>
      <c r="L557" s="822" t="s">
        <v>22</v>
      </c>
      <c r="M557" s="2664" t="s">
        <v>22</v>
      </c>
      <c r="N557" s="2661" t="s">
        <v>22</v>
      </c>
      <c r="O557" s="2653" t="s">
        <v>22</v>
      </c>
      <c r="P557" s="2650" t="s">
        <v>22</v>
      </c>
      <c r="Q557" s="2653" t="s">
        <v>22</v>
      </c>
      <c r="R557" s="2650" t="s">
        <v>22</v>
      </c>
      <c r="S557" s="1529" t="s">
        <v>965</v>
      </c>
      <c r="T557" s="1639"/>
      <c r="U557" s="1639"/>
      <c r="V557" s="1639"/>
      <c r="W557" s="1639"/>
      <c r="X557" s="1639"/>
      <c r="Y557" s="1639"/>
      <c r="Z557" s="1639"/>
      <c r="AA557" s="1639"/>
      <c r="AB557" s="1639"/>
      <c r="AC557" s="679"/>
      <c r="AD557" s="1639">
        <v>0</v>
      </c>
    </row>
    <row s="1854" customFormat="1" customHeight="1" ht="33.75">
      <c r="A558" s="1639"/>
      <c r="B558" s="2401" t="s">
        <v>1502</v>
      </c>
      <c r="C558" s="2402" t="s">
        <v>104</v>
      </c>
      <c r="D558" s="693" t="str">
        <f>B558&amp;".1"</f>
        <v>4.193.1</v>
      </c>
      <c r="E558" s="1671" t="s">
        <v>962</v>
      </c>
      <c r="F558" s="2267" t="s">
        <v>318</v>
      </c>
      <c r="G558" s="2357" t="s">
        <v>22</v>
      </c>
      <c r="H558" s="822" t="s">
        <v>22</v>
      </c>
      <c r="I558" s="2357" t="s">
        <v>1503</v>
      </c>
      <c r="J558" s="822" t="s">
        <v>22</v>
      </c>
      <c r="K558" s="2357" t="s">
        <v>22</v>
      </c>
      <c r="L558" s="822" t="s">
        <v>22</v>
      </c>
      <c r="M558" s="2663" t="s">
        <v>22</v>
      </c>
      <c r="N558" s="2661" t="s">
        <v>22</v>
      </c>
      <c r="O558" s="2652" t="s">
        <v>22</v>
      </c>
      <c r="P558" s="2650" t="s">
        <v>22</v>
      </c>
      <c r="Q558" s="2652" t="s">
        <v>22</v>
      </c>
      <c r="R558" s="2650" t="s">
        <v>22</v>
      </c>
      <c r="S558" s="1529" t="s">
        <v>963</v>
      </c>
      <c r="T558" s="1639"/>
      <c r="U558" s="1639"/>
      <c r="V558" s="1639"/>
      <c r="W558" s="1639"/>
      <c r="X558" s="1639"/>
      <c r="Y558" s="1639"/>
      <c r="Z558" s="1639"/>
      <c r="AA558" s="1639"/>
      <c r="AB558" s="1639"/>
      <c r="AC558" s="679"/>
      <c r="AD558" s="1639">
        <v>0</v>
      </c>
    </row>
    <row s="1854" customFormat="1" customHeight="1" ht="15">
      <c r="A559" s="1636"/>
      <c r="B559" s="2401"/>
      <c r="C559" s="2402"/>
      <c r="D559" s="693" t="str">
        <f>B558&amp;".2"</f>
        <v>4.193.2</v>
      </c>
      <c r="E559" s="1671" t="s">
        <v>964</v>
      </c>
      <c r="F559" s="2267" t="s">
        <v>318</v>
      </c>
      <c r="G559" s="1742" t="s">
        <v>22</v>
      </c>
      <c r="H559" s="822" t="s">
        <v>22</v>
      </c>
      <c r="I559" s="1742" t="s">
        <v>1075</v>
      </c>
      <c r="J559" s="822" t="s">
        <v>22</v>
      </c>
      <c r="K559" s="1742" t="s">
        <v>22</v>
      </c>
      <c r="L559" s="822" t="s">
        <v>22</v>
      </c>
      <c r="M559" s="2664" t="s">
        <v>22</v>
      </c>
      <c r="N559" s="2661" t="s">
        <v>22</v>
      </c>
      <c r="O559" s="2653" t="s">
        <v>22</v>
      </c>
      <c r="P559" s="2650" t="s">
        <v>22</v>
      </c>
      <c r="Q559" s="2653" t="s">
        <v>22</v>
      </c>
      <c r="R559" s="2650" t="s">
        <v>22</v>
      </c>
      <c r="S559" s="1529" t="s">
        <v>965</v>
      </c>
      <c r="T559" s="1639"/>
      <c r="U559" s="1639"/>
      <c r="V559" s="1639"/>
      <c r="W559" s="1639"/>
      <c r="X559" s="1639"/>
      <c r="Y559" s="1639"/>
      <c r="Z559" s="1639"/>
      <c r="AA559" s="1639"/>
      <c r="AB559" s="1639"/>
      <c r="AC559" s="679"/>
      <c r="AD559" s="1639">
        <v>0</v>
      </c>
    </row>
    <row s="1854" customFormat="1" customHeight="1" ht="33.75">
      <c r="A560" s="1639"/>
      <c r="B560" s="2401" t="s">
        <v>1504</v>
      </c>
      <c r="C560" s="2402" t="s">
        <v>104</v>
      </c>
      <c r="D560" s="693" t="str">
        <f>B560&amp;".1"</f>
        <v>4.194.1</v>
      </c>
      <c r="E560" s="1671" t="s">
        <v>962</v>
      </c>
      <c r="F560" s="2267" t="s">
        <v>318</v>
      </c>
      <c r="G560" s="2357" t="s">
        <v>22</v>
      </c>
      <c r="H560" s="822" t="s">
        <v>22</v>
      </c>
      <c r="I560" s="2357" t="s">
        <v>1505</v>
      </c>
      <c r="J560" s="822" t="s">
        <v>22</v>
      </c>
      <c r="K560" s="2357" t="s">
        <v>22</v>
      </c>
      <c r="L560" s="822" t="s">
        <v>22</v>
      </c>
      <c r="M560" s="2663" t="s">
        <v>22</v>
      </c>
      <c r="N560" s="2661" t="s">
        <v>22</v>
      </c>
      <c r="O560" s="2652" t="s">
        <v>22</v>
      </c>
      <c r="P560" s="2650" t="s">
        <v>22</v>
      </c>
      <c r="Q560" s="2652" t="s">
        <v>22</v>
      </c>
      <c r="R560" s="2650" t="s">
        <v>22</v>
      </c>
      <c r="S560" s="1529" t="s">
        <v>963</v>
      </c>
      <c r="T560" s="1639"/>
      <c r="U560" s="1639"/>
      <c r="V560" s="1639"/>
      <c r="W560" s="1639"/>
      <c r="X560" s="1639"/>
      <c r="Y560" s="1639"/>
      <c r="Z560" s="1639"/>
      <c r="AA560" s="1639"/>
      <c r="AB560" s="1639"/>
      <c r="AC560" s="679"/>
      <c r="AD560" s="1639">
        <v>0</v>
      </c>
    </row>
    <row s="1854" customFormat="1" customHeight="1" ht="15">
      <c r="A561" s="1636"/>
      <c r="B561" s="2401"/>
      <c r="C561" s="2402"/>
      <c r="D561" s="693" t="str">
        <f>B560&amp;".2"</f>
        <v>4.194.2</v>
      </c>
      <c r="E561" s="1671" t="s">
        <v>964</v>
      </c>
      <c r="F561" s="2267" t="s">
        <v>318</v>
      </c>
      <c r="G561" s="1742" t="s">
        <v>22</v>
      </c>
      <c r="H561" s="822" t="s">
        <v>22</v>
      </c>
      <c r="I561" s="1742" t="s">
        <v>1306</v>
      </c>
      <c r="J561" s="822" t="s">
        <v>22</v>
      </c>
      <c r="K561" s="1742" t="s">
        <v>22</v>
      </c>
      <c r="L561" s="822" t="s">
        <v>22</v>
      </c>
      <c r="M561" s="2664" t="s">
        <v>22</v>
      </c>
      <c r="N561" s="2661" t="s">
        <v>22</v>
      </c>
      <c r="O561" s="2653" t="s">
        <v>22</v>
      </c>
      <c r="P561" s="2650" t="s">
        <v>22</v>
      </c>
      <c r="Q561" s="2653" t="s">
        <v>22</v>
      </c>
      <c r="R561" s="2650" t="s">
        <v>22</v>
      </c>
      <c r="S561" s="1529" t="s">
        <v>965</v>
      </c>
      <c r="T561" s="1639"/>
      <c r="U561" s="1639"/>
      <c r="V561" s="1639"/>
      <c r="W561" s="1639"/>
      <c r="X561" s="1639"/>
      <c r="Y561" s="1639"/>
      <c r="Z561" s="1639"/>
      <c r="AA561" s="1639"/>
      <c r="AB561" s="1639"/>
      <c r="AC561" s="679"/>
      <c r="AD561" s="1639">
        <v>0</v>
      </c>
    </row>
    <row s="1854" customFormat="1" customHeight="1" ht="33.75">
      <c r="A562" s="1639"/>
      <c r="B562" s="2401" t="s">
        <v>1506</v>
      </c>
      <c r="C562" s="2402" t="s">
        <v>104</v>
      </c>
      <c r="D562" s="693" t="str">
        <f>B562&amp;".1"</f>
        <v>4.195.1</v>
      </c>
      <c r="E562" s="1671" t="s">
        <v>962</v>
      </c>
      <c r="F562" s="2267" t="s">
        <v>318</v>
      </c>
      <c r="G562" s="2357" t="s">
        <v>22</v>
      </c>
      <c r="H562" s="822" t="s">
        <v>22</v>
      </c>
      <c r="I562" s="2357" t="s">
        <v>1507</v>
      </c>
      <c r="J562" s="822" t="s">
        <v>22</v>
      </c>
      <c r="K562" s="2357" t="s">
        <v>22</v>
      </c>
      <c r="L562" s="822" t="s">
        <v>22</v>
      </c>
      <c r="M562" s="2663" t="s">
        <v>22</v>
      </c>
      <c r="N562" s="2661" t="s">
        <v>22</v>
      </c>
      <c r="O562" s="2652" t="s">
        <v>22</v>
      </c>
      <c r="P562" s="2650" t="s">
        <v>22</v>
      </c>
      <c r="Q562" s="2652" t="s">
        <v>22</v>
      </c>
      <c r="R562" s="2650" t="s">
        <v>22</v>
      </c>
      <c r="S562" s="1529" t="s">
        <v>963</v>
      </c>
      <c r="T562" s="1639"/>
      <c r="U562" s="1639"/>
      <c r="V562" s="1639"/>
      <c r="W562" s="1639"/>
      <c r="X562" s="1639"/>
      <c r="Y562" s="1639"/>
      <c r="Z562" s="1639"/>
      <c r="AA562" s="1639"/>
      <c r="AB562" s="1639"/>
      <c r="AC562" s="679"/>
      <c r="AD562" s="1639">
        <v>0</v>
      </c>
    </row>
    <row s="1854" customFormat="1" customHeight="1" ht="15">
      <c r="A563" s="1636"/>
      <c r="B563" s="2401"/>
      <c r="C563" s="2402"/>
      <c r="D563" s="693" t="str">
        <f>B562&amp;".2"</f>
        <v>4.195.2</v>
      </c>
      <c r="E563" s="1671" t="s">
        <v>964</v>
      </c>
      <c r="F563" s="2267" t="s">
        <v>318</v>
      </c>
      <c r="G563" s="1742" t="s">
        <v>22</v>
      </c>
      <c r="H563" s="822" t="s">
        <v>22</v>
      </c>
      <c r="I563" s="1742" t="s">
        <v>1306</v>
      </c>
      <c r="J563" s="822" t="s">
        <v>22</v>
      </c>
      <c r="K563" s="1742" t="s">
        <v>22</v>
      </c>
      <c r="L563" s="822" t="s">
        <v>22</v>
      </c>
      <c r="M563" s="2664" t="s">
        <v>22</v>
      </c>
      <c r="N563" s="2661" t="s">
        <v>22</v>
      </c>
      <c r="O563" s="2653" t="s">
        <v>22</v>
      </c>
      <c r="P563" s="2650" t="s">
        <v>22</v>
      </c>
      <c r="Q563" s="2653" t="s">
        <v>22</v>
      </c>
      <c r="R563" s="2650" t="s">
        <v>22</v>
      </c>
      <c r="S563" s="1529" t="s">
        <v>965</v>
      </c>
      <c r="T563" s="1639"/>
      <c r="U563" s="1639"/>
      <c r="V563" s="1639"/>
      <c r="W563" s="1639"/>
      <c r="X563" s="1639"/>
      <c r="Y563" s="1639"/>
      <c r="Z563" s="1639"/>
      <c r="AA563" s="1639"/>
      <c r="AB563" s="1639"/>
      <c r="AC563" s="679"/>
      <c r="AD563" s="1639">
        <v>0</v>
      </c>
    </row>
    <row s="1854" customFormat="1" customHeight="1" ht="33.75">
      <c r="A564" s="1639"/>
      <c r="B564" s="2401" t="s">
        <v>1508</v>
      </c>
      <c r="C564" s="2402" t="s">
        <v>104</v>
      </c>
      <c r="D564" s="693" t="str">
        <f>B564&amp;".1"</f>
        <v>4.196.1</v>
      </c>
      <c r="E564" s="1671" t="s">
        <v>962</v>
      </c>
      <c r="F564" s="2267" t="s">
        <v>318</v>
      </c>
      <c r="G564" s="2357" t="s">
        <v>22</v>
      </c>
      <c r="H564" s="822" t="s">
        <v>22</v>
      </c>
      <c r="I564" s="2357" t="s">
        <v>1509</v>
      </c>
      <c r="J564" s="822" t="s">
        <v>22</v>
      </c>
      <c r="K564" s="2357" t="s">
        <v>22</v>
      </c>
      <c r="L564" s="822" t="s">
        <v>22</v>
      </c>
      <c r="M564" s="2663" t="s">
        <v>22</v>
      </c>
      <c r="N564" s="2661" t="s">
        <v>22</v>
      </c>
      <c r="O564" s="2652" t="s">
        <v>22</v>
      </c>
      <c r="P564" s="2650" t="s">
        <v>22</v>
      </c>
      <c r="Q564" s="2652" t="s">
        <v>22</v>
      </c>
      <c r="R564" s="2650" t="s">
        <v>22</v>
      </c>
      <c r="S564" s="1529" t="s">
        <v>963</v>
      </c>
      <c r="T564" s="1639"/>
      <c r="U564" s="1639"/>
      <c r="V564" s="1639"/>
      <c r="W564" s="1639"/>
      <c r="X564" s="1639"/>
      <c r="Y564" s="1639"/>
      <c r="Z564" s="1639"/>
      <c r="AA564" s="1639"/>
      <c r="AB564" s="1639"/>
      <c r="AC564" s="679"/>
      <c r="AD564" s="1639">
        <v>0</v>
      </c>
    </row>
    <row s="1854" customFormat="1" customHeight="1" ht="15">
      <c r="A565" s="1636"/>
      <c r="B565" s="2401"/>
      <c r="C565" s="2402"/>
      <c r="D565" s="693" t="str">
        <f>B564&amp;".2"</f>
        <v>4.196.2</v>
      </c>
      <c r="E565" s="1671" t="s">
        <v>964</v>
      </c>
      <c r="F565" s="2267" t="s">
        <v>318</v>
      </c>
      <c r="G565" s="1742" t="s">
        <v>22</v>
      </c>
      <c r="H565" s="822" t="s">
        <v>22</v>
      </c>
      <c r="I565" s="1742" t="s">
        <v>1152</v>
      </c>
      <c r="J565" s="822" t="s">
        <v>22</v>
      </c>
      <c r="K565" s="1742" t="s">
        <v>22</v>
      </c>
      <c r="L565" s="822" t="s">
        <v>22</v>
      </c>
      <c r="M565" s="2664" t="s">
        <v>22</v>
      </c>
      <c r="N565" s="2661" t="s">
        <v>22</v>
      </c>
      <c r="O565" s="2653" t="s">
        <v>22</v>
      </c>
      <c r="P565" s="2650" t="s">
        <v>22</v>
      </c>
      <c r="Q565" s="2653" t="s">
        <v>22</v>
      </c>
      <c r="R565" s="2650" t="s">
        <v>22</v>
      </c>
      <c r="S565" s="1529" t="s">
        <v>965</v>
      </c>
      <c r="T565" s="1639"/>
      <c r="U565" s="1639"/>
      <c r="V565" s="1639"/>
      <c r="W565" s="1639"/>
      <c r="X565" s="1639"/>
      <c r="Y565" s="1639"/>
      <c r="Z565" s="1639"/>
      <c r="AA565" s="1639"/>
      <c r="AB565" s="1639"/>
      <c r="AC565" s="679"/>
      <c r="AD565" s="1639">
        <v>0</v>
      </c>
    </row>
    <row s="1854" customFormat="1" customHeight="1" ht="33.75">
      <c r="A566" s="1639"/>
      <c r="B566" s="2401" t="s">
        <v>1510</v>
      </c>
      <c r="C566" s="2402" t="s">
        <v>104</v>
      </c>
      <c r="D566" s="693" t="str">
        <f>B566&amp;".1"</f>
        <v>4.197.1</v>
      </c>
      <c r="E566" s="1671" t="s">
        <v>962</v>
      </c>
      <c r="F566" s="2267" t="s">
        <v>318</v>
      </c>
      <c r="G566" s="2357" t="s">
        <v>22</v>
      </c>
      <c r="H566" s="822" t="s">
        <v>22</v>
      </c>
      <c r="I566" s="2357" t="s">
        <v>1511</v>
      </c>
      <c r="J566" s="822" t="s">
        <v>22</v>
      </c>
      <c r="K566" s="2357" t="s">
        <v>22</v>
      </c>
      <c r="L566" s="822" t="s">
        <v>22</v>
      </c>
      <c r="M566" s="2663" t="s">
        <v>22</v>
      </c>
      <c r="N566" s="2661" t="s">
        <v>22</v>
      </c>
      <c r="O566" s="2652" t="s">
        <v>22</v>
      </c>
      <c r="P566" s="2650" t="s">
        <v>22</v>
      </c>
      <c r="Q566" s="2652" t="s">
        <v>22</v>
      </c>
      <c r="R566" s="2650" t="s">
        <v>22</v>
      </c>
      <c r="S566" s="1529" t="s">
        <v>963</v>
      </c>
      <c r="T566" s="1639"/>
      <c r="U566" s="1639"/>
      <c r="V566" s="1639"/>
      <c r="W566" s="1639"/>
      <c r="X566" s="1639"/>
      <c r="Y566" s="1639"/>
      <c r="Z566" s="1639"/>
      <c r="AA566" s="1639"/>
      <c r="AB566" s="1639"/>
      <c r="AC566" s="679"/>
      <c r="AD566" s="1639">
        <v>0</v>
      </c>
    </row>
    <row s="1854" customFormat="1" customHeight="1" ht="15">
      <c r="A567" s="1636"/>
      <c r="B567" s="2401"/>
      <c r="C567" s="2402"/>
      <c r="D567" s="693" t="str">
        <f>B566&amp;".2"</f>
        <v>4.197.2</v>
      </c>
      <c r="E567" s="1671" t="s">
        <v>964</v>
      </c>
      <c r="F567" s="2267" t="s">
        <v>318</v>
      </c>
      <c r="G567" s="1742" t="s">
        <v>22</v>
      </c>
      <c r="H567" s="822" t="s">
        <v>22</v>
      </c>
      <c r="I567" s="1742" t="s">
        <v>1152</v>
      </c>
      <c r="J567" s="822" t="s">
        <v>22</v>
      </c>
      <c r="K567" s="1742" t="s">
        <v>22</v>
      </c>
      <c r="L567" s="822" t="s">
        <v>22</v>
      </c>
      <c r="M567" s="2664" t="s">
        <v>22</v>
      </c>
      <c r="N567" s="2661" t="s">
        <v>22</v>
      </c>
      <c r="O567" s="2653" t="s">
        <v>22</v>
      </c>
      <c r="P567" s="2650" t="s">
        <v>22</v>
      </c>
      <c r="Q567" s="2653" t="s">
        <v>22</v>
      </c>
      <c r="R567" s="2650" t="s">
        <v>22</v>
      </c>
      <c r="S567" s="1529" t="s">
        <v>965</v>
      </c>
      <c r="T567" s="1639"/>
      <c r="U567" s="1639"/>
      <c r="V567" s="1639"/>
      <c r="W567" s="1639"/>
      <c r="X567" s="1639"/>
      <c r="Y567" s="1639"/>
      <c r="Z567" s="1639"/>
      <c r="AA567" s="1639"/>
      <c r="AB567" s="1639"/>
      <c r="AC567" s="679"/>
      <c r="AD567" s="1639">
        <v>0</v>
      </c>
    </row>
    <row s="1854" customFormat="1" customHeight="1" ht="33.75">
      <c r="A568" s="1639"/>
      <c r="B568" s="2401" t="s">
        <v>1512</v>
      </c>
      <c r="C568" s="2402" t="s">
        <v>104</v>
      </c>
      <c r="D568" s="693" t="str">
        <f>B568&amp;".1"</f>
        <v>4.198.1</v>
      </c>
      <c r="E568" s="1671" t="s">
        <v>962</v>
      </c>
      <c r="F568" s="2267" t="s">
        <v>318</v>
      </c>
      <c r="G568" s="2357" t="s">
        <v>22</v>
      </c>
      <c r="H568" s="822" t="s">
        <v>22</v>
      </c>
      <c r="I568" s="2357" t="s">
        <v>1513</v>
      </c>
      <c r="J568" s="822" t="s">
        <v>22</v>
      </c>
      <c r="K568" s="2357" t="s">
        <v>22</v>
      </c>
      <c r="L568" s="822" t="s">
        <v>22</v>
      </c>
      <c r="M568" s="2663" t="s">
        <v>22</v>
      </c>
      <c r="N568" s="2661" t="s">
        <v>22</v>
      </c>
      <c r="O568" s="2652" t="s">
        <v>22</v>
      </c>
      <c r="P568" s="2650" t="s">
        <v>22</v>
      </c>
      <c r="Q568" s="2652" t="s">
        <v>22</v>
      </c>
      <c r="R568" s="2650" t="s">
        <v>22</v>
      </c>
      <c r="S568" s="1529" t="s">
        <v>963</v>
      </c>
      <c r="T568" s="1639"/>
      <c r="U568" s="1639"/>
      <c r="V568" s="1639"/>
      <c r="W568" s="1639"/>
      <c r="X568" s="1639"/>
      <c r="Y568" s="1639"/>
      <c r="Z568" s="1639"/>
      <c r="AA568" s="1639"/>
      <c r="AB568" s="1639"/>
      <c r="AC568" s="679"/>
      <c r="AD568" s="1639">
        <v>0</v>
      </c>
    </row>
    <row s="1854" customFormat="1" customHeight="1" ht="15">
      <c r="A569" s="1636"/>
      <c r="B569" s="2401"/>
      <c r="C569" s="2402"/>
      <c r="D569" s="693" t="str">
        <f>B568&amp;".2"</f>
        <v>4.198.2</v>
      </c>
      <c r="E569" s="1671" t="s">
        <v>964</v>
      </c>
      <c r="F569" s="2267" t="s">
        <v>318</v>
      </c>
      <c r="G569" s="1742" t="s">
        <v>22</v>
      </c>
      <c r="H569" s="822" t="s">
        <v>22</v>
      </c>
      <c r="I569" s="1742" t="s">
        <v>1019</v>
      </c>
      <c r="J569" s="822" t="s">
        <v>22</v>
      </c>
      <c r="K569" s="1742" t="s">
        <v>22</v>
      </c>
      <c r="L569" s="822" t="s">
        <v>22</v>
      </c>
      <c r="M569" s="2664" t="s">
        <v>22</v>
      </c>
      <c r="N569" s="2661" t="s">
        <v>22</v>
      </c>
      <c r="O569" s="2653" t="s">
        <v>22</v>
      </c>
      <c r="P569" s="2650" t="s">
        <v>22</v>
      </c>
      <c r="Q569" s="2653" t="s">
        <v>22</v>
      </c>
      <c r="R569" s="2650" t="s">
        <v>22</v>
      </c>
      <c r="S569" s="1529" t="s">
        <v>965</v>
      </c>
      <c r="T569" s="1639"/>
      <c r="U569" s="1639"/>
      <c r="V569" s="1639"/>
      <c r="W569" s="1639"/>
      <c r="X569" s="1639"/>
      <c r="Y569" s="1639"/>
      <c r="Z569" s="1639"/>
      <c r="AA569" s="1639"/>
      <c r="AB569" s="1639"/>
      <c r="AC569" s="679"/>
      <c r="AD569" s="1639">
        <v>0</v>
      </c>
    </row>
    <row s="1854" customFormat="1" customHeight="1" ht="33.75">
      <c r="A570" s="1639"/>
      <c r="B570" s="2401" t="s">
        <v>1514</v>
      </c>
      <c r="C570" s="2402" t="s">
        <v>104</v>
      </c>
      <c r="D570" s="693" t="str">
        <f>B570&amp;".1"</f>
        <v>4.199.1</v>
      </c>
      <c r="E570" s="1671" t="s">
        <v>962</v>
      </c>
      <c r="F570" s="2267" t="s">
        <v>318</v>
      </c>
      <c r="G570" s="2357" t="s">
        <v>22</v>
      </c>
      <c r="H570" s="822" t="s">
        <v>22</v>
      </c>
      <c r="I570" s="2357" t="s">
        <v>1515</v>
      </c>
      <c r="J570" s="822" t="s">
        <v>22</v>
      </c>
      <c r="K570" s="2357" t="s">
        <v>22</v>
      </c>
      <c r="L570" s="822" t="s">
        <v>22</v>
      </c>
      <c r="M570" s="2663" t="s">
        <v>22</v>
      </c>
      <c r="N570" s="2661" t="s">
        <v>22</v>
      </c>
      <c r="O570" s="2652" t="s">
        <v>22</v>
      </c>
      <c r="P570" s="2650" t="s">
        <v>22</v>
      </c>
      <c r="Q570" s="2652" t="s">
        <v>22</v>
      </c>
      <c r="R570" s="2650" t="s">
        <v>22</v>
      </c>
      <c r="S570" s="1529" t="s">
        <v>963</v>
      </c>
      <c r="T570" s="1639"/>
      <c r="U570" s="1639"/>
      <c r="V570" s="1639"/>
      <c r="W570" s="1639"/>
      <c r="X570" s="1639"/>
      <c r="Y570" s="1639"/>
      <c r="Z570" s="1639"/>
      <c r="AA570" s="1639"/>
      <c r="AB570" s="1639"/>
      <c r="AC570" s="679"/>
      <c r="AD570" s="1639">
        <v>0</v>
      </c>
    </row>
    <row s="1854" customFormat="1" customHeight="1" ht="15">
      <c r="A571" s="1636"/>
      <c r="B571" s="2401"/>
      <c r="C571" s="2402"/>
      <c r="D571" s="693" t="str">
        <f>B570&amp;".2"</f>
        <v>4.199.2</v>
      </c>
      <c r="E571" s="1671" t="s">
        <v>964</v>
      </c>
      <c r="F571" s="2267" t="s">
        <v>318</v>
      </c>
      <c r="G571" s="1742" t="s">
        <v>22</v>
      </c>
      <c r="H571" s="822" t="s">
        <v>22</v>
      </c>
      <c r="I571" s="1742" t="s">
        <v>1191</v>
      </c>
      <c r="J571" s="822" t="s">
        <v>22</v>
      </c>
      <c r="K571" s="1742" t="s">
        <v>22</v>
      </c>
      <c r="L571" s="822" t="s">
        <v>22</v>
      </c>
      <c r="M571" s="2664" t="s">
        <v>22</v>
      </c>
      <c r="N571" s="2661" t="s">
        <v>22</v>
      </c>
      <c r="O571" s="2653" t="s">
        <v>22</v>
      </c>
      <c r="P571" s="2650" t="s">
        <v>22</v>
      </c>
      <c r="Q571" s="2653" t="s">
        <v>22</v>
      </c>
      <c r="R571" s="2650" t="s">
        <v>22</v>
      </c>
      <c r="S571" s="1529" t="s">
        <v>965</v>
      </c>
      <c r="T571" s="1639"/>
      <c r="U571" s="1639"/>
      <c r="V571" s="1639"/>
      <c r="W571" s="1639"/>
      <c r="X571" s="1639"/>
      <c r="Y571" s="1639"/>
      <c r="Z571" s="1639"/>
      <c r="AA571" s="1639"/>
      <c r="AB571" s="1639"/>
      <c r="AC571" s="679"/>
      <c r="AD571" s="1639">
        <v>0</v>
      </c>
    </row>
    <row s="1854" customFormat="1" customHeight="1" ht="33.75">
      <c r="A572" s="1639"/>
      <c r="B572" s="2401" t="s">
        <v>1516</v>
      </c>
      <c r="C572" s="2402" t="s">
        <v>104</v>
      </c>
      <c r="D572" s="693" t="str">
        <f>B572&amp;".1"</f>
        <v>4.200.1</v>
      </c>
      <c r="E572" s="1671" t="s">
        <v>962</v>
      </c>
      <c r="F572" s="2267" t="s">
        <v>318</v>
      </c>
      <c r="G572" s="2357" t="s">
        <v>22</v>
      </c>
      <c r="H572" s="822" t="s">
        <v>22</v>
      </c>
      <c r="I572" s="2357" t="s">
        <v>1517</v>
      </c>
      <c r="J572" s="822" t="s">
        <v>22</v>
      </c>
      <c r="K572" s="2357" t="s">
        <v>22</v>
      </c>
      <c r="L572" s="822" t="s">
        <v>22</v>
      </c>
      <c r="M572" s="2663" t="s">
        <v>22</v>
      </c>
      <c r="N572" s="2661" t="s">
        <v>22</v>
      </c>
      <c r="O572" s="2652" t="s">
        <v>22</v>
      </c>
      <c r="P572" s="2650" t="s">
        <v>22</v>
      </c>
      <c r="Q572" s="2652" t="s">
        <v>22</v>
      </c>
      <c r="R572" s="2650" t="s">
        <v>22</v>
      </c>
      <c r="S572" s="1529" t="s">
        <v>963</v>
      </c>
      <c r="T572" s="1639"/>
      <c r="U572" s="1639"/>
      <c r="V572" s="1639"/>
      <c r="W572" s="1639"/>
      <c r="X572" s="1639"/>
      <c r="Y572" s="1639"/>
      <c r="Z572" s="1639"/>
      <c r="AA572" s="1639"/>
      <c r="AB572" s="1639"/>
      <c r="AC572" s="679"/>
      <c r="AD572" s="1639">
        <v>0</v>
      </c>
    </row>
    <row s="1854" customFormat="1" customHeight="1" ht="15">
      <c r="A573" s="1636"/>
      <c r="B573" s="2401"/>
      <c r="C573" s="2402"/>
      <c r="D573" s="693" t="str">
        <f>B572&amp;".2"</f>
        <v>4.200.2</v>
      </c>
      <c r="E573" s="1671" t="s">
        <v>964</v>
      </c>
      <c r="F573" s="2267" t="s">
        <v>318</v>
      </c>
      <c r="G573" s="1742" t="s">
        <v>22</v>
      </c>
      <c r="H573" s="822" t="s">
        <v>22</v>
      </c>
      <c r="I573" s="1742" t="s">
        <v>1181</v>
      </c>
      <c r="J573" s="822" t="s">
        <v>22</v>
      </c>
      <c r="K573" s="1742" t="s">
        <v>22</v>
      </c>
      <c r="L573" s="822" t="s">
        <v>22</v>
      </c>
      <c r="M573" s="2664" t="s">
        <v>22</v>
      </c>
      <c r="N573" s="2661" t="s">
        <v>22</v>
      </c>
      <c r="O573" s="2653" t="s">
        <v>22</v>
      </c>
      <c r="P573" s="2650" t="s">
        <v>22</v>
      </c>
      <c r="Q573" s="2653" t="s">
        <v>22</v>
      </c>
      <c r="R573" s="2650" t="s">
        <v>22</v>
      </c>
      <c r="S573" s="1529" t="s">
        <v>965</v>
      </c>
      <c r="T573" s="1639"/>
      <c r="U573" s="1639"/>
      <c r="V573" s="1639"/>
      <c r="W573" s="1639"/>
      <c r="X573" s="1639"/>
      <c r="Y573" s="1639"/>
      <c r="Z573" s="1639"/>
      <c r="AA573" s="1639"/>
      <c r="AB573" s="1639"/>
      <c r="AC573" s="679"/>
      <c r="AD573" s="1639">
        <v>0</v>
      </c>
    </row>
    <row s="1854" customFormat="1" customHeight="1" ht="33.75">
      <c r="A574" s="1639"/>
      <c r="B574" s="2401" t="s">
        <v>1518</v>
      </c>
      <c r="C574" s="2402" t="s">
        <v>104</v>
      </c>
      <c r="D574" s="693" t="str">
        <f>B574&amp;".1"</f>
        <v>4.201.1</v>
      </c>
      <c r="E574" s="1671" t="s">
        <v>962</v>
      </c>
      <c r="F574" s="2267" t="s">
        <v>318</v>
      </c>
      <c r="G574" s="2357" t="s">
        <v>22</v>
      </c>
      <c r="H574" s="822" t="s">
        <v>22</v>
      </c>
      <c r="I574" s="2357" t="s">
        <v>1519</v>
      </c>
      <c r="J574" s="822" t="s">
        <v>22</v>
      </c>
      <c r="K574" s="2357" t="s">
        <v>22</v>
      </c>
      <c r="L574" s="822" t="s">
        <v>22</v>
      </c>
      <c r="M574" s="2663" t="s">
        <v>22</v>
      </c>
      <c r="N574" s="2661" t="s">
        <v>22</v>
      </c>
      <c r="O574" s="2652" t="s">
        <v>22</v>
      </c>
      <c r="P574" s="2650" t="s">
        <v>22</v>
      </c>
      <c r="Q574" s="2652" t="s">
        <v>22</v>
      </c>
      <c r="R574" s="2650" t="s">
        <v>22</v>
      </c>
      <c r="S574" s="1529" t="s">
        <v>963</v>
      </c>
      <c r="T574" s="1639"/>
      <c r="U574" s="1639"/>
      <c r="V574" s="1639"/>
      <c r="W574" s="1639"/>
      <c r="X574" s="1639"/>
      <c r="Y574" s="1639"/>
      <c r="Z574" s="1639"/>
      <c r="AA574" s="1639"/>
      <c r="AB574" s="1639"/>
      <c r="AC574" s="679"/>
      <c r="AD574" s="1639">
        <v>0</v>
      </c>
    </row>
    <row s="1854" customFormat="1" customHeight="1" ht="15">
      <c r="A575" s="1636"/>
      <c r="B575" s="2401"/>
      <c r="C575" s="2402"/>
      <c r="D575" s="693" t="str">
        <f>B574&amp;".2"</f>
        <v>4.201.2</v>
      </c>
      <c r="E575" s="1671" t="s">
        <v>964</v>
      </c>
      <c r="F575" s="2267" t="s">
        <v>318</v>
      </c>
      <c r="G575" s="1742" t="s">
        <v>22</v>
      </c>
      <c r="H575" s="822" t="s">
        <v>22</v>
      </c>
      <c r="I575" s="1742" t="s">
        <v>1147</v>
      </c>
      <c r="J575" s="822" t="s">
        <v>22</v>
      </c>
      <c r="K575" s="1742" t="s">
        <v>22</v>
      </c>
      <c r="L575" s="822" t="s">
        <v>22</v>
      </c>
      <c r="M575" s="2664" t="s">
        <v>22</v>
      </c>
      <c r="N575" s="2661" t="s">
        <v>22</v>
      </c>
      <c r="O575" s="2653" t="s">
        <v>22</v>
      </c>
      <c r="P575" s="2650" t="s">
        <v>22</v>
      </c>
      <c r="Q575" s="2653" t="s">
        <v>22</v>
      </c>
      <c r="R575" s="2650" t="s">
        <v>22</v>
      </c>
      <c r="S575" s="1529" t="s">
        <v>965</v>
      </c>
      <c r="T575" s="1639"/>
      <c r="U575" s="1639"/>
      <c r="V575" s="1639"/>
      <c r="W575" s="1639"/>
      <c r="X575" s="1639"/>
      <c r="Y575" s="1639"/>
      <c r="Z575" s="1639"/>
      <c r="AA575" s="1639"/>
      <c r="AB575" s="1639"/>
      <c r="AC575" s="679"/>
      <c r="AD575" s="1639">
        <v>0</v>
      </c>
    </row>
    <row s="1854" customFormat="1" customHeight="1" ht="33.75">
      <c r="A576" s="1639"/>
      <c r="B576" s="2401" t="s">
        <v>1520</v>
      </c>
      <c r="C576" s="2402" t="s">
        <v>104</v>
      </c>
      <c r="D576" s="693" t="str">
        <f>B576&amp;".1"</f>
        <v>4.202.1</v>
      </c>
      <c r="E576" s="1671" t="s">
        <v>962</v>
      </c>
      <c r="F576" s="2267" t="s">
        <v>318</v>
      </c>
      <c r="G576" s="2357" t="s">
        <v>22</v>
      </c>
      <c r="H576" s="822" t="s">
        <v>22</v>
      </c>
      <c r="I576" s="2357" t="s">
        <v>1521</v>
      </c>
      <c r="J576" s="822" t="s">
        <v>22</v>
      </c>
      <c r="K576" s="2357" t="s">
        <v>22</v>
      </c>
      <c r="L576" s="822" t="s">
        <v>22</v>
      </c>
      <c r="M576" s="2663" t="s">
        <v>22</v>
      </c>
      <c r="N576" s="2661" t="s">
        <v>22</v>
      </c>
      <c r="O576" s="2652" t="s">
        <v>22</v>
      </c>
      <c r="P576" s="2650" t="s">
        <v>22</v>
      </c>
      <c r="Q576" s="2652" t="s">
        <v>22</v>
      </c>
      <c r="R576" s="2650" t="s">
        <v>22</v>
      </c>
      <c r="S576" s="1529" t="s">
        <v>963</v>
      </c>
      <c r="T576" s="1639"/>
      <c r="U576" s="1639"/>
      <c r="V576" s="1639"/>
      <c r="W576" s="1639"/>
      <c r="X576" s="1639"/>
      <c r="Y576" s="1639"/>
      <c r="Z576" s="1639"/>
      <c r="AA576" s="1639"/>
      <c r="AB576" s="1639"/>
      <c r="AC576" s="679"/>
      <c r="AD576" s="1639">
        <v>0</v>
      </c>
    </row>
    <row s="1854" customFormat="1" customHeight="1" ht="15">
      <c r="A577" s="1636"/>
      <c r="B577" s="2401"/>
      <c r="C577" s="2402"/>
      <c r="D577" s="693" t="str">
        <f>B576&amp;".2"</f>
        <v>4.202.2</v>
      </c>
      <c r="E577" s="1671" t="s">
        <v>964</v>
      </c>
      <c r="F577" s="2267" t="s">
        <v>318</v>
      </c>
      <c r="G577" s="1742" t="s">
        <v>22</v>
      </c>
      <c r="H577" s="822" t="s">
        <v>22</v>
      </c>
      <c r="I577" s="1742" t="s">
        <v>1006</v>
      </c>
      <c r="J577" s="822" t="s">
        <v>22</v>
      </c>
      <c r="K577" s="1742" t="s">
        <v>22</v>
      </c>
      <c r="L577" s="822" t="s">
        <v>22</v>
      </c>
      <c r="M577" s="2664" t="s">
        <v>22</v>
      </c>
      <c r="N577" s="2661" t="s">
        <v>22</v>
      </c>
      <c r="O577" s="2653" t="s">
        <v>22</v>
      </c>
      <c r="P577" s="2650" t="s">
        <v>22</v>
      </c>
      <c r="Q577" s="2653" t="s">
        <v>22</v>
      </c>
      <c r="R577" s="2650" t="s">
        <v>22</v>
      </c>
      <c r="S577" s="1529" t="s">
        <v>965</v>
      </c>
      <c r="T577" s="1639"/>
      <c r="U577" s="1639"/>
      <c r="V577" s="1639"/>
      <c r="W577" s="1639"/>
      <c r="X577" s="1639"/>
      <c r="Y577" s="1639"/>
      <c r="Z577" s="1639"/>
      <c r="AA577" s="1639"/>
      <c r="AB577" s="1639"/>
      <c r="AC577" s="679"/>
      <c r="AD577" s="1639">
        <v>0</v>
      </c>
    </row>
    <row s="1854" customFormat="1" customHeight="1" ht="33.75">
      <c r="A578" s="1639"/>
      <c r="B578" s="2401" t="s">
        <v>1522</v>
      </c>
      <c r="C578" s="2402" t="s">
        <v>104</v>
      </c>
      <c r="D578" s="693" t="str">
        <f>B578&amp;".1"</f>
        <v>4.203.1</v>
      </c>
      <c r="E578" s="1671" t="s">
        <v>962</v>
      </c>
      <c r="F578" s="2267" t="s">
        <v>318</v>
      </c>
      <c r="G578" s="2357" t="s">
        <v>22</v>
      </c>
      <c r="H578" s="822" t="s">
        <v>22</v>
      </c>
      <c r="I578" s="2357" t="s">
        <v>1523</v>
      </c>
      <c r="J578" s="822" t="s">
        <v>22</v>
      </c>
      <c r="K578" s="2357" t="s">
        <v>22</v>
      </c>
      <c r="L578" s="822" t="s">
        <v>22</v>
      </c>
      <c r="M578" s="2663" t="s">
        <v>22</v>
      </c>
      <c r="N578" s="2661" t="s">
        <v>22</v>
      </c>
      <c r="O578" s="2652" t="s">
        <v>22</v>
      </c>
      <c r="P578" s="2650" t="s">
        <v>22</v>
      </c>
      <c r="Q578" s="2652" t="s">
        <v>22</v>
      </c>
      <c r="R578" s="2650" t="s">
        <v>22</v>
      </c>
      <c r="S578" s="1529" t="s">
        <v>963</v>
      </c>
      <c r="T578" s="1639"/>
      <c r="U578" s="1639"/>
      <c r="V578" s="1639"/>
      <c r="W578" s="1639"/>
      <c r="X578" s="1639"/>
      <c r="Y578" s="1639"/>
      <c r="Z578" s="1639"/>
      <c r="AA578" s="1639"/>
      <c r="AB578" s="1639"/>
      <c r="AC578" s="679"/>
      <c r="AD578" s="1639">
        <v>0</v>
      </c>
    </row>
    <row s="1854" customFormat="1" customHeight="1" ht="15">
      <c r="A579" s="1636"/>
      <c r="B579" s="2401"/>
      <c r="C579" s="2402"/>
      <c r="D579" s="693" t="str">
        <f>B578&amp;".2"</f>
        <v>4.203.2</v>
      </c>
      <c r="E579" s="1671" t="s">
        <v>964</v>
      </c>
      <c r="F579" s="2267" t="s">
        <v>318</v>
      </c>
      <c r="G579" s="1742" t="s">
        <v>22</v>
      </c>
      <c r="H579" s="822" t="s">
        <v>22</v>
      </c>
      <c r="I579" s="1742" t="s">
        <v>1045</v>
      </c>
      <c r="J579" s="822" t="s">
        <v>22</v>
      </c>
      <c r="K579" s="1742" t="s">
        <v>22</v>
      </c>
      <c r="L579" s="822" t="s">
        <v>22</v>
      </c>
      <c r="M579" s="2664" t="s">
        <v>22</v>
      </c>
      <c r="N579" s="2661" t="s">
        <v>22</v>
      </c>
      <c r="O579" s="2653" t="s">
        <v>22</v>
      </c>
      <c r="P579" s="2650" t="s">
        <v>22</v>
      </c>
      <c r="Q579" s="2653" t="s">
        <v>22</v>
      </c>
      <c r="R579" s="2650" t="s">
        <v>22</v>
      </c>
      <c r="S579" s="1529" t="s">
        <v>965</v>
      </c>
      <c r="T579" s="1639"/>
      <c r="U579" s="1639"/>
      <c r="V579" s="1639"/>
      <c r="W579" s="1639"/>
      <c r="X579" s="1639"/>
      <c r="Y579" s="1639"/>
      <c r="Z579" s="1639"/>
      <c r="AA579" s="1639"/>
      <c r="AB579" s="1639"/>
      <c r="AC579" s="679"/>
      <c r="AD579" s="1639">
        <v>0</v>
      </c>
    </row>
    <row s="1854" customFormat="1" customHeight="1" ht="33.75">
      <c r="A580" s="1639"/>
      <c r="B580" s="2401" t="s">
        <v>1524</v>
      </c>
      <c r="C580" s="2402" t="s">
        <v>104</v>
      </c>
      <c r="D580" s="693" t="str">
        <f>B580&amp;".1"</f>
        <v>4.204.1</v>
      </c>
      <c r="E580" s="1671" t="s">
        <v>962</v>
      </c>
      <c r="F580" s="2267" t="s">
        <v>318</v>
      </c>
      <c r="G580" s="2357" t="s">
        <v>22</v>
      </c>
      <c r="H580" s="822" t="s">
        <v>22</v>
      </c>
      <c r="I580" s="2357" t="s">
        <v>1525</v>
      </c>
      <c r="J580" s="822" t="s">
        <v>22</v>
      </c>
      <c r="K580" s="2357" t="s">
        <v>22</v>
      </c>
      <c r="L580" s="822" t="s">
        <v>22</v>
      </c>
      <c r="M580" s="2663" t="s">
        <v>22</v>
      </c>
      <c r="N580" s="2661" t="s">
        <v>22</v>
      </c>
      <c r="O580" s="2652" t="s">
        <v>22</v>
      </c>
      <c r="P580" s="2650" t="s">
        <v>22</v>
      </c>
      <c r="Q580" s="2652" t="s">
        <v>22</v>
      </c>
      <c r="R580" s="2650" t="s">
        <v>22</v>
      </c>
      <c r="S580" s="1529" t="s">
        <v>963</v>
      </c>
      <c r="T580" s="1639"/>
      <c r="U580" s="1639"/>
      <c r="V580" s="1639"/>
      <c r="W580" s="1639"/>
      <c r="X580" s="1639"/>
      <c r="Y580" s="1639"/>
      <c r="Z580" s="1639"/>
      <c r="AA580" s="1639"/>
      <c r="AB580" s="1639"/>
      <c r="AC580" s="679"/>
      <c r="AD580" s="1639">
        <v>0</v>
      </c>
    </row>
    <row s="1854" customFormat="1" customHeight="1" ht="15">
      <c r="A581" s="1636"/>
      <c r="B581" s="2401"/>
      <c r="C581" s="2402"/>
      <c r="D581" s="693" t="str">
        <f>B580&amp;".2"</f>
        <v>4.204.2</v>
      </c>
      <c r="E581" s="1671" t="s">
        <v>964</v>
      </c>
      <c r="F581" s="2267" t="s">
        <v>318</v>
      </c>
      <c r="G581" s="1742" t="s">
        <v>22</v>
      </c>
      <c r="H581" s="822" t="s">
        <v>22</v>
      </c>
      <c r="I581" s="1742" t="s">
        <v>1019</v>
      </c>
      <c r="J581" s="822" t="s">
        <v>22</v>
      </c>
      <c r="K581" s="1742" t="s">
        <v>22</v>
      </c>
      <c r="L581" s="822" t="s">
        <v>22</v>
      </c>
      <c r="M581" s="2664" t="s">
        <v>22</v>
      </c>
      <c r="N581" s="2661" t="s">
        <v>22</v>
      </c>
      <c r="O581" s="2653" t="s">
        <v>22</v>
      </c>
      <c r="P581" s="2650" t="s">
        <v>22</v>
      </c>
      <c r="Q581" s="2653" t="s">
        <v>22</v>
      </c>
      <c r="R581" s="2650" t="s">
        <v>22</v>
      </c>
      <c r="S581" s="1529" t="s">
        <v>965</v>
      </c>
      <c r="T581" s="1639"/>
      <c r="U581" s="1639"/>
      <c r="V581" s="1639"/>
      <c r="W581" s="1639"/>
      <c r="X581" s="1639"/>
      <c r="Y581" s="1639"/>
      <c r="Z581" s="1639"/>
      <c r="AA581" s="1639"/>
      <c r="AB581" s="1639"/>
      <c r="AC581" s="679"/>
      <c r="AD581" s="1639">
        <v>0</v>
      </c>
    </row>
    <row s="1854" customFormat="1" customHeight="1" ht="33.75">
      <c r="A582" s="1639"/>
      <c r="B582" s="2401" t="s">
        <v>1526</v>
      </c>
      <c r="C582" s="2402" t="s">
        <v>104</v>
      </c>
      <c r="D582" s="693" t="str">
        <f>B582&amp;".1"</f>
        <v>4.205.1</v>
      </c>
      <c r="E582" s="1671" t="s">
        <v>962</v>
      </c>
      <c r="F582" s="2267" t="s">
        <v>318</v>
      </c>
      <c r="G582" s="2357" t="s">
        <v>22</v>
      </c>
      <c r="H582" s="822" t="s">
        <v>22</v>
      </c>
      <c r="I582" s="2357" t="s">
        <v>1527</v>
      </c>
      <c r="J582" s="822" t="s">
        <v>22</v>
      </c>
      <c r="K582" s="2357" t="s">
        <v>22</v>
      </c>
      <c r="L582" s="822" t="s">
        <v>22</v>
      </c>
      <c r="M582" s="2663" t="s">
        <v>22</v>
      </c>
      <c r="N582" s="2661" t="s">
        <v>22</v>
      </c>
      <c r="O582" s="2652" t="s">
        <v>22</v>
      </c>
      <c r="P582" s="2650" t="s">
        <v>22</v>
      </c>
      <c r="Q582" s="2652" t="s">
        <v>22</v>
      </c>
      <c r="R582" s="2650" t="s">
        <v>22</v>
      </c>
      <c r="S582" s="1529" t="s">
        <v>963</v>
      </c>
      <c r="T582" s="1639"/>
      <c r="U582" s="1639"/>
      <c r="V582" s="1639"/>
      <c r="W582" s="1639"/>
      <c r="X582" s="1639"/>
      <c r="Y582" s="1639"/>
      <c r="Z582" s="1639"/>
      <c r="AA582" s="1639"/>
      <c r="AB582" s="1639"/>
      <c r="AC582" s="679"/>
      <c r="AD582" s="1639">
        <v>0</v>
      </c>
    </row>
    <row s="1854" customFormat="1" customHeight="1" ht="15">
      <c r="A583" s="1636"/>
      <c r="B583" s="2401"/>
      <c r="C583" s="2402"/>
      <c r="D583" s="693" t="str">
        <f>B582&amp;".2"</f>
        <v>4.205.2</v>
      </c>
      <c r="E583" s="1671" t="s">
        <v>964</v>
      </c>
      <c r="F583" s="2267" t="s">
        <v>318</v>
      </c>
      <c r="G583" s="1742" t="s">
        <v>22</v>
      </c>
      <c r="H583" s="822" t="s">
        <v>22</v>
      </c>
      <c r="I583" s="1742" t="s">
        <v>1474</v>
      </c>
      <c r="J583" s="822" t="s">
        <v>22</v>
      </c>
      <c r="K583" s="1742" t="s">
        <v>22</v>
      </c>
      <c r="L583" s="822" t="s">
        <v>22</v>
      </c>
      <c r="M583" s="2664" t="s">
        <v>22</v>
      </c>
      <c r="N583" s="2661" t="s">
        <v>22</v>
      </c>
      <c r="O583" s="2653" t="s">
        <v>22</v>
      </c>
      <c r="P583" s="2650" t="s">
        <v>22</v>
      </c>
      <c r="Q583" s="2653" t="s">
        <v>22</v>
      </c>
      <c r="R583" s="2650" t="s">
        <v>22</v>
      </c>
      <c r="S583" s="1529" t="s">
        <v>965</v>
      </c>
      <c r="T583" s="1639"/>
      <c r="U583" s="1639"/>
      <c r="V583" s="1639"/>
      <c r="W583" s="1639"/>
      <c r="X583" s="1639"/>
      <c r="Y583" s="1639"/>
      <c r="Z583" s="1639"/>
      <c r="AA583" s="1639"/>
      <c r="AB583" s="1639"/>
      <c r="AC583" s="679"/>
      <c r="AD583" s="1639">
        <v>0</v>
      </c>
    </row>
    <row s="1854" customFormat="1" customHeight="1" ht="33.75">
      <c r="A584" s="1639"/>
      <c r="B584" s="2401" t="s">
        <v>1528</v>
      </c>
      <c r="C584" s="2402" t="s">
        <v>104</v>
      </c>
      <c r="D584" s="693" t="str">
        <f>B584&amp;".1"</f>
        <v>4.206.1</v>
      </c>
      <c r="E584" s="1671" t="s">
        <v>962</v>
      </c>
      <c r="F584" s="2267" t="s">
        <v>318</v>
      </c>
      <c r="G584" s="2357" t="s">
        <v>22</v>
      </c>
      <c r="H584" s="822" t="s">
        <v>22</v>
      </c>
      <c r="I584" s="2357" t="s">
        <v>1529</v>
      </c>
      <c r="J584" s="822" t="s">
        <v>22</v>
      </c>
      <c r="K584" s="2357" t="s">
        <v>22</v>
      </c>
      <c r="L584" s="822" t="s">
        <v>22</v>
      </c>
      <c r="M584" s="2663" t="s">
        <v>22</v>
      </c>
      <c r="N584" s="2661" t="s">
        <v>22</v>
      </c>
      <c r="O584" s="2652" t="s">
        <v>22</v>
      </c>
      <c r="P584" s="2650" t="s">
        <v>22</v>
      </c>
      <c r="Q584" s="2652" t="s">
        <v>22</v>
      </c>
      <c r="R584" s="2650" t="s">
        <v>22</v>
      </c>
      <c r="S584" s="1529" t="s">
        <v>963</v>
      </c>
      <c r="T584" s="1639"/>
      <c r="U584" s="1639"/>
      <c r="V584" s="1639"/>
      <c r="W584" s="1639"/>
      <c r="X584" s="1639"/>
      <c r="Y584" s="1639"/>
      <c r="Z584" s="1639"/>
      <c r="AA584" s="1639"/>
      <c r="AB584" s="1639"/>
      <c r="AC584" s="679"/>
      <c r="AD584" s="1639">
        <v>0</v>
      </c>
    </row>
    <row s="1854" customFormat="1" customHeight="1" ht="15">
      <c r="A585" s="1636"/>
      <c r="B585" s="2401"/>
      <c r="C585" s="2402"/>
      <c r="D585" s="693" t="str">
        <f>B584&amp;".2"</f>
        <v>4.206.2</v>
      </c>
      <c r="E585" s="1671" t="s">
        <v>964</v>
      </c>
      <c r="F585" s="2267" t="s">
        <v>318</v>
      </c>
      <c r="G585" s="1742" t="s">
        <v>22</v>
      </c>
      <c r="H585" s="822" t="s">
        <v>22</v>
      </c>
      <c r="I585" s="1742" t="s">
        <v>1474</v>
      </c>
      <c r="J585" s="822" t="s">
        <v>22</v>
      </c>
      <c r="K585" s="1742" t="s">
        <v>22</v>
      </c>
      <c r="L585" s="822" t="s">
        <v>22</v>
      </c>
      <c r="M585" s="2664" t="s">
        <v>22</v>
      </c>
      <c r="N585" s="2661" t="s">
        <v>22</v>
      </c>
      <c r="O585" s="2653" t="s">
        <v>22</v>
      </c>
      <c r="P585" s="2650" t="s">
        <v>22</v>
      </c>
      <c r="Q585" s="2653" t="s">
        <v>22</v>
      </c>
      <c r="R585" s="2650" t="s">
        <v>22</v>
      </c>
      <c r="S585" s="1529" t="s">
        <v>965</v>
      </c>
      <c r="T585" s="1639"/>
      <c r="U585" s="1639"/>
      <c r="V585" s="1639"/>
      <c r="W585" s="1639"/>
      <c r="X585" s="1639"/>
      <c r="Y585" s="1639"/>
      <c r="Z585" s="1639"/>
      <c r="AA585" s="1639"/>
      <c r="AB585" s="1639"/>
      <c r="AC585" s="679"/>
      <c r="AD585" s="1639">
        <v>0</v>
      </c>
    </row>
    <row s="1854" customFormat="1" customHeight="1" ht="33.75">
      <c r="A586" s="1639"/>
      <c r="B586" s="2401" t="s">
        <v>1530</v>
      </c>
      <c r="C586" s="2402" t="s">
        <v>104</v>
      </c>
      <c r="D586" s="693" t="str">
        <f>B586&amp;".1"</f>
        <v>4.207.1</v>
      </c>
      <c r="E586" s="1671" t="s">
        <v>962</v>
      </c>
      <c r="F586" s="2267" t="s">
        <v>318</v>
      </c>
      <c r="G586" s="2357" t="s">
        <v>22</v>
      </c>
      <c r="H586" s="822" t="s">
        <v>22</v>
      </c>
      <c r="I586" s="2357" t="s">
        <v>1531</v>
      </c>
      <c r="J586" s="822" t="s">
        <v>22</v>
      </c>
      <c r="K586" s="2357" t="s">
        <v>22</v>
      </c>
      <c r="L586" s="822" t="s">
        <v>22</v>
      </c>
      <c r="M586" s="2663" t="s">
        <v>22</v>
      </c>
      <c r="N586" s="2661" t="s">
        <v>22</v>
      </c>
      <c r="O586" s="2652" t="s">
        <v>22</v>
      </c>
      <c r="P586" s="2650" t="s">
        <v>22</v>
      </c>
      <c r="Q586" s="2652" t="s">
        <v>22</v>
      </c>
      <c r="R586" s="2650" t="s">
        <v>22</v>
      </c>
      <c r="S586" s="1529" t="s">
        <v>963</v>
      </c>
      <c r="T586" s="1639"/>
      <c r="U586" s="1639"/>
      <c r="V586" s="1639"/>
      <c r="W586" s="1639"/>
      <c r="X586" s="1639"/>
      <c r="Y586" s="1639"/>
      <c r="Z586" s="1639"/>
      <c r="AA586" s="1639"/>
      <c r="AB586" s="1639"/>
      <c r="AC586" s="679"/>
      <c r="AD586" s="1639">
        <v>0</v>
      </c>
    </row>
    <row s="1854" customFormat="1" customHeight="1" ht="15">
      <c r="A587" s="1636"/>
      <c r="B587" s="2401"/>
      <c r="C587" s="2402"/>
      <c r="D587" s="693" t="str">
        <f>B586&amp;".2"</f>
        <v>4.207.2</v>
      </c>
      <c r="E587" s="1671" t="s">
        <v>964</v>
      </c>
      <c r="F587" s="2267" t="s">
        <v>318</v>
      </c>
      <c r="G587" s="1742" t="s">
        <v>22</v>
      </c>
      <c r="H587" s="822" t="s">
        <v>22</v>
      </c>
      <c r="I587" s="1742" t="s">
        <v>1075</v>
      </c>
      <c r="J587" s="822" t="s">
        <v>22</v>
      </c>
      <c r="K587" s="1742" t="s">
        <v>22</v>
      </c>
      <c r="L587" s="822" t="s">
        <v>22</v>
      </c>
      <c r="M587" s="2664" t="s">
        <v>22</v>
      </c>
      <c r="N587" s="2661" t="s">
        <v>22</v>
      </c>
      <c r="O587" s="2653" t="s">
        <v>22</v>
      </c>
      <c r="P587" s="2650" t="s">
        <v>22</v>
      </c>
      <c r="Q587" s="2653" t="s">
        <v>22</v>
      </c>
      <c r="R587" s="2650" t="s">
        <v>22</v>
      </c>
      <c r="S587" s="1529" t="s">
        <v>965</v>
      </c>
      <c r="T587" s="1639"/>
      <c r="U587" s="1639"/>
      <c r="V587" s="1639"/>
      <c r="W587" s="1639"/>
      <c r="X587" s="1639"/>
      <c r="Y587" s="1639"/>
      <c r="Z587" s="1639"/>
      <c r="AA587" s="1639"/>
      <c r="AB587" s="1639"/>
      <c r="AC587" s="679"/>
      <c r="AD587" s="1639">
        <v>0</v>
      </c>
    </row>
    <row s="1854" customFormat="1" customHeight="1" ht="33.75">
      <c r="A588" s="1639"/>
      <c r="B588" s="2401" t="s">
        <v>1532</v>
      </c>
      <c r="C588" s="2402" t="s">
        <v>104</v>
      </c>
      <c r="D588" s="693" t="str">
        <f>B588&amp;".1"</f>
        <v>4.208.1</v>
      </c>
      <c r="E588" s="1671" t="s">
        <v>962</v>
      </c>
      <c r="F588" s="2267" t="s">
        <v>318</v>
      </c>
      <c r="G588" s="2357" t="s">
        <v>22</v>
      </c>
      <c r="H588" s="822" t="s">
        <v>22</v>
      </c>
      <c r="I588" s="2357" t="s">
        <v>1533</v>
      </c>
      <c r="J588" s="822" t="s">
        <v>22</v>
      </c>
      <c r="K588" s="2357" t="s">
        <v>22</v>
      </c>
      <c r="L588" s="822" t="s">
        <v>22</v>
      </c>
      <c r="M588" s="2663" t="s">
        <v>22</v>
      </c>
      <c r="N588" s="2661" t="s">
        <v>22</v>
      </c>
      <c r="O588" s="2652" t="s">
        <v>22</v>
      </c>
      <c r="P588" s="2650" t="s">
        <v>22</v>
      </c>
      <c r="Q588" s="2652" t="s">
        <v>22</v>
      </c>
      <c r="R588" s="2650" t="s">
        <v>22</v>
      </c>
      <c r="S588" s="1529" t="s">
        <v>963</v>
      </c>
      <c r="T588" s="1639"/>
      <c r="U588" s="1639"/>
      <c r="V588" s="1639"/>
      <c r="W588" s="1639"/>
      <c r="X588" s="1639"/>
      <c r="Y588" s="1639"/>
      <c r="Z588" s="1639"/>
      <c r="AA588" s="1639"/>
      <c r="AB588" s="1639"/>
      <c r="AC588" s="679"/>
      <c r="AD588" s="1639">
        <v>0</v>
      </c>
    </row>
    <row s="1854" customFormat="1" customHeight="1" ht="15">
      <c r="A589" s="1636"/>
      <c r="B589" s="2401"/>
      <c r="C589" s="2402"/>
      <c r="D589" s="693" t="str">
        <f>B588&amp;".2"</f>
        <v>4.208.2</v>
      </c>
      <c r="E589" s="1671" t="s">
        <v>964</v>
      </c>
      <c r="F589" s="2267" t="s">
        <v>318</v>
      </c>
      <c r="G589" s="1742" t="s">
        <v>22</v>
      </c>
      <c r="H589" s="822" t="s">
        <v>22</v>
      </c>
      <c r="I589" s="1742" t="s">
        <v>997</v>
      </c>
      <c r="J589" s="822" t="s">
        <v>22</v>
      </c>
      <c r="K589" s="1742" t="s">
        <v>22</v>
      </c>
      <c r="L589" s="822" t="s">
        <v>22</v>
      </c>
      <c r="M589" s="2664" t="s">
        <v>22</v>
      </c>
      <c r="N589" s="2661" t="s">
        <v>22</v>
      </c>
      <c r="O589" s="2653" t="s">
        <v>22</v>
      </c>
      <c r="P589" s="2650" t="s">
        <v>22</v>
      </c>
      <c r="Q589" s="2653" t="s">
        <v>22</v>
      </c>
      <c r="R589" s="2650" t="s">
        <v>22</v>
      </c>
      <c r="S589" s="1529" t="s">
        <v>965</v>
      </c>
      <c r="T589" s="1639"/>
      <c r="U589" s="1639"/>
      <c r="V589" s="1639"/>
      <c r="W589" s="1639"/>
      <c r="X589" s="1639"/>
      <c r="Y589" s="1639"/>
      <c r="Z589" s="1639"/>
      <c r="AA589" s="1639"/>
      <c r="AB589" s="1639"/>
      <c r="AC589" s="679"/>
      <c r="AD589" s="1639">
        <v>0</v>
      </c>
    </row>
    <row s="1854" customFormat="1" customHeight="1" ht="33.75">
      <c r="A590" s="1639"/>
      <c r="B590" s="2401" t="s">
        <v>1534</v>
      </c>
      <c r="C590" s="2402" t="s">
        <v>104</v>
      </c>
      <c r="D590" s="693" t="str">
        <f>B590&amp;".1"</f>
        <v>4.209.1</v>
      </c>
      <c r="E590" s="1671" t="s">
        <v>962</v>
      </c>
      <c r="F590" s="2267" t="s">
        <v>318</v>
      </c>
      <c r="G590" s="2357" t="s">
        <v>22</v>
      </c>
      <c r="H590" s="822" t="s">
        <v>22</v>
      </c>
      <c r="I590" s="2357" t="s">
        <v>1533</v>
      </c>
      <c r="J590" s="822" t="s">
        <v>22</v>
      </c>
      <c r="K590" s="2357" t="s">
        <v>22</v>
      </c>
      <c r="L590" s="822" t="s">
        <v>22</v>
      </c>
      <c r="M590" s="2663" t="s">
        <v>22</v>
      </c>
      <c r="N590" s="2661" t="s">
        <v>22</v>
      </c>
      <c r="O590" s="2652" t="s">
        <v>22</v>
      </c>
      <c r="P590" s="2650" t="s">
        <v>22</v>
      </c>
      <c r="Q590" s="2652" t="s">
        <v>22</v>
      </c>
      <c r="R590" s="2650" t="s">
        <v>22</v>
      </c>
      <c r="S590" s="1529" t="s">
        <v>963</v>
      </c>
      <c r="T590" s="1639"/>
      <c r="U590" s="1639"/>
      <c r="V590" s="1639"/>
      <c r="W590" s="1639"/>
      <c r="X590" s="1639"/>
      <c r="Y590" s="1639"/>
      <c r="Z590" s="1639"/>
      <c r="AA590" s="1639"/>
      <c r="AB590" s="1639"/>
      <c r="AC590" s="679"/>
      <c r="AD590" s="1639">
        <v>0</v>
      </c>
    </row>
    <row s="1854" customFormat="1" customHeight="1" ht="15">
      <c r="A591" s="1636"/>
      <c r="B591" s="2401"/>
      <c r="C591" s="2402"/>
      <c r="D591" s="693" t="str">
        <f>B590&amp;".2"</f>
        <v>4.209.2</v>
      </c>
      <c r="E591" s="1671" t="s">
        <v>964</v>
      </c>
      <c r="F591" s="2267" t="s">
        <v>318</v>
      </c>
      <c r="G591" s="1742" t="s">
        <v>22</v>
      </c>
      <c r="H591" s="822" t="s">
        <v>22</v>
      </c>
      <c r="I591" s="1742" t="s">
        <v>1152</v>
      </c>
      <c r="J591" s="822" t="s">
        <v>22</v>
      </c>
      <c r="K591" s="1742" t="s">
        <v>22</v>
      </c>
      <c r="L591" s="822" t="s">
        <v>22</v>
      </c>
      <c r="M591" s="2664" t="s">
        <v>22</v>
      </c>
      <c r="N591" s="2661" t="s">
        <v>22</v>
      </c>
      <c r="O591" s="2653" t="s">
        <v>22</v>
      </c>
      <c r="P591" s="2650" t="s">
        <v>22</v>
      </c>
      <c r="Q591" s="2653" t="s">
        <v>22</v>
      </c>
      <c r="R591" s="2650" t="s">
        <v>22</v>
      </c>
      <c r="S591" s="1529" t="s">
        <v>965</v>
      </c>
      <c r="T591" s="1639"/>
      <c r="U591" s="1639"/>
      <c r="V591" s="1639"/>
      <c r="W591" s="1639"/>
      <c r="X591" s="1639"/>
      <c r="Y591" s="1639"/>
      <c r="Z591" s="1639"/>
      <c r="AA591" s="1639"/>
      <c r="AB591" s="1639"/>
      <c r="AC591" s="679"/>
      <c r="AD591" s="1639">
        <v>0</v>
      </c>
    </row>
    <row s="1854" customFormat="1" customHeight="1" ht="33.75">
      <c r="A592" s="1639"/>
      <c r="B592" s="2401" t="s">
        <v>1535</v>
      </c>
      <c r="C592" s="2402" t="s">
        <v>104</v>
      </c>
      <c r="D592" s="693" t="str">
        <f>B592&amp;".1"</f>
        <v>4.210.1</v>
      </c>
      <c r="E592" s="1671" t="s">
        <v>962</v>
      </c>
      <c r="F592" s="2267" t="s">
        <v>318</v>
      </c>
      <c r="G592" s="2357" t="s">
        <v>22</v>
      </c>
      <c r="H592" s="822" t="s">
        <v>22</v>
      </c>
      <c r="I592" s="2357" t="s">
        <v>1536</v>
      </c>
      <c r="J592" s="822" t="s">
        <v>22</v>
      </c>
      <c r="K592" s="2357" t="s">
        <v>22</v>
      </c>
      <c r="L592" s="822" t="s">
        <v>22</v>
      </c>
      <c r="M592" s="2663" t="s">
        <v>22</v>
      </c>
      <c r="N592" s="2661" t="s">
        <v>22</v>
      </c>
      <c r="O592" s="2652" t="s">
        <v>22</v>
      </c>
      <c r="P592" s="2650" t="s">
        <v>22</v>
      </c>
      <c r="Q592" s="2652" t="s">
        <v>22</v>
      </c>
      <c r="R592" s="2650" t="s">
        <v>22</v>
      </c>
      <c r="S592" s="1529" t="s">
        <v>963</v>
      </c>
      <c r="T592" s="1639"/>
      <c r="U592" s="1639"/>
      <c r="V592" s="1639"/>
      <c r="W592" s="1639"/>
      <c r="X592" s="1639"/>
      <c r="Y592" s="1639"/>
      <c r="Z592" s="1639"/>
      <c r="AA592" s="1639"/>
      <c r="AB592" s="1639"/>
      <c r="AC592" s="679"/>
      <c r="AD592" s="1639">
        <v>0</v>
      </c>
    </row>
    <row s="1854" customFormat="1" customHeight="1" ht="15">
      <c r="A593" s="1636"/>
      <c r="B593" s="2401"/>
      <c r="C593" s="2402"/>
      <c r="D593" s="693" t="str">
        <f>B592&amp;".2"</f>
        <v>4.210.2</v>
      </c>
      <c r="E593" s="1671" t="s">
        <v>964</v>
      </c>
      <c r="F593" s="2267" t="s">
        <v>318</v>
      </c>
      <c r="G593" s="1742" t="s">
        <v>22</v>
      </c>
      <c r="H593" s="822" t="s">
        <v>22</v>
      </c>
      <c r="I593" s="1742" t="s">
        <v>1097</v>
      </c>
      <c r="J593" s="822" t="s">
        <v>22</v>
      </c>
      <c r="K593" s="1742" t="s">
        <v>22</v>
      </c>
      <c r="L593" s="822" t="s">
        <v>22</v>
      </c>
      <c r="M593" s="2664" t="s">
        <v>22</v>
      </c>
      <c r="N593" s="2661" t="s">
        <v>22</v>
      </c>
      <c r="O593" s="2653" t="s">
        <v>22</v>
      </c>
      <c r="P593" s="2650" t="s">
        <v>22</v>
      </c>
      <c r="Q593" s="2653" t="s">
        <v>22</v>
      </c>
      <c r="R593" s="2650" t="s">
        <v>22</v>
      </c>
      <c r="S593" s="1529" t="s">
        <v>965</v>
      </c>
      <c r="T593" s="1639"/>
      <c r="U593" s="1639"/>
      <c r="V593" s="1639"/>
      <c r="W593" s="1639"/>
      <c r="X593" s="1639"/>
      <c r="Y593" s="1639"/>
      <c r="Z593" s="1639"/>
      <c r="AA593" s="1639"/>
      <c r="AB593" s="1639"/>
      <c r="AC593" s="679"/>
      <c r="AD593" s="1639">
        <v>0</v>
      </c>
    </row>
    <row s="1854" customFormat="1" customHeight="1" ht="33.75">
      <c r="A594" s="1639"/>
      <c r="B594" s="2401" t="s">
        <v>1537</v>
      </c>
      <c r="C594" s="2402" t="s">
        <v>104</v>
      </c>
      <c r="D594" s="693" t="str">
        <f>B594&amp;".1"</f>
        <v>4.211.1</v>
      </c>
      <c r="E594" s="1671" t="s">
        <v>962</v>
      </c>
      <c r="F594" s="2267" t="s">
        <v>318</v>
      </c>
      <c r="G594" s="2357" t="s">
        <v>22</v>
      </c>
      <c r="H594" s="822" t="s">
        <v>22</v>
      </c>
      <c r="I594" s="2357" t="s">
        <v>1538</v>
      </c>
      <c r="J594" s="822" t="s">
        <v>22</v>
      </c>
      <c r="K594" s="2357" t="s">
        <v>22</v>
      </c>
      <c r="L594" s="822" t="s">
        <v>22</v>
      </c>
      <c r="M594" s="2663" t="s">
        <v>22</v>
      </c>
      <c r="N594" s="2661" t="s">
        <v>22</v>
      </c>
      <c r="O594" s="2652" t="s">
        <v>22</v>
      </c>
      <c r="P594" s="2650" t="s">
        <v>22</v>
      </c>
      <c r="Q594" s="2652" t="s">
        <v>22</v>
      </c>
      <c r="R594" s="2650" t="s">
        <v>22</v>
      </c>
      <c r="S594" s="1529" t="s">
        <v>963</v>
      </c>
      <c r="T594" s="1639"/>
      <c r="U594" s="1639"/>
      <c r="V594" s="1639"/>
      <c r="W594" s="1639"/>
      <c r="X594" s="1639"/>
      <c r="Y594" s="1639"/>
      <c r="Z594" s="1639"/>
      <c r="AA594" s="1639"/>
      <c r="AB594" s="1639"/>
      <c r="AC594" s="679"/>
      <c r="AD594" s="1639">
        <v>0</v>
      </c>
    </row>
    <row s="1854" customFormat="1" customHeight="1" ht="15">
      <c r="A595" s="1636"/>
      <c r="B595" s="2401"/>
      <c r="C595" s="2402"/>
      <c r="D595" s="693" t="str">
        <f>B594&amp;".2"</f>
        <v>4.211.2</v>
      </c>
      <c r="E595" s="1671" t="s">
        <v>964</v>
      </c>
      <c r="F595" s="2267" t="s">
        <v>318</v>
      </c>
      <c r="G595" s="1742" t="s">
        <v>22</v>
      </c>
      <c r="H595" s="822" t="s">
        <v>22</v>
      </c>
      <c r="I595" s="1742" t="s">
        <v>1053</v>
      </c>
      <c r="J595" s="822" t="s">
        <v>22</v>
      </c>
      <c r="K595" s="1742" t="s">
        <v>22</v>
      </c>
      <c r="L595" s="822" t="s">
        <v>22</v>
      </c>
      <c r="M595" s="2664" t="s">
        <v>22</v>
      </c>
      <c r="N595" s="2661" t="s">
        <v>22</v>
      </c>
      <c r="O595" s="2653" t="s">
        <v>22</v>
      </c>
      <c r="P595" s="2650" t="s">
        <v>22</v>
      </c>
      <c r="Q595" s="2653" t="s">
        <v>22</v>
      </c>
      <c r="R595" s="2650" t="s">
        <v>22</v>
      </c>
      <c r="S595" s="1529" t="s">
        <v>965</v>
      </c>
      <c r="T595" s="1639"/>
      <c r="U595" s="1639"/>
      <c r="V595" s="1639"/>
      <c r="W595" s="1639"/>
      <c r="X595" s="1639"/>
      <c r="Y595" s="1639"/>
      <c r="Z595" s="1639"/>
      <c r="AA595" s="1639"/>
      <c r="AB595" s="1639"/>
      <c r="AC595" s="679"/>
      <c r="AD595" s="1639">
        <v>0</v>
      </c>
    </row>
    <row s="1854" customFormat="1" customHeight="1" ht="33.75">
      <c r="A596" s="1639"/>
      <c r="B596" s="2401" t="s">
        <v>1539</v>
      </c>
      <c r="C596" s="2402" t="s">
        <v>104</v>
      </c>
      <c r="D596" s="693" t="str">
        <f>B596&amp;".1"</f>
        <v>4.212.1</v>
      </c>
      <c r="E596" s="1671" t="s">
        <v>962</v>
      </c>
      <c r="F596" s="2267" t="s">
        <v>318</v>
      </c>
      <c r="G596" s="2357" t="s">
        <v>22</v>
      </c>
      <c r="H596" s="822" t="s">
        <v>22</v>
      </c>
      <c r="I596" s="2357" t="s">
        <v>1540</v>
      </c>
      <c r="J596" s="822" t="s">
        <v>22</v>
      </c>
      <c r="K596" s="2357" t="s">
        <v>22</v>
      </c>
      <c r="L596" s="822" t="s">
        <v>22</v>
      </c>
      <c r="M596" s="2663" t="s">
        <v>22</v>
      </c>
      <c r="N596" s="2661" t="s">
        <v>22</v>
      </c>
      <c r="O596" s="2652" t="s">
        <v>22</v>
      </c>
      <c r="P596" s="2650" t="s">
        <v>22</v>
      </c>
      <c r="Q596" s="2652" t="s">
        <v>22</v>
      </c>
      <c r="R596" s="2650" t="s">
        <v>22</v>
      </c>
      <c r="S596" s="1529" t="s">
        <v>963</v>
      </c>
      <c r="T596" s="1639"/>
      <c r="U596" s="1639"/>
      <c r="V596" s="1639"/>
      <c r="W596" s="1639"/>
      <c r="X596" s="1639"/>
      <c r="Y596" s="1639"/>
      <c r="Z596" s="1639"/>
      <c r="AA596" s="1639"/>
      <c r="AB596" s="1639"/>
      <c r="AC596" s="679"/>
      <c r="AD596" s="1639">
        <v>0</v>
      </c>
    </row>
    <row s="1854" customFormat="1" customHeight="1" ht="15">
      <c r="A597" s="1636"/>
      <c r="B597" s="2401"/>
      <c r="C597" s="2402"/>
      <c r="D597" s="693" t="str">
        <f>B596&amp;".2"</f>
        <v>4.212.2</v>
      </c>
      <c r="E597" s="1671" t="s">
        <v>964</v>
      </c>
      <c r="F597" s="2267" t="s">
        <v>318</v>
      </c>
      <c r="G597" s="1742" t="s">
        <v>22</v>
      </c>
      <c r="H597" s="822" t="s">
        <v>22</v>
      </c>
      <c r="I597" s="1742" t="s">
        <v>1184</v>
      </c>
      <c r="J597" s="822" t="s">
        <v>22</v>
      </c>
      <c r="K597" s="1742" t="s">
        <v>22</v>
      </c>
      <c r="L597" s="822" t="s">
        <v>22</v>
      </c>
      <c r="M597" s="2664" t="s">
        <v>22</v>
      </c>
      <c r="N597" s="2661" t="s">
        <v>22</v>
      </c>
      <c r="O597" s="2653" t="s">
        <v>22</v>
      </c>
      <c r="P597" s="2650" t="s">
        <v>22</v>
      </c>
      <c r="Q597" s="2653" t="s">
        <v>22</v>
      </c>
      <c r="R597" s="2650" t="s">
        <v>22</v>
      </c>
      <c r="S597" s="1529" t="s">
        <v>965</v>
      </c>
      <c r="T597" s="1639"/>
      <c r="U597" s="1639"/>
      <c r="V597" s="1639"/>
      <c r="W597" s="1639"/>
      <c r="X597" s="1639"/>
      <c r="Y597" s="1639"/>
      <c r="Z597" s="1639"/>
      <c r="AA597" s="1639"/>
      <c r="AB597" s="1639"/>
      <c r="AC597" s="679"/>
      <c r="AD597" s="1639">
        <v>0</v>
      </c>
    </row>
    <row s="1854" customFormat="1" customHeight="1" ht="33.75">
      <c r="A598" s="1639"/>
      <c r="B598" s="2401" t="s">
        <v>1541</v>
      </c>
      <c r="C598" s="2402" t="s">
        <v>104</v>
      </c>
      <c r="D598" s="693" t="str">
        <f>B598&amp;".1"</f>
        <v>4.213.1</v>
      </c>
      <c r="E598" s="1671" t="s">
        <v>962</v>
      </c>
      <c r="F598" s="2267" t="s">
        <v>318</v>
      </c>
      <c r="G598" s="2357" t="s">
        <v>22</v>
      </c>
      <c r="H598" s="822" t="s">
        <v>22</v>
      </c>
      <c r="I598" s="2357" t="s">
        <v>1542</v>
      </c>
      <c r="J598" s="822" t="s">
        <v>22</v>
      </c>
      <c r="K598" s="2357" t="s">
        <v>22</v>
      </c>
      <c r="L598" s="822" t="s">
        <v>22</v>
      </c>
      <c r="M598" s="2663" t="s">
        <v>22</v>
      </c>
      <c r="N598" s="2661" t="s">
        <v>22</v>
      </c>
      <c r="O598" s="2652" t="s">
        <v>22</v>
      </c>
      <c r="P598" s="2650" t="s">
        <v>22</v>
      </c>
      <c r="Q598" s="2652" t="s">
        <v>22</v>
      </c>
      <c r="R598" s="2650" t="s">
        <v>22</v>
      </c>
      <c r="S598" s="1529" t="s">
        <v>963</v>
      </c>
      <c r="T598" s="1639"/>
      <c r="U598" s="1639"/>
      <c r="V598" s="1639"/>
      <c r="W598" s="1639"/>
      <c r="X598" s="1639"/>
      <c r="Y598" s="1639"/>
      <c r="Z598" s="1639"/>
      <c r="AA598" s="1639"/>
      <c r="AB598" s="1639"/>
      <c r="AC598" s="679"/>
      <c r="AD598" s="1639">
        <v>0</v>
      </c>
    </row>
    <row s="1854" customFormat="1" customHeight="1" ht="15">
      <c r="A599" s="1636"/>
      <c r="B599" s="2401"/>
      <c r="C599" s="2402"/>
      <c r="D599" s="693" t="str">
        <f>B598&amp;".2"</f>
        <v>4.213.2</v>
      </c>
      <c r="E599" s="1671" t="s">
        <v>964</v>
      </c>
      <c r="F599" s="2267" t="s">
        <v>318</v>
      </c>
      <c r="G599" s="1742" t="s">
        <v>22</v>
      </c>
      <c r="H599" s="822" t="s">
        <v>22</v>
      </c>
      <c r="I599" s="1742" t="s">
        <v>1075</v>
      </c>
      <c r="J599" s="822" t="s">
        <v>22</v>
      </c>
      <c r="K599" s="1742" t="s">
        <v>22</v>
      </c>
      <c r="L599" s="822" t="s">
        <v>22</v>
      </c>
      <c r="M599" s="2664" t="s">
        <v>22</v>
      </c>
      <c r="N599" s="2661" t="s">
        <v>22</v>
      </c>
      <c r="O599" s="2653" t="s">
        <v>22</v>
      </c>
      <c r="P599" s="2650" t="s">
        <v>22</v>
      </c>
      <c r="Q599" s="2653" t="s">
        <v>22</v>
      </c>
      <c r="R599" s="2650" t="s">
        <v>22</v>
      </c>
      <c r="S599" s="1529" t="s">
        <v>965</v>
      </c>
      <c r="T599" s="1639"/>
      <c r="U599" s="1639"/>
      <c r="V599" s="1639"/>
      <c r="W599" s="1639"/>
      <c r="X599" s="1639"/>
      <c r="Y599" s="1639"/>
      <c r="Z599" s="1639"/>
      <c r="AA599" s="1639"/>
      <c r="AB599" s="1639"/>
      <c r="AC599" s="679"/>
      <c r="AD599" s="1639">
        <v>0</v>
      </c>
    </row>
    <row s="1854" customFormat="1" customHeight="1" ht="33.75">
      <c r="A600" s="1639"/>
      <c r="B600" s="2401" t="s">
        <v>1543</v>
      </c>
      <c r="C600" s="2402" t="s">
        <v>104</v>
      </c>
      <c r="D600" s="693" t="str">
        <f>B600&amp;".1"</f>
        <v>4.214.1</v>
      </c>
      <c r="E600" s="1671" t="s">
        <v>962</v>
      </c>
      <c r="F600" s="2267" t="s">
        <v>318</v>
      </c>
      <c r="G600" s="2357" t="s">
        <v>22</v>
      </c>
      <c r="H600" s="822" t="s">
        <v>22</v>
      </c>
      <c r="I600" s="2357" t="s">
        <v>1544</v>
      </c>
      <c r="J600" s="822" t="s">
        <v>22</v>
      </c>
      <c r="K600" s="2357" t="s">
        <v>22</v>
      </c>
      <c r="L600" s="822" t="s">
        <v>22</v>
      </c>
      <c r="M600" s="2663" t="s">
        <v>22</v>
      </c>
      <c r="N600" s="2661" t="s">
        <v>22</v>
      </c>
      <c r="O600" s="2652" t="s">
        <v>22</v>
      </c>
      <c r="P600" s="2650" t="s">
        <v>22</v>
      </c>
      <c r="Q600" s="2652" t="s">
        <v>22</v>
      </c>
      <c r="R600" s="2650" t="s">
        <v>22</v>
      </c>
      <c r="S600" s="1529" t="s">
        <v>963</v>
      </c>
      <c r="T600" s="1639"/>
      <c r="U600" s="1639"/>
      <c r="V600" s="1639"/>
      <c r="W600" s="1639"/>
      <c r="X600" s="1639"/>
      <c r="Y600" s="1639"/>
      <c r="Z600" s="1639"/>
      <c r="AA600" s="1639"/>
      <c r="AB600" s="1639"/>
      <c r="AC600" s="679"/>
      <c r="AD600" s="1639">
        <v>0</v>
      </c>
    </row>
    <row s="1854" customFormat="1" customHeight="1" ht="15">
      <c r="A601" s="1636"/>
      <c r="B601" s="2401"/>
      <c r="C601" s="2402"/>
      <c r="D601" s="693" t="str">
        <f>B600&amp;".2"</f>
        <v>4.214.2</v>
      </c>
      <c r="E601" s="1671" t="s">
        <v>964</v>
      </c>
      <c r="F601" s="2267" t="s">
        <v>318</v>
      </c>
      <c r="G601" s="1742" t="s">
        <v>22</v>
      </c>
      <c r="H601" s="822" t="s">
        <v>22</v>
      </c>
      <c r="I601" s="1742" t="s">
        <v>1152</v>
      </c>
      <c r="J601" s="822" t="s">
        <v>22</v>
      </c>
      <c r="K601" s="1742" t="s">
        <v>22</v>
      </c>
      <c r="L601" s="822" t="s">
        <v>22</v>
      </c>
      <c r="M601" s="2664" t="s">
        <v>22</v>
      </c>
      <c r="N601" s="2661" t="s">
        <v>22</v>
      </c>
      <c r="O601" s="2653" t="s">
        <v>22</v>
      </c>
      <c r="P601" s="2650" t="s">
        <v>22</v>
      </c>
      <c r="Q601" s="2653" t="s">
        <v>22</v>
      </c>
      <c r="R601" s="2650" t="s">
        <v>22</v>
      </c>
      <c r="S601" s="1529" t="s">
        <v>965</v>
      </c>
      <c r="T601" s="1639"/>
      <c r="U601" s="1639"/>
      <c r="V601" s="1639"/>
      <c r="W601" s="1639"/>
      <c r="X601" s="1639"/>
      <c r="Y601" s="1639"/>
      <c r="Z601" s="1639"/>
      <c r="AA601" s="1639"/>
      <c r="AB601" s="1639"/>
      <c r="AC601" s="679"/>
      <c r="AD601" s="1639">
        <v>0</v>
      </c>
    </row>
    <row s="1854" customFormat="1" customHeight="1" ht="33.75">
      <c r="A602" s="1639"/>
      <c r="B602" s="2401" t="s">
        <v>1545</v>
      </c>
      <c r="C602" s="2402" t="s">
        <v>104</v>
      </c>
      <c r="D602" s="693" t="str">
        <f>B602&amp;".1"</f>
        <v>4.215.1</v>
      </c>
      <c r="E602" s="1671" t="s">
        <v>962</v>
      </c>
      <c r="F602" s="2267" t="s">
        <v>318</v>
      </c>
      <c r="G602" s="2357" t="s">
        <v>22</v>
      </c>
      <c r="H602" s="822" t="s">
        <v>22</v>
      </c>
      <c r="I602" s="2357" t="s">
        <v>1546</v>
      </c>
      <c r="J602" s="822" t="s">
        <v>22</v>
      </c>
      <c r="K602" s="2357" t="s">
        <v>22</v>
      </c>
      <c r="L602" s="822" t="s">
        <v>22</v>
      </c>
      <c r="M602" s="2663" t="s">
        <v>22</v>
      </c>
      <c r="N602" s="2661" t="s">
        <v>22</v>
      </c>
      <c r="O602" s="2652" t="s">
        <v>22</v>
      </c>
      <c r="P602" s="2650" t="s">
        <v>22</v>
      </c>
      <c r="Q602" s="2652" t="s">
        <v>22</v>
      </c>
      <c r="R602" s="2650" t="s">
        <v>22</v>
      </c>
      <c r="S602" s="1529" t="s">
        <v>963</v>
      </c>
      <c r="T602" s="1639"/>
      <c r="U602" s="1639"/>
      <c r="V602" s="1639"/>
      <c r="W602" s="1639"/>
      <c r="X602" s="1639"/>
      <c r="Y602" s="1639"/>
      <c r="Z602" s="1639"/>
      <c r="AA602" s="1639"/>
      <c r="AB602" s="1639"/>
      <c r="AC602" s="679"/>
      <c r="AD602" s="1639">
        <v>0</v>
      </c>
    </row>
    <row s="1854" customFormat="1" customHeight="1" ht="15">
      <c r="A603" s="1636"/>
      <c r="B603" s="2401"/>
      <c r="C603" s="2402"/>
      <c r="D603" s="693" t="str">
        <f>B602&amp;".2"</f>
        <v>4.215.2</v>
      </c>
      <c r="E603" s="1671" t="s">
        <v>964</v>
      </c>
      <c r="F603" s="2267" t="s">
        <v>318</v>
      </c>
      <c r="G603" s="1742" t="s">
        <v>22</v>
      </c>
      <c r="H603" s="822" t="s">
        <v>22</v>
      </c>
      <c r="I603" s="1742" t="s">
        <v>1152</v>
      </c>
      <c r="J603" s="822" t="s">
        <v>22</v>
      </c>
      <c r="K603" s="1742" t="s">
        <v>22</v>
      </c>
      <c r="L603" s="822" t="s">
        <v>22</v>
      </c>
      <c r="M603" s="2664" t="s">
        <v>22</v>
      </c>
      <c r="N603" s="2661" t="s">
        <v>22</v>
      </c>
      <c r="O603" s="2653" t="s">
        <v>22</v>
      </c>
      <c r="P603" s="2650" t="s">
        <v>22</v>
      </c>
      <c r="Q603" s="2653" t="s">
        <v>22</v>
      </c>
      <c r="R603" s="2650" t="s">
        <v>22</v>
      </c>
      <c r="S603" s="1529" t="s">
        <v>965</v>
      </c>
      <c r="T603" s="1639"/>
      <c r="U603" s="1639"/>
      <c r="V603" s="1639"/>
      <c r="W603" s="1639"/>
      <c r="X603" s="1639"/>
      <c r="Y603" s="1639"/>
      <c r="Z603" s="1639"/>
      <c r="AA603" s="1639"/>
      <c r="AB603" s="1639"/>
      <c r="AC603" s="679"/>
      <c r="AD603" s="1639">
        <v>0</v>
      </c>
    </row>
    <row s="1854" customFormat="1" customHeight="1" ht="33.75">
      <c r="A604" s="1639"/>
      <c r="B604" s="2401" t="s">
        <v>1547</v>
      </c>
      <c r="C604" s="2402" t="s">
        <v>104</v>
      </c>
      <c r="D604" s="693" t="str">
        <f>B604&amp;".1"</f>
        <v>4.216.1</v>
      </c>
      <c r="E604" s="1671" t="s">
        <v>962</v>
      </c>
      <c r="F604" s="2267" t="s">
        <v>318</v>
      </c>
      <c r="G604" s="2357" t="s">
        <v>22</v>
      </c>
      <c r="H604" s="822" t="s">
        <v>22</v>
      </c>
      <c r="I604" s="2357" t="s">
        <v>1548</v>
      </c>
      <c r="J604" s="822" t="s">
        <v>22</v>
      </c>
      <c r="K604" s="2357" t="s">
        <v>22</v>
      </c>
      <c r="L604" s="822" t="s">
        <v>22</v>
      </c>
      <c r="M604" s="2663" t="s">
        <v>22</v>
      </c>
      <c r="N604" s="2661" t="s">
        <v>22</v>
      </c>
      <c r="O604" s="2652" t="s">
        <v>22</v>
      </c>
      <c r="P604" s="2650" t="s">
        <v>22</v>
      </c>
      <c r="Q604" s="2652" t="s">
        <v>22</v>
      </c>
      <c r="R604" s="2650" t="s">
        <v>22</v>
      </c>
      <c r="S604" s="1529" t="s">
        <v>963</v>
      </c>
      <c r="T604" s="1639"/>
      <c r="U604" s="1639"/>
      <c r="V604" s="1639"/>
      <c r="W604" s="1639"/>
      <c r="X604" s="1639"/>
      <c r="Y604" s="1639"/>
      <c r="Z604" s="1639"/>
      <c r="AA604" s="1639"/>
      <c r="AB604" s="1639"/>
      <c r="AC604" s="679"/>
      <c r="AD604" s="1639">
        <v>0</v>
      </c>
    </row>
    <row s="1854" customFormat="1" customHeight="1" ht="15">
      <c r="A605" s="1636"/>
      <c r="B605" s="2401"/>
      <c r="C605" s="2402"/>
      <c r="D605" s="693" t="str">
        <f>B604&amp;".2"</f>
        <v>4.216.2</v>
      </c>
      <c r="E605" s="1671" t="s">
        <v>964</v>
      </c>
      <c r="F605" s="2267" t="s">
        <v>318</v>
      </c>
      <c r="G605" s="1742" t="s">
        <v>22</v>
      </c>
      <c r="H605" s="822" t="s">
        <v>22</v>
      </c>
      <c r="I605" s="1742" t="s">
        <v>1042</v>
      </c>
      <c r="J605" s="822" t="s">
        <v>22</v>
      </c>
      <c r="K605" s="1742" t="s">
        <v>22</v>
      </c>
      <c r="L605" s="822" t="s">
        <v>22</v>
      </c>
      <c r="M605" s="2664" t="s">
        <v>22</v>
      </c>
      <c r="N605" s="2661" t="s">
        <v>22</v>
      </c>
      <c r="O605" s="2653" t="s">
        <v>22</v>
      </c>
      <c r="P605" s="2650" t="s">
        <v>22</v>
      </c>
      <c r="Q605" s="2653" t="s">
        <v>22</v>
      </c>
      <c r="R605" s="2650" t="s">
        <v>22</v>
      </c>
      <c r="S605" s="1529" t="s">
        <v>965</v>
      </c>
      <c r="T605" s="1639"/>
      <c r="U605" s="1639"/>
      <c r="V605" s="1639"/>
      <c r="W605" s="1639"/>
      <c r="X605" s="1639"/>
      <c r="Y605" s="1639"/>
      <c r="Z605" s="1639"/>
      <c r="AA605" s="1639"/>
      <c r="AB605" s="1639"/>
      <c r="AC605" s="679"/>
      <c r="AD605" s="1639">
        <v>0</v>
      </c>
    </row>
    <row s="1854" customFormat="1" customHeight="1" ht="33.75">
      <c r="A606" s="1639"/>
      <c r="B606" s="2401" t="s">
        <v>1549</v>
      </c>
      <c r="C606" s="2402" t="s">
        <v>104</v>
      </c>
      <c r="D606" s="693" t="str">
        <f>B606&amp;".1"</f>
        <v>4.217.1</v>
      </c>
      <c r="E606" s="1671" t="s">
        <v>962</v>
      </c>
      <c r="F606" s="2267" t="s">
        <v>318</v>
      </c>
      <c r="G606" s="2357" t="s">
        <v>22</v>
      </c>
      <c r="H606" s="822" t="s">
        <v>22</v>
      </c>
      <c r="I606" s="2357" t="s">
        <v>1550</v>
      </c>
      <c r="J606" s="822" t="s">
        <v>22</v>
      </c>
      <c r="K606" s="2357" t="s">
        <v>22</v>
      </c>
      <c r="L606" s="822" t="s">
        <v>22</v>
      </c>
      <c r="M606" s="2663" t="s">
        <v>22</v>
      </c>
      <c r="N606" s="2661" t="s">
        <v>22</v>
      </c>
      <c r="O606" s="2652" t="s">
        <v>22</v>
      </c>
      <c r="P606" s="2650" t="s">
        <v>22</v>
      </c>
      <c r="Q606" s="2652" t="s">
        <v>22</v>
      </c>
      <c r="R606" s="2650" t="s">
        <v>22</v>
      </c>
      <c r="S606" s="1529" t="s">
        <v>963</v>
      </c>
      <c r="T606" s="1639"/>
      <c r="U606" s="1639"/>
      <c r="V606" s="1639"/>
      <c r="W606" s="1639"/>
      <c r="X606" s="1639"/>
      <c r="Y606" s="1639"/>
      <c r="Z606" s="1639"/>
      <c r="AA606" s="1639"/>
      <c r="AB606" s="1639"/>
      <c r="AC606" s="679"/>
      <c r="AD606" s="1639">
        <v>0</v>
      </c>
    </row>
    <row s="1854" customFormat="1" customHeight="1" ht="15">
      <c r="A607" s="1636"/>
      <c r="B607" s="2401"/>
      <c r="C607" s="2402"/>
      <c r="D607" s="693" t="str">
        <f>B606&amp;".2"</f>
        <v>4.217.2</v>
      </c>
      <c r="E607" s="1671" t="s">
        <v>964</v>
      </c>
      <c r="F607" s="2267" t="s">
        <v>318</v>
      </c>
      <c r="G607" s="1742" t="s">
        <v>22</v>
      </c>
      <c r="H607" s="822" t="s">
        <v>22</v>
      </c>
      <c r="I607" s="1742" t="s">
        <v>1075</v>
      </c>
      <c r="J607" s="822" t="s">
        <v>22</v>
      </c>
      <c r="K607" s="1742" t="s">
        <v>22</v>
      </c>
      <c r="L607" s="822" t="s">
        <v>22</v>
      </c>
      <c r="M607" s="2664" t="s">
        <v>22</v>
      </c>
      <c r="N607" s="2661" t="s">
        <v>22</v>
      </c>
      <c r="O607" s="2653" t="s">
        <v>22</v>
      </c>
      <c r="P607" s="2650" t="s">
        <v>22</v>
      </c>
      <c r="Q607" s="2653" t="s">
        <v>22</v>
      </c>
      <c r="R607" s="2650" t="s">
        <v>22</v>
      </c>
      <c r="S607" s="1529" t="s">
        <v>965</v>
      </c>
      <c r="T607" s="1639"/>
      <c r="U607" s="1639"/>
      <c r="V607" s="1639"/>
      <c r="W607" s="1639"/>
      <c r="X607" s="1639"/>
      <c r="Y607" s="1639"/>
      <c r="Z607" s="1639"/>
      <c r="AA607" s="1639"/>
      <c r="AB607" s="1639"/>
      <c r="AC607" s="679"/>
      <c r="AD607" s="1639">
        <v>0</v>
      </c>
    </row>
    <row s="1854" customFormat="1" customHeight="1" ht="33.75">
      <c r="A608" s="1639"/>
      <c r="B608" s="2401" t="s">
        <v>1551</v>
      </c>
      <c r="C608" s="2402" t="s">
        <v>104</v>
      </c>
      <c r="D608" s="693" t="str">
        <f>B608&amp;".1"</f>
        <v>4.218.1</v>
      </c>
      <c r="E608" s="1671" t="s">
        <v>962</v>
      </c>
      <c r="F608" s="2267" t="s">
        <v>318</v>
      </c>
      <c r="G608" s="2357" t="s">
        <v>22</v>
      </c>
      <c r="H608" s="822" t="s">
        <v>22</v>
      </c>
      <c r="I608" s="2357" t="s">
        <v>1552</v>
      </c>
      <c r="J608" s="822" t="s">
        <v>22</v>
      </c>
      <c r="K608" s="2357" t="s">
        <v>22</v>
      </c>
      <c r="L608" s="822" t="s">
        <v>22</v>
      </c>
      <c r="M608" s="2663" t="s">
        <v>22</v>
      </c>
      <c r="N608" s="2661" t="s">
        <v>22</v>
      </c>
      <c r="O608" s="2652" t="s">
        <v>22</v>
      </c>
      <c r="P608" s="2650" t="s">
        <v>22</v>
      </c>
      <c r="Q608" s="2652" t="s">
        <v>22</v>
      </c>
      <c r="R608" s="2650" t="s">
        <v>22</v>
      </c>
      <c r="S608" s="1529" t="s">
        <v>963</v>
      </c>
      <c r="T608" s="1639"/>
      <c r="U608" s="1639"/>
      <c r="V608" s="1639"/>
      <c r="W608" s="1639"/>
      <c r="X608" s="1639"/>
      <c r="Y608" s="1639"/>
      <c r="Z608" s="1639"/>
      <c r="AA608" s="1639"/>
      <c r="AB608" s="1639"/>
      <c r="AC608" s="679"/>
      <c r="AD608" s="1639">
        <v>0</v>
      </c>
    </row>
    <row s="1854" customFormat="1" customHeight="1" ht="15">
      <c r="A609" s="1636"/>
      <c r="B609" s="2401"/>
      <c r="C609" s="2402"/>
      <c r="D609" s="693" t="str">
        <f>B608&amp;".2"</f>
        <v>4.218.2</v>
      </c>
      <c r="E609" s="1671" t="s">
        <v>964</v>
      </c>
      <c r="F609" s="2267" t="s">
        <v>318</v>
      </c>
      <c r="G609" s="1742" t="s">
        <v>22</v>
      </c>
      <c r="H609" s="822" t="s">
        <v>22</v>
      </c>
      <c r="I609" s="1742" t="s">
        <v>1152</v>
      </c>
      <c r="J609" s="822" t="s">
        <v>22</v>
      </c>
      <c r="K609" s="1742" t="s">
        <v>22</v>
      </c>
      <c r="L609" s="822" t="s">
        <v>22</v>
      </c>
      <c r="M609" s="2664" t="s">
        <v>22</v>
      </c>
      <c r="N609" s="2661" t="s">
        <v>22</v>
      </c>
      <c r="O609" s="2653" t="s">
        <v>22</v>
      </c>
      <c r="P609" s="2650" t="s">
        <v>22</v>
      </c>
      <c r="Q609" s="2653" t="s">
        <v>22</v>
      </c>
      <c r="R609" s="2650" t="s">
        <v>22</v>
      </c>
      <c r="S609" s="1529" t="s">
        <v>965</v>
      </c>
      <c r="T609" s="1639"/>
      <c r="U609" s="1639"/>
      <c r="V609" s="1639"/>
      <c r="W609" s="1639"/>
      <c r="X609" s="1639"/>
      <c r="Y609" s="1639"/>
      <c r="Z609" s="1639"/>
      <c r="AA609" s="1639"/>
      <c r="AB609" s="1639"/>
      <c r="AC609" s="679"/>
      <c r="AD609" s="1639">
        <v>0</v>
      </c>
    </row>
    <row s="1854" customFormat="1" customHeight="1" ht="33.75">
      <c r="A610" s="1639"/>
      <c r="B610" s="2401" t="s">
        <v>1553</v>
      </c>
      <c r="C610" s="2402" t="s">
        <v>104</v>
      </c>
      <c r="D610" s="693" t="str">
        <f>B610&amp;".1"</f>
        <v>4.219.1</v>
      </c>
      <c r="E610" s="1671" t="s">
        <v>962</v>
      </c>
      <c r="F610" s="2267" t="s">
        <v>318</v>
      </c>
      <c r="G610" s="2357" t="s">
        <v>22</v>
      </c>
      <c r="H610" s="822" t="s">
        <v>22</v>
      </c>
      <c r="I610" s="2357" t="s">
        <v>1554</v>
      </c>
      <c r="J610" s="822" t="s">
        <v>22</v>
      </c>
      <c r="K610" s="2357" t="s">
        <v>22</v>
      </c>
      <c r="L610" s="822" t="s">
        <v>22</v>
      </c>
      <c r="M610" s="2663" t="s">
        <v>22</v>
      </c>
      <c r="N610" s="2661" t="s">
        <v>22</v>
      </c>
      <c r="O610" s="2652" t="s">
        <v>22</v>
      </c>
      <c r="P610" s="2650" t="s">
        <v>22</v>
      </c>
      <c r="Q610" s="2652" t="s">
        <v>22</v>
      </c>
      <c r="R610" s="2650" t="s">
        <v>22</v>
      </c>
      <c r="S610" s="1529" t="s">
        <v>963</v>
      </c>
      <c r="T610" s="1639"/>
      <c r="U610" s="1639"/>
      <c r="V610" s="1639"/>
      <c r="W610" s="1639"/>
      <c r="X610" s="1639"/>
      <c r="Y610" s="1639"/>
      <c r="Z610" s="1639"/>
      <c r="AA610" s="1639"/>
      <c r="AB610" s="1639"/>
      <c r="AC610" s="679"/>
      <c r="AD610" s="1639">
        <v>0</v>
      </c>
    </row>
    <row s="1854" customFormat="1" customHeight="1" ht="15">
      <c r="A611" s="1636"/>
      <c r="B611" s="2401"/>
      <c r="C611" s="2402"/>
      <c r="D611" s="693" t="str">
        <f>B610&amp;".2"</f>
        <v>4.219.2</v>
      </c>
      <c r="E611" s="1671" t="s">
        <v>964</v>
      </c>
      <c r="F611" s="2267" t="s">
        <v>318</v>
      </c>
      <c r="G611" s="1742" t="s">
        <v>22</v>
      </c>
      <c r="H611" s="822" t="s">
        <v>22</v>
      </c>
      <c r="I611" s="1742" t="s">
        <v>1152</v>
      </c>
      <c r="J611" s="822" t="s">
        <v>22</v>
      </c>
      <c r="K611" s="1742" t="s">
        <v>22</v>
      </c>
      <c r="L611" s="822" t="s">
        <v>22</v>
      </c>
      <c r="M611" s="2664" t="s">
        <v>22</v>
      </c>
      <c r="N611" s="2661" t="s">
        <v>22</v>
      </c>
      <c r="O611" s="2653" t="s">
        <v>22</v>
      </c>
      <c r="P611" s="2650" t="s">
        <v>22</v>
      </c>
      <c r="Q611" s="2653" t="s">
        <v>22</v>
      </c>
      <c r="R611" s="2650" t="s">
        <v>22</v>
      </c>
      <c r="S611" s="1529" t="s">
        <v>965</v>
      </c>
      <c r="T611" s="1639"/>
      <c r="U611" s="1639"/>
      <c r="V611" s="1639"/>
      <c r="W611" s="1639"/>
      <c r="X611" s="1639"/>
      <c r="Y611" s="1639"/>
      <c r="Z611" s="1639"/>
      <c r="AA611" s="1639"/>
      <c r="AB611" s="1639"/>
      <c r="AC611" s="679"/>
      <c r="AD611" s="1639">
        <v>0</v>
      </c>
    </row>
    <row s="1854" customFormat="1" customHeight="1" ht="33.75">
      <c r="A612" s="1639"/>
      <c r="B612" s="2401" t="s">
        <v>1555</v>
      </c>
      <c r="C612" s="2402" t="s">
        <v>104</v>
      </c>
      <c r="D612" s="693" t="str">
        <f>B612&amp;".1"</f>
        <v>4.220.1</v>
      </c>
      <c r="E612" s="1671" t="s">
        <v>962</v>
      </c>
      <c r="F612" s="2267" t="s">
        <v>318</v>
      </c>
      <c r="G612" s="2357" t="s">
        <v>22</v>
      </c>
      <c r="H612" s="822" t="s">
        <v>22</v>
      </c>
      <c r="I612" s="2357" t="s">
        <v>1556</v>
      </c>
      <c r="J612" s="822" t="s">
        <v>22</v>
      </c>
      <c r="K612" s="2357" t="s">
        <v>22</v>
      </c>
      <c r="L612" s="822" t="s">
        <v>22</v>
      </c>
      <c r="M612" s="2663" t="s">
        <v>22</v>
      </c>
      <c r="N612" s="2661" t="s">
        <v>22</v>
      </c>
      <c r="O612" s="2652" t="s">
        <v>22</v>
      </c>
      <c r="P612" s="2650" t="s">
        <v>22</v>
      </c>
      <c r="Q612" s="2652" t="s">
        <v>22</v>
      </c>
      <c r="R612" s="2650" t="s">
        <v>22</v>
      </c>
      <c r="S612" s="1529" t="s">
        <v>963</v>
      </c>
      <c r="T612" s="1639"/>
      <c r="U612" s="1639"/>
      <c r="V612" s="1639"/>
      <c r="W612" s="1639"/>
      <c r="X612" s="1639"/>
      <c r="Y612" s="1639"/>
      <c r="Z612" s="1639"/>
      <c r="AA612" s="1639"/>
      <c r="AB612" s="1639"/>
      <c r="AC612" s="679"/>
      <c r="AD612" s="1639">
        <v>0</v>
      </c>
    </row>
    <row s="1854" customFormat="1" customHeight="1" ht="15">
      <c r="A613" s="1636"/>
      <c r="B613" s="2401"/>
      <c r="C613" s="2402"/>
      <c r="D613" s="693" t="str">
        <f>B612&amp;".2"</f>
        <v>4.220.2</v>
      </c>
      <c r="E613" s="1671" t="s">
        <v>964</v>
      </c>
      <c r="F613" s="2267" t="s">
        <v>318</v>
      </c>
      <c r="G613" s="1742" t="s">
        <v>22</v>
      </c>
      <c r="H613" s="822" t="s">
        <v>22</v>
      </c>
      <c r="I613" s="1742" t="s">
        <v>1152</v>
      </c>
      <c r="J613" s="822" t="s">
        <v>22</v>
      </c>
      <c r="K613" s="1742" t="s">
        <v>22</v>
      </c>
      <c r="L613" s="822" t="s">
        <v>22</v>
      </c>
      <c r="M613" s="2664" t="s">
        <v>22</v>
      </c>
      <c r="N613" s="2661" t="s">
        <v>22</v>
      </c>
      <c r="O613" s="2653" t="s">
        <v>22</v>
      </c>
      <c r="P613" s="2650" t="s">
        <v>22</v>
      </c>
      <c r="Q613" s="2653" t="s">
        <v>22</v>
      </c>
      <c r="R613" s="2650" t="s">
        <v>22</v>
      </c>
      <c r="S613" s="1529" t="s">
        <v>965</v>
      </c>
      <c r="T613" s="1639"/>
      <c r="U613" s="1639"/>
      <c r="V613" s="1639"/>
      <c r="W613" s="1639"/>
      <c r="X613" s="1639"/>
      <c r="Y613" s="1639"/>
      <c r="Z613" s="1639"/>
      <c r="AA613" s="1639"/>
      <c r="AB613" s="1639"/>
      <c r="AC613" s="679"/>
      <c r="AD613" s="1639">
        <v>0</v>
      </c>
    </row>
    <row s="1854" customFormat="1" customHeight="1" ht="33.75">
      <c r="A614" s="1639"/>
      <c r="B614" s="2401" t="s">
        <v>1557</v>
      </c>
      <c r="C614" s="2402" t="s">
        <v>104</v>
      </c>
      <c r="D614" s="693" t="str">
        <f>B614&amp;".1"</f>
        <v>4.221.1</v>
      </c>
      <c r="E614" s="1671" t="s">
        <v>962</v>
      </c>
      <c r="F614" s="2267" t="s">
        <v>318</v>
      </c>
      <c r="G614" s="2357" t="s">
        <v>22</v>
      </c>
      <c r="H614" s="822" t="s">
        <v>22</v>
      </c>
      <c r="I614" s="2357" t="s">
        <v>1558</v>
      </c>
      <c r="J614" s="822" t="s">
        <v>22</v>
      </c>
      <c r="K614" s="2357" t="s">
        <v>22</v>
      </c>
      <c r="L614" s="822" t="s">
        <v>22</v>
      </c>
      <c r="M614" s="2663" t="s">
        <v>22</v>
      </c>
      <c r="N614" s="2661" t="s">
        <v>22</v>
      </c>
      <c r="O614" s="2652" t="s">
        <v>22</v>
      </c>
      <c r="P614" s="2650" t="s">
        <v>22</v>
      </c>
      <c r="Q614" s="2652" t="s">
        <v>22</v>
      </c>
      <c r="R614" s="2650" t="s">
        <v>22</v>
      </c>
      <c r="S614" s="1529" t="s">
        <v>963</v>
      </c>
      <c r="T614" s="1639"/>
      <c r="U614" s="1639"/>
      <c r="V614" s="1639"/>
      <c r="W614" s="1639"/>
      <c r="X614" s="1639"/>
      <c r="Y614" s="1639"/>
      <c r="Z614" s="1639"/>
      <c r="AA614" s="1639"/>
      <c r="AB614" s="1639"/>
      <c r="AC614" s="679"/>
      <c r="AD614" s="1639">
        <v>0</v>
      </c>
    </row>
    <row s="1854" customFormat="1" customHeight="1" ht="15">
      <c r="A615" s="1636"/>
      <c r="B615" s="2401"/>
      <c r="C615" s="2402"/>
      <c r="D615" s="693" t="str">
        <f>B614&amp;".2"</f>
        <v>4.221.2</v>
      </c>
      <c r="E615" s="1671" t="s">
        <v>964</v>
      </c>
      <c r="F615" s="2267" t="s">
        <v>318</v>
      </c>
      <c r="G615" s="1742" t="s">
        <v>22</v>
      </c>
      <c r="H615" s="822" t="s">
        <v>22</v>
      </c>
      <c r="I615" s="1742" t="s">
        <v>1042</v>
      </c>
      <c r="J615" s="822" t="s">
        <v>22</v>
      </c>
      <c r="K615" s="1742" t="s">
        <v>22</v>
      </c>
      <c r="L615" s="822" t="s">
        <v>22</v>
      </c>
      <c r="M615" s="2664" t="s">
        <v>22</v>
      </c>
      <c r="N615" s="2661" t="s">
        <v>22</v>
      </c>
      <c r="O615" s="2653" t="s">
        <v>22</v>
      </c>
      <c r="P615" s="2650" t="s">
        <v>22</v>
      </c>
      <c r="Q615" s="2653" t="s">
        <v>22</v>
      </c>
      <c r="R615" s="2650" t="s">
        <v>22</v>
      </c>
      <c r="S615" s="1529" t="s">
        <v>965</v>
      </c>
      <c r="T615" s="1639"/>
      <c r="U615" s="1639"/>
      <c r="V615" s="1639"/>
      <c r="W615" s="1639"/>
      <c r="X615" s="1639"/>
      <c r="Y615" s="1639"/>
      <c r="Z615" s="1639"/>
      <c r="AA615" s="1639"/>
      <c r="AB615" s="1639"/>
      <c r="AC615" s="679"/>
      <c r="AD615" s="1639">
        <v>0</v>
      </c>
    </row>
    <row s="1854" customFormat="1" customHeight="1" ht="33.75">
      <c r="A616" s="1639"/>
      <c r="B616" s="2401" t="s">
        <v>1559</v>
      </c>
      <c r="C616" s="2402" t="s">
        <v>104</v>
      </c>
      <c r="D616" s="693" t="str">
        <f>B616&amp;".1"</f>
        <v>4.222.1</v>
      </c>
      <c r="E616" s="1671" t="s">
        <v>962</v>
      </c>
      <c r="F616" s="2267" t="s">
        <v>318</v>
      </c>
      <c r="G616" s="2357" t="s">
        <v>22</v>
      </c>
      <c r="H616" s="822" t="s">
        <v>22</v>
      </c>
      <c r="I616" s="2357" t="s">
        <v>1560</v>
      </c>
      <c r="J616" s="822" t="s">
        <v>22</v>
      </c>
      <c r="K616" s="2357" t="s">
        <v>22</v>
      </c>
      <c r="L616" s="822" t="s">
        <v>22</v>
      </c>
      <c r="M616" s="2663" t="s">
        <v>22</v>
      </c>
      <c r="N616" s="2661" t="s">
        <v>22</v>
      </c>
      <c r="O616" s="2652" t="s">
        <v>22</v>
      </c>
      <c r="P616" s="2650" t="s">
        <v>22</v>
      </c>
      <c r="Q616" s="2652" t="s">
        <v>22</v>
      </c>
      <c r="R616" s="2650" t="s">
        <v>22</v>
      </c>
      <c r="S616" s="1529" t="s">
        <v>963</v>
      </c>
      <c r="T616" s="1639"/>
      <c r="U616" s="1639"/>
      <c r="V616" s="1639"/>
      <c r="W616" s="1639"/>
      <c r="X616" s="1639"/>
      <c r="Y616" s="1639"/>
      <c r="Z616" s="1639"/>
      <c r="AA616" s="1639"/>
      <c r="AB616" s="1639"/>
      <c r="AC616" s="679"/>
      <c r="AD616" s="1639">
        <v>0</v>
      </c>
    </row>
    <row s="1854" customFormat="1" customHeight="1" ht="15">
      <c r="A617" s="1636"/>
      <c r="B617" s="2401"/>
      <c r="C617" s="2402"/>
      <c r="D617" s="693" t="str">
        <f>B616&amp;".2"</f>
        <v>4.222.2</v>
      </c>
      <c r="E617" s="1671" t="s">
        <v>964</v>
      </c>
      <c r="F617" s="2267" t="s">
        <v>318</v>
      </c>
      <c r="G617" s="1742" t="s">
        <v>22</v>
      </c>
      <c r="H617" s="822" t="s">
        <v>22</v>
      </c>
      <c r="I617" s="1742" t="s">
        <v>1128</v>
      </c>
      <c r="J617" s="822" t="s">
        <v>22</v>
      </c>
      <c r="K617" s="1742" t="s">
        <v>22</v>
      </c>
      <c r="L617" s="822" t="s">
        <v>22</v>
      </c>
      <c r="M617" s="2664" t="s">
        <v>22</v>
      </c>
      <c r="N617" s="2661" t="s">
        <v>22</v>
      </c>
      <c r="O617" s="2653" t="s">
        <v>22</v>
      </c>
      <c r="P617" s="2650" t="s">
        <v>22</v>
      </c>
      <c r="Q617" s="2653" t="s">
        <v>22</v>
      </c>
      <c r="R617" s="2650" t="s">
        <v>22</v>
      </c>
      <c r="S617" s="1529" t="s">
        <v>965</v>
      </c>
      <c r="T617" s="1639"/>
      <c r="U617" s="1639"/>
      <c r="V617" s="1639"/>
      <c r="W617" s="1639"/>
      <c r="X617" s="1639"/>
      <c r="Y617" s="1639"/>
      <c r="Z617" s="1639"/>
      <c r="AA617" s="1639"/>
      <c r="AB617" s="1639"/>
      <c r="AC617" s="679"/>
      <c r="AD617" s="1639">
        <v>0</v>
      </c>
    </row>
    <row s="1854" customFormat="1" customHeight="1" ht="33.75">
      <c r="A618" s="1639"/>
      <c r="B618" s="2401" t="s">
        <v>1561</v>
      </c>
      <c r="C618" s="2402" t="s">
        <v>104</v>
      </c>
      <c r="D618" s="693" t="str">
        <f>B618&amp;".1"</f>
        <v>4.223.1</v>
      </c>
      <c r="E618" s="1671" t="s">
        <v>962</v>
      </c>
      <c r="F618" s="2267" t="s">
        <v>318</v>
      </c>
      <c r="G618" s="2357" t="s">
        <v>22</v>
      </c>
      <c r="H618" s="822" t="s">
        <v>22</v>
      </c>
      <c r="I618" s="2357" t="s">
        <v>1562</v>
      </c>
      <c r="J618" s="822" t="s">
        <v>22</v>
      </c>
      <c r="K618" s="2357" t="s">
        <v>22</v>
      </c>
      <c r="L618" s="822" t="s">
        <v>22</v>
      </c>
      <c r="M618" s="2663" t="s">
        <v>22</v>
      </c>
      <c r="N618" s="2661" t="s">
        <v>22</v>
      </c>
      <c r="O618" s="2652" t="s">
        <v>22</v>
      </c>
      <c r="P618" s="2650" t="s">
        <v>22</v>
      </c>
      <c r="Q618" s="2652" t="s">
        <v>22</v>
      </c>
      <c r="R618" s="2650" t="s">
        <v>22</v>
      </c>
      <c r="S618" s="1529" t="s">
        <v>963</v>
      </c>
      <c r="T618" s="1639"/>
      <c r="U618" s="1639"/>
      <c r="V618" s="1639"/>
      <c r="W618" s="1639"/>
      <c r="X618" s="1639"/>
      <c r="Y618" s="1639"/>
      <c r="Z618" s="1639"/>
      <c r="AA618" s="1639"/>
      <c r="AB618" s="1639"/>
      <c r="AC618" s="679"/>
      <c r="AD618" s="1639">
        <v>0</v>
      </c>
    </row>
    <row s="1854" customFormat="1" customHeight="1" ht="15">
      <c r="A619" s="1636"/>
      <c r="B619" s="2401"/>
      <c r="C619" s="2402"/>
      <c r="D619" s="693" t="str">
        <f>B618&amp;".2"</f>
        <v>4.223.2</v>
      </c>
      <c r="E619" s="1671" t="s">
        <v>964</v>
      </c>
      <c r="F619" s="2267" t="s">
        <v>318</v>
      </c>
      <c r="G619" s="1742" t="s">
        <v>22</v>
      </c>
      <c r="H619" s="822" t="s">
        <v>22</v>
      </c>
      <c r="I619" s="1742" t="s">
        <v>1152</v>
      </c>
      <c r="J619" s="822" t="s">
        <v>22</v>
      </c>
      <c r="K619" s="1742" t="s">
        <v>22</v>
      </c>
      <c r="L619" s="822" t="s">
        <v>22</v>
      </c>
      <c r="M619" s="2664" t="s">
        <v>22</v>
      </c>
      <c r="N619" s="2661" t="s">
        <v>22</v>
      </c>
      <c r="O619" s="2653" t="s">
        <v>22</v>
      </c>
      <c r="P619" s="2650" t="s">
        <v>22</v>
      </c>
      <c r="Q619" s="2653" t="s">
        <v>22</v>
      </c>
      <c r="R619" s="2650" t="s">
        <v>22</v>
      </c>
      <c r="S619" s="1529" t="s">
        <v>965</v>
      </c>
      <c r="T619" s="1639"/>
      <c r="U619" s="1639"/>
      <c r="V619" s="1639"/>
      <c r="W619" s="1639"/>
      <c r="X619" s="1639"/>
      <c r="Y619" s="1639"/>
      <c r="Z619" s="1639"/>
      <c r="AA619" s="1639"/>
      <c r="AB619" s="1639"/>
      <c r="AC619" s="679"/>
      <c r="AD619" s="1639">
        <v>0</v>
      </c>
    </row>
    <row s="1854" customFormat="1" customHeight="1" ht="33.75">
      <c r="A620" s="1639"/>
      <c r="B620" s="2401" t="s">
        <v>1563</v>
      </c>
      <c r="C620" s="2402" t="s">
        <v>104</v>
      </c>
      <c r="D620" s="693" t="str">
        <f>B620&amp;".1"</f>
        <v>4.224.1</v>
      </c>
      <c r="E620" s="1671" t="s">
        <v>962</v>
      </c>
      <c r="F620" s="2267" t="s">
        <v>318</v>
      </c>
      <c r="G620" s="2357" t="s">
        <v>22</v>
      </c>
      <c r="H620" s="822" t="s">
        <v>22</v>
      </c>
      <c r="I620" s="2357" t="s">
        <v>1564</v>
      </c>
      <c r="J620" s="822" t="s">
        <v>22</v>
      </c>
      <c r="K620" s="2357" t="s">
        <v>22</v>
      </c>
      <c r="L620" s="822" t="s">
        <v>22</v>
      </c>
      <c r="M620" s="2663" t="s">
        <v>22</v>
      </c>
      <c r="N620" s="2661" t="s">
        <v>22</v>
      </c>
      <c r="O620" s="2652" t="s">
        <v>22</v>
      </c>
      <c r="P620" s="2650" t="s">
        <v>22</v>
      </c>
      <c r="Q620" s="2652" t="s">
        <v>22</v>
      </c>
      <c r="R620" s="2650" t="s">
        <v>22</v>
      </c>
      <c r="S620" s="1529" t="s">
        <v>963</v>
      </c>
      <c r="T620" s="1639"/>
      <c r="U620" s="1639"/>
      <c r="V620" s="1639"/>
      <c r="W620" s="1639"/>
      <c r="X620" s="1639"/>
      <c r="Y620" s="1639"/>
      <c r="Z620" s="1639"/>
      <c r="AA620" s="1639"/>
      <c r="AB620" s="1639"/>
      <c r="AC620" s="679"/>
      <c r="AD620" s="1639">
        <v>0</v>
      </c>
    </row>
    <row s="1854" customFormat="1" customHeight="1" ht="15">
      <c r="A621" s="1636"/>
      <c r="B621" s="2401"/>
      <c r="C621" s="2402"/>
      <c r="D621" s="693" t="str">
        <f>B620&amp;".2"</f>
        <v>4.224.2</v>
      </c>
      <c r="E621" s="1671" t="s">
        <v>964</v>
      </c>
      <c r="F621" s="2267" t="s">
        <v>318</v>
      </c>
      <c r="G621" s="1742" t="s">
        <v>22</v>
      </c>
      <c r="H621" s="822" t="s">
        <v>22</v>
      </c>
      <c r="I621" s="1742" t="s">
        <v>1152</v>
      </c>
      <c r="J621" s="822" t="s">
        <v>22</v>
      </c>
      <c r="K621" s="1742" t="s">
        <v>22</v>
      </c>
      <c r="L621" s="822" t="s">
        <v>22</v>
      </c>
      <c r="M621" s="2664" t="s">
        <v>22</v>
      </c>
      <c r="N621" s="2661" t="s">
        <v>22</v>
      </c>
      <c r="O621" s="2653" t="s">
        <v>22</v>
      </c>
      <c r="P621" s="2650" t="s">
        <v>22</v>
      </c>
      <c r="Q621" s="2653" t="s">
        <v>22</v>
      </c>
      <c r="R621" s="2650" t="s">
        <v>22</v>
      </c>
      <c r="S621" s="1529" t="s">
        <v>965</v>
      </c>
      <c r="T621" s="1639"/>
      <c r="U621" s="1639"/>
      <c r="V621" s="1639"/>
      <c r="W621" s="1639"/>
      <c r="X621" s="1639"/>
      <c r="Y621" s="1639"/>
      <c r="Z621" s="1639"/>
      <c r="AA621" s="1639"/>
      <c r="AB621" s="1639"/>
      <c r="AC621" s="679"/>
      <c r="AD621" s="1639">
        <v>0</v>
      </c>
    </row>
    <row s="1854" customFormat="1" customHeight="1" ht="33.75">
      <c r="A622" s="1639"/>
      <c r="B622" s="2401" t="s">
        <v>1565</v>
      </c>
      <c r="C622" s="2402" t="s">
        <v>104</v>
      </c>
      <c r="D622" s="693" t="str">
        <f>B622&amp;".1"</f>
        <v>4.225.1</v>
      </c>
      <c r="E622" s="1671" t="s">
        <v>962</v>
      </c>
      <c r="F622" s="2267" t="s">
        <v>318</v>
      </c>
      <c r="G622" s="2357" t="s">
        <v>22</v>
      </c>
      <c r="H622" s="822" t="s">
        <v>22</v>
      </c>
      <c r="I622" s="2357" t="s">
        <v>1566</v>
      </c>
      <c r="J622" s="822" t="s">
        <v>22</v>
      </c>
      <c r="K622" s="2357" t="s">
        <v>22</v>
      </c>
      <c r="L622" s="822" t="s">
        <v>22</v>
      </c>
      <c r="M622" s="2663" t="s">
        <v>22</v>
      </c>
      <c r="N622" s="2661" t="s">
        <v>22</v>
      </c>
      <c r="O622" s="2652" t="s">
        <v>22</v>
      </c>
      <c r="P622" s="2650" t="s">
        <v>22</v>
      </c>
      <c r="Q622" s="2652" t="s">
        <v>22</v>
      </c>
      <c r="R622" s="2650" t="s">
        <v>22</v>
      </c>
      <c r="S622" s="1529" t="s">
        <v>963</v>
      </c>
      <c r="T622" s="1639"/>
      <c r="U622" s="1639"/>
      <c r="V622" s="1639"/>
      <c r="W622" s="1639"/>
      <c r="X622" s="1639"/>
      <c r="Y622" s="1639"/>
      <c r="Z622" s="1639"/>
      <c r="AA622" s="1639"/>
      <c r="AB622" s="1639"/>
      <c r="AC622" s="679"/>
      <c r="AD622" s="1639">
        <v>0</v>
      </c>
    </row>
    <row s="1854" customFormat="1" customHeight="1" ht="15">
      <c r="A623" s="1636"/>
      <c r="B623" s="2401"/>
      <c r="C623" s="2402"/>
      <c r="D623" s="693" t="str">
        <f>B622&amp;".2"</f>
        <v>4.225.2</v>
      </c>
      <c r="E623" s="1671" t="s">
        <v>964</v>
      </c>
      <c r="F623" s="2267" t="s">
        <v>318</v>
      </c>
      <c r="G623" s="1742" t="s">
        <v>22</v>
      </c>
      <c r="H623" s="822" t="s">
        <v>22</v>
      </c>
      <c r="I623" s="1742" t="s">
        <v>1326</v>
      </c>
      <c r="J623" s="822" t="s">
        <v>22</v>
      </c>
      <c r="K623" s="1742" t="s">
        <v>22</v>
      </c>
      <c r="L623" s="822" t="s">
        <v>22</v>
      </c>
      <c r="M623" s="2664" t="s">
        <v>22</v>
      </c>
      <c r="N623" s="2661" t="s">
        <v>22</v>
      </c>
      <c r="O623" s="2653" t="s">
        <v>22</v>
      </c>
      <c r="P623" s="2650" t="s">
        <v>22</v>
      </c>
      <c r="Q623" s="2653" t="s">
        <v>22</v>
      </c>
      <c r="R623" s="2650" t="s">
        <v>22</v>
      </c>
      <c r="S623" s="1529" t="s">
        <v>965</v>
      </c>
      <c r="T623" s="1639"/>
      <c r="U623" s="1639"/>
      <c r="V623" s="1639"/>
      <c r="W623" s="1639"/>
      <c r="X623" s="1639"/>
      <c r="Y623" s="1639"/>
      <c r="Z623" s="1639"/>
      <c r="AA623" s="1639"/>
      <c r="AB623" s="1639"/>
      <c r="AC623" s="679"/>
      <c r="AD623" s="1639">
        <v>0</v>
      </c>
    </row>
    <row s="1854" customFormat="1" customHeight="1" ht="33.75">
      <c r="A624" s="1639"/>
      <c r="B624" s="2401" t="s">
        <v>1567</v>
      </c>
      <c r="C624" s="2402" t="s">
        <v>104</v>
      </c>
      <c r="D624" s="693" t="str">
        <f>B624&amp;".1"</f>
        <v>4.226.1</v>
      </c>
      <c r="E624" s="1671" t="s">
        <v>962</v>
      </c>
      <c r="F624" s="2267" t="s">
        <v>318</v>
      </c>
      <c r="G624" s="2357" t="s">
        <v>22</v>
      </c>
      <c r="H624" s="822" t="s">
        <v>22</v>
      </c>
      <c r="I624" s="2357" t="s">
        <v>1566</v>
      </c>
      <c r="J624" s="822" t="s">
        <v>22</v>
      </c>
      <c r="K624" s="2357" t="s">
        <v>22</v>
      </c>
      <c r="L624" s="822" t="s">
        <v>22</v>
      </c>
      <c r="M624" s="2663" t="s">
        <v>22</v>
      </c>
      <c r="N624" s="2661" t="s">
        <v>22</v>
      </c>
      <c r="O624" s="2652" t="s">
        <v>22</v>
      </c>
      <c r="P624" s="2650" t="s">
        <v>22</v>
      </c>
      <c r="Q624" s="2652" t="s">
        <v>22</v>
      </c>
      <c r="R624" s="2650" t="s">
        <v>22</v>
      </c>
      <c r="S624" s="1529" t="s">
        <v>963</v>
      </c>
      <c r="T624" s="1639"/>
      <c r="U624" s="1639"/>
      <c r="V624" s="1639"/>
      <c r="W624" s="1639"/>
      <c r="X624" s="1639"/>
      <c r="Y624" s="1639"/>
      <c r="Z624" s="1639"/>
      <c r="AA624" s="1639"/>
      <c r="AB624" s="1639"/>
      <c r="AC624" s="679"/>
      <c r="AD624" s="1639">
        <v>0</v>
      </c>
    </row>
    <row s="1854" customFormat="1" customHeight="1" ht="15">
      <c r="A625" s="1636"/>
      <c r="B625" s="2401"/>
      <c r="C625" s="2402"/>
      <c r="D625" s="693" t="str">
        <f>B624&amp;".2"</f>
        <v>4.226.2</v>
      </c>
      <c r="E625" s="1671" t="s">
        <v>964</v>
      </c>
      <c r="F625" s="2267" t="s">
        <v>318</v>
      </c>
      <c r="G625" s="1742" t="s">
        <v>22</v>
      </c>
      <c r="H625" s="822" t="s">
        <v>22</v>
      </c>
      <c r="I625" s="1742" t="s">
        <v>1246</v>
      </c>
      <c r="J625" s="822" t="s">
        <v>22</v>
      </c>
      <c r="K625" s="1742" t="s">
        <v>22</v>
      </c>
      <c r="L625" s="822" t="s">
        <v>22</v>
      </c>
      <c r="M625" s="2664" t="s">
        <v>22</v>
      </c>
      <c r="N625" s="2661" t="s">
        <v>22</v>
      </c>
      <c r="O625" s="2653" t="s">
        <v>22</v>
      </c>
      <c r="P625" s="2650" t="s">
        <v>22</v>
      </c>
      <c r="Q625" s="2653" t="s">
        <v>22</v>
      </c>
      <c r="R625" s="2650" t="s">
        <v>22</v>
      </c>
      <c r="S625" s="1529" t="s">
        <v>965</v>
      </c>
      <c r="T625" s="1639"/>
      <c r="U625" s="1639"/>
      <c r="V625" s="1639"/>
      <c r="W625" s="1639"/>
      <c r="X625" s="1639"/>
      <c r="Y625" s="1639"/>
      <c r="Z625" s="1639"/>
      <c r="AA625" s="1639"/>
      <c r="AB625" s="1639"/>
      <c r="AC625" s="679"/>
      <c r="AD625" s="1639">
        <v>0</v>
      </c>
    </row>
    <row s="1854" customFormat="1" customHeight="1" ht="33.75">
      <c r="A626" s="1639"/>
      <c r="B626" s="2401" t="s">
        <v>1568</v>
      </c>
      <c r="C626" s="2402" t="s">
        <v>104</v>
      </c>
      <c r="D626" s="693" t="str">
        <f>B626&amp;".1"</f>
        <v>4.227.1</v>
      </c>
      <c r="E626" s="1671" t="s">
        <v>962</v>
      </c>
      <c r="F626" s="2267" t="s">
        <v>318</v>
      </c>
      <c r="G626" s="2357" t="s">
        <v>22</v>
      </c>
      <c r="H626" s="822" t="s">
        <v>22</v>
      </c>
      <c r="I626" s="2357" t="s">
        <v>1569</v>
      </c>
      <c r="J626" s="822" t="s">
        <v>22</v>
      </c>
      <c r="K626" s="2357" t="s">
        <v>22</v>
      </c>
      <c r="L626" s="822" t="s">
        <v>22</v>
      </c>
      <c r="M626" s="2663" t="s">
        <v>22</v>
      </c>
      <c r="N626" s="2661" t="s">
        <v>22</v>
      </c>
      <c r="O626" s="2652" t="s">
        <v>22</v>
      </c>
      <c r="P626" s="2650" t="s">
        <v>22</v>
      </c>
      <c r="Q626" s="2652" t="s">
        <v>22</v>
      </c>
      <c r="R626" s="2650" t="s">
        <v>22</v>
      </c>
      <c r="S626" s="1529" t="s">
        <v>963</v>
      </c>
      <c r="T626" s="1639"/>
      <c r="U626" s="1639"/>
      <c r="V626" s="1639"/>
      <c r="W626" s="1639"/>
      <c r="X626" s="1639"/>
      <c r="Y626" s="1639"/>
      <c r="Z626" s="1639"/>
      <c r="AA626" s="1639"/>
      <c r="AB626" s="1639"/>
      <c r="AC626" s="679"/>
      <c r="AD626" s="1639">
        <v>0</v>
      </c>
    </row>
    <row s="1854" customFormat="1" customHeight="1" ht="15">
      <c r="A627" s="1636"/>
      <c r="B627" s="2401"/>
      <c r="C627" s="2402"/>
      <c r="D627" s="693" t="str">
        <f>B626&amp;".2"</f>
        <v>4.227.2</v>
      </c>
      <c r="E627" s="1671" t="s">
        <v>964</v>
      </c>
      <c r="F627" s="2267" t="s">
        <v>318</v>
      </c>
      <c r="G627" s="1742" t="s">
        <v>22</v>
      </c>
      <c r="H627" s="822" t="s">
        <v>22</v>
      </c>
      <c r="I627" s="1742" t="s">
        <v>1019</v>
      </c>
      <c r="J627" s="822" t="s">
        <v>22</v>
      </c>
      <c r="K627" s="1742" t="s">
        <v>22</v>
      </c>
      <c r="L627" s="822" t="s">
        <v>22</v>
      </c>
      <c r="M627" s="2664" t="s">
        <v>22</v>
      </c>
      <c r="N627" s="2661" t="s">
        <v>22</v>
      </c>
      <c r="O627" s="2653" t="s">
        <v>22</v>
      </c>
      <c r="P627" s="2650" t="s">
        <v>22</v>
      </c>
      <c r="Q627" s="2653" t="s">
        <v>22</v>
      </c>
      <c r="R627" s="2650" t="s">
        <v>22</v>
      </c>
      <c r="S627" s="1529" t="s">
        <v>965</v>
      </c>
      <c r="T627" s="1639"/>
      <c r="U627" s="1639"/>
      <c r="V627" s="1639"/>
      <c r="W627" s="1639"/>
      <c r="X627" s="1639"/>
      <c r="Y627" s="1639"/>
      <c r="Z627" s="1639"/>
      <c r="AA627" s="1639"/>
      <c r="AB627" s="1639"/>
      <c r="AC627" s="679"/>
      <c r="AD627" s="1639">
        <v>0</v>
      </c>
    </row>
    <row s="1854" customFormat="1" customHeight="1" ht="33.75">
      <c r="A628" s="1639"/>
      <c r="B628" s="2401" t="s">
        <v>1570</v>
      </c>
      <c r="C628" s="2402" t="s">
        <v>104</v>
      </c>
      <c r="D628" s="693" t="str">
        <f>B628&amp;".1"</f>
        <v>4.228.1</v>
      </c>
      <c r="E628" s="1671" t="s">
        <v>962</v>
      </c>
      <c r="F628" s="2267" t="s">
        <v>318</v>
      </c>
      <c r="G628" s="2357" t="s">
        <v>22</v>
      </c>
      <c r="H628" s="822" t="s">
        <v>22</v>
      </c>
      <c r="I628" s="2357" t="s">
        <v>1571</v>
      </c>
      <c r="J628" s="822" t="s">
        <v>22</v>
      </c>
      <c r="K628" s="2357" t="s">
        <v>22</v>
      </c>
      <c r="L628" s="822" t="s">
        <v>22</v>
      </c>
      <c r="M628" s="2663" t="s">
        <v>22</v>
      </c>
      <c r="N628" s="2661" t="s">
        <v>22</v>
      </c>
      <c r="O628" s="2652" t="s">
        <v>22</v>
      </c>
      <c r="P628" s="2650" t="s">
        <v>22</v>
      </c>
      <c r="Q628" s="2652" t="s">
        <v>22</v>
      </c>
      <c r="R628" s="2650" t="s">
        <v>22</v>
      </c>
      <c r="S628" s="1529" t="s">
        <v>963</v>
      </c>
      <c r="T628" s="1639"/>
      <c r="U628" s="1639"/>
      <c r="V628" s="1639"/>
      <c r="W628" s="1639"/>
      <c r="X628" s="1639"/>
      <c r="Y628" s="1639"/>
      <c r="Z628" s="1639"/>
      <c r="AA628" s="1639"/>
      <c r="AB628" s="1639"/>
      <c r="AC628" s="679"/>
      <c r="AD628" s="1639">
        <v>0</v>
      </c>
    </row>
    <row s="1854" customFormat="1" customHeight="1" ht="15">
      <c r="A629" s="1636"/>
      <c r="B629" s="2401"/>
      <c r="C629" s="2402"/>
      <c r="D629" s="693" t="str">
        <f>B628&amp;".2"</f>
        <v>4.228.2</v>
      </c>
      <c r="E629" s="1671" t="s">
        <v>964</v>
      </c>
      <c r="F629" s="2267" t="s">
        <v>318</v>
      </c>
      <c r="G629" s="1742" t="s">
        <v>22</v>
      </c>
      <c r="H629" s="822" t="s">
        <v>22</v>
      </c>
      <c r="I629" s="1742" t="s">
        <v>1022</v>
      </c>
      <c r="J629" s="822" t="s">
        <v>22</v>
      </c>
      <c r="K629" s="1742" t="s">
        <v>22</v>
      </c>
      <c r="L629" s="822" t="s">
        <v>22</v>
      </c>
      <c r="M629" s="2664" t="s">
        <v>22</v>
      </c>
      <c r="N629" s="2661" t="s">
        <v>22</v>
      </c>
      <c r="O629" s="2653" t="s">
        <v>22</v>
      </c>
      <c r="P629" s="2650" t="s">
        <v>22</v>
      </c>
      <c r="Q629" s="2653" t="s">
        <v>22</v>
      </c>
      <c r="R629" s="2650" t="s">
        <v>22</v>
      </c>
      <c r="S629" s="1529" t="s">
        <v>965</v>
      </c>
      <c r="T629" s="1639"/>
      <c r="U629" s="1639"/>
      <c r="V629" s="1639"/>
      <c r="W629" s="1639"/>
      <c r="X629" s="1639"/>
      <c r="Y629" s="1639"/>
      <c r="Z629" s="1639"/>
      <c r="AA629" s="1639"/>
      <c r="AB629" s="1639"/>
      <c r="AC629" s="679"/>
      <c r="AD629" s="1639">
        <v>0</v>
      </c>
    </row>
    <row s="1854" customFormat="1" customHeight="1" ht="33.75">
      <c r="A630" s="1639"/>
      <c r="B630" s="2401" t="s">
        <v>1572</v>
      </c>
      <c r="C630" s="2402" t="s">
        <v>104</v>
      </c>
      <c r="D630" s="693" t="str">
        <f>B630&amp;".1"</f>
        <v>4.229.1</v>
      </c>
      <c r="E630" s="1671" t="s">
        <v>962</v>
      </c>
      <c r="F630" s="2267" t="s">
        <v>318</v>
      </c>
      <c r="G630" s="2357" t="s">
        <v>22</v>
      </c>
      <c r="H630" s="822" t="s">
        <v>22</v>
      </c>
      <c r="I630" s="2357" t="s">
        <v>1573</v>
      </c>
      <c r="J630" s="822" t="s">
        <v>22</v>
      </c>
      <c r="K630" s="2357" t="s">
        <v>22</v>
      </c>
      <c r="L630" s="822" t="s">
        <v>22</v>
      </c>
      <c r="M630" s="2663" t="s">
        <v>22</v>
      </c>
      <c r="N630" s="2661" t="s">
        <v>22</v>
      </c>
      <c r="O630" s="2652" t="s">
        <v>22</v>
      </c>
      <c r="P630" s="2650" t="s">
        <v>22</v>
      </c>
      <c r="Q630" s="2652" t="s">
        <v>22</v>
      </c>
      <c r="R630" s="2650" t="s">
        <v>22</v>
      </c>
      <c r="S630" s="1529" t="s">
        <v>963</v>
      </c>
      <c r="T630" s="1639"/>
      <c r="U630" s="1639"/>
      <c r="V630" s="1639"/>
      <c r="W630" s="1639"/>
      <c r="X630" s="1639"/>
      <c r="Y630" s="1639"/>
      <c r="Z630" s="1639"/>
      <c r="AA630" s="1639"/>
      <c r="AB630" s="1639"/>
      <c r="AC630" s="679"/>
      <c r="AD630" s="1639">
        <v>0</v>
      </c>
    </row>
    <row s="1854" customFormat="1" customHeight="1" ht="15">
      <c r="A631" s="1636"/>
      <c r="B631" s="2401"/>
      <c r="C631" s="2402"/>
      <c r="D631" s="693" t="str">
        <f>B630&amp;".2"</f>
        <v>4.229.2</v>
      </c>
      <c r="E631" s="1671" t="s">
        <v>964</v>
      </c>
      <c r="F631" s="2267" t="s">
        <v>318</v>
      </c>
      <c r="G631" s="1742" t="s">
        <v>22</v>
      </c>
      <c r="H631" s="822" t="s">
        <v>22</v>
      </c>
      <c r="I631" s="1742" t="s">
        <v>1152</v>
      </c>
      <c r="J631" s="822" t="s">
        <v>22</v>
      </c>
      <c r="K631" s="1742" t="s">
        <v>22</v>
      </c>
      <c r="L631" s="822" t="s">
        <v>22</v>
      </c>
      <c r="M631" s="2664" t="s">
        <v>22</v>
      </c>
      <c r="N631" s="2661" t="s">
        <v>22</v>
      </c>
      <c r="O631" s="2653" t="s">
        <v>22</v>
      </c>
      <c r="P631" s="2650" t="s">
        <v>22</v>
      </c>
      <c r="Q631" s="2653" t="s">
        <v>22</v>
      </c>
      <c r="R631" s="2650" t="s">
        <v>22</v>
      </c>
      <c r="S631" s="1529" t="s">
        <v>965</v>
      </c>
      <c r="T631" s="1639"/>
      <c r="U631" s="1639"/>
      <c r="V631" s="1639"/>
      <c r="W631" s="1639"/>
      <c r="X631" s="1639"/>
      <c r="Y631" s="1639"/>
      <c r="Z631" s="1639"/>
      <c r="AA631" s="1639"/>
      <c r="AB631" s="1639"/>
      <c r="AC631" s="679"/>
      <c r="AD631" s="1639">
        <v>0</v>
      </c>
    </row>
    <row s="1854" customFormat="1" customHeight="1" ht="33.75">
      <c r="A632" s="1639"/>
      <c r="B632" s="2401" t="s">
        <v>1574</v>
      </c>
      <c r="C632" s="2402" t="s">
        <v>104</v>
      </c>
      <c r="D632" s="693" t="str">
        <f>B632&amp;".1"</f>
        <v>4.230.1</v>
      </c>
      <c r="E632" s="1671" t="s">
        <v>962</v>
      </c>
      <c r="F632" s="2267" t="s">
        <v>318</v>
      </c>
      <c r="G632" s="2357" t="s">
        <v>22</v>
      </c>
      <c r="H632" s="822" t="s">
        <v>22</v>
      </c>
      <c r="I632" s="2357" t="s">
        <v>1575</v>
      </c>
      <c r="J632" s="822" t="s">
        <v>22</v>
      </c>
      <c r="K632" s="2357" t="s">
        <v>22</v>
      </c>
      <c r="L632" s="822" t="s">
        <v>22</v>
      </c>
      <c r="M632" s="2663" t="s">
        <v>22</v>
      </c>
      <c r="N632" s="2661" t="s">
        <v>22</v>
      </c>
      <c r="O632" s="2652" t="s">
        <v>22</v>
      </c>
      <c r="P632" s="2650" t="s">
        <v>22</v>
      </c>
      <c r="Q632" s="2652" t="s">
        <v>22</v>
      </c>
      <c r="R632" s="2650" t="s">
        <v>22</v>
      </c>
      <c r="S632" s="1529" t="s">
        <v>963</v>
      </c>
      <c r="T632" s="1639"/>
      <c r="U632" s="1639"/>
      <c r="V632" s="1639"/>
      <c r="W632" s="1639"/>
      <c r="X632" s="1639"/>
      <c r="Y632" s="1639"/>
      <c r="Z632" s="1639"/>
      <c r="AA632" s="1639"/>
      <c r="AB632" s="1639"/>
      <c r="AC632" s="679"/>
      <c r="AD632" s="1639">
        <v>0</v>
      </c>
    </row>
    <row s="1854" customFormat="1" customHeight="1" ht="15">
      <c r="A633" s="1636"/>
      <c r="B633" s="2401"/>
      <c r="C633" s="2402"/>
      <c r="D633" s="693" t="str">
        <f>B632&amp;".2"</f>
        <v>4.230.2</v>
      </c>
      <c r="E633" s="1671" t="s">
        <v>964</v>
      </c>
      <c r="F633" s="2267" t="s">
        <v>318</v>
      </c>
      <c r="G633" s="1742" t="s">
        <v>22</v>
      </c>
      <c r="H633" s="822" t="s">
        <v>22</v>
      </c>
      <c r="I633" s="1742" t="s">
        <v>1152</v>
      </c>
      <c r="J633" s="822" t="s">
        <v>22</v>
      </c>
      <c r="K633" s="1742" t="s">
        <v>22</v>
      </c>
      <c r="L633" s="822" t="s">
        <v>22</v>
      </c>
      <c r="M633" s="2664" t="s">
        <v>22</v>
      </c>
      <c r="N633" s="2661" t="s">
        <v>22</v>
      </c>
      <c r="O633" s="2653" t="s">
        <v>22</v>
      </c>
      <c r="P633" s="2650" t="s">
        <v>22</v>
      </c>
      <c r="Q633" s="2653" t="s">
        <v>22</v>
      </c>
      <c r="R633" s="2650" t="s">
        <v>22</v>
      </c>
      <c r="S633" s="1529" t="s">
        <v>965</v>
      </c>
      <c r="T633" s="1639"/>
      <c r="U633" s="1639"/>
      <c r="V633" s="1639"/>
      <c r="W633" s="1639"/>
      <c r="X633" s="1639"/>
      <c r="Y633" s="1639"/>
      <c r="Z633" s="1639"/>
      <c r="AA633" s="1639"/>
      <c r="AB633" s="1639"/>
      <c r="AC633" s="679"/>
      <c r="AD633" s="1639">
        <v>0</v>
      </c>
    </row>
    <row s="1854" customFormat="1" customHeight="1" ht="33.75">
      <c r="A634" s="1639"/>
      <c r="B634" s="2401" t="s">
        <v>1576</v>
      </c>
      <c r="C634" s="2402" t="s">
        <v>104</v>
      </c>
      <c r="D634" s="693" t="str">
        <f>B634&amp;".1"</f>
        <v>4.231.1</v>
      </c>
      <c r="E634" s="1671" t="s">
        <v>962</v>
      </c>
      <c r="F634" s="2267" t="s">
        <v>318</v>
      </c>
      <c r="G634" s="2357" t="s">
        <v>22</v>
      </c>
      <c r="H634" s="822" t="s">
        <v>22</v>
      </c>
      <c r="I634" s="2357" t="s">
        <v>1577</v>
      </c>
      <c r="J634" s="822" t="s">
        <v>22</v>
      </c>
      <c r="K634" s="2357" t="s">
        <v>22</v>
      </c>
      <c r="L634" s="822" t="s">
        <v>22</v>
      </c>
      <c r="M634" s="2663" t="s">
        <v>22</v>
      </c>
      <c r="N634" s="2661" t="s">
        <v>22</v>
      </c>
      <c r="O634" s="2652" t="s">
        <v>22</v>
      </c>
      <c r="P634" s="2650" t="s">
        <v>22</v>
      </c>
      <c r="Q634" s="2652" t="s">
        <v>22</v>
      </c>
      <c r="R634" s="2650" t="s">
        <v>22</v>
      </c>
      <c r="S634" s="1529" t="s">
        <v>963</v>
      </c>
      <c r="T634" s="1639"/>
      <c r="U634" s="1639"/>
      <c r="V634" s="1639"/>
      <c r="W634" s="1639"/>
      <c r="X634" s="1639"/>
      <c r="Y634" s="1639"/>
      <c r="Z634" s="1639"/>
      <c r="AA634" s="1639"/>
      <c r="AB634" s="1639"/>
      <c r="AC634" s="679"/>
      <c r="AD634" s="1639">
        <v>0</v>
      </c>
    </row>
    <row s="1854" customFormat="1" customHeight="1" ht="15">
      <c r="A635" s="1636"/>
      <c r="B635" s="2401"/>
      <c r="C635" s="2402"/>
      <c r="D635" s="693" t="str">
        <f>B634&amp;".2"</f>
        <v>4.231.2</v>
      </c>
      <c r="E635" s="1671" t="s">
        <v>964</v>
      </c>
      <c r="F635" s="2267" t="s">
        <v>318</v>
      </c>
      <c r="G635" s="1742" t="s">
        <v>22</v>
      </c>
      <c r="H635" s="822" t="s">
        <v>22</v>
      </c>
      <c r="I635" s="1742" t="s">
        <v>1221</v>
      </c>
      <c r="J635" s="822" t="s">
        <v>22</v>
      </c>
      <c r="K635" s="1742" t="s">
        <v>22</v>
      </c>
      <c r="L635" s="822" t="s">
        <v>22</v>
      </c>
      <c r="M635" s="2664" t="s">
        <v>22</v>
      </c>
      <c r="N635" s="2661" t="s">
        <v>22</v>
      </c>
      <c r="O635" s="2653" t="s">
        <v>22</v>
      </c>
      <c r="P635" s="2650" t="s">
        <v>22</v>
      </c>
      <c r="Q635" s="2653" t="s">
        <v>22</v>
      </c>
      <c r="R635" s="2650" t="s">
        <v>22</v>
      </c>
      <c r="S635" s="1529" t="s">
        <v>965</v>
      </c>
      <c r="T635" s="1639"/>
      <c r="U635" s="1639"/>
      <c r="V635" s="1639"/>
      <c r="W635" s="1639"/>
      <c r="X635" s="1639"/>
      <c r="Y635" s="1639"/>
      <c r="Z635" s="1639"/>
      <c r="AA635" s="1639"/>
      <c r="AB635" s="1639"/>
      <c r="AC635" s="679"/>
      <c r="AD635" s="1639">
        <v>0</v>
      </c>
    </row>
    <row s="1854" customFormat="1" customHeight="1" ht="33.75">
      <c r="A636" s="1639"/>
      <c r="B636" s="2401" t="s">
        <v>1578</v>
      </c>
      <c r="C636" s="2402" t="s">
        <v>104</v>
      </c>
      <c r="D636" s="693" t="str">
        <f>B636&amp;".1"</f>
        <v>4.232.1</v>
      </c>
      <c r="E636" s="1671" t="s">
        <v>962</v>
      </c>
      <c r="F636" s="2267" t="s">
        <v>318</v>
      </c>
      <c r="G636" s="2357" t="s">
        <v>22</v>
      </c>
      <c r="H636" s="822" t="s">
        <v>22</v>
      </c>
      <c r="I636" s="2357" t="s">
        <v>1579</v>
      </c>
      <c r="J636" s="822" t="s">
        <v>22</v>
      </c>
      <c r="K636" s="2357" t="s">
        <v>22</v>
      </c>
      <c r="L636" s="822" t="s">
        <v>22</v>
      </c>
      <c r="M636" s="2663" t="s">
        <v>22</v>
      </c>
      <c r="N636" s="2661" t="s">
        <v>22</v>
      </c>
      <c r="O636" s="2652" t="s">
        <v>22</v>
      </c>
      <c r="P636" s="2650" t="s">
        <v>22</v>
      </c>
      <c r="Q636" s="2652" t="s">
        <v>22</v>
      </c>
      <c r="R636" s="2650" t="s">
        <v>22</v>
      </c>
      <c r="S636" s="1529" t="s">
        <v>963</v>
      </c>
      <c r="T636" s="1639"/>
      <c r="U636" s="1639"/>
      <c r="V636" s="1639"/>
      <c r="W636" s="1639"/>
      <c r="X636" s="1639"/>
      <c r="Y636" s="1639"/>
      <c r="Z636" s="1639"/>
      <c r="AA636" s="1639"/>
      <c r="AB636" s="1639"/>
      <c r="AC636" s="679"/>
      <c r="AD636" s="1639">
        <v>0</v>
      </c>
    </row>
    <row s="1854" customFormat="1" customHeight="1" ht="15">
      <c r="A637" s="1636"/>
      <c r="B637" s="2401"/>
      <c r="C637" s="2402"/>
      <c r="D637" s="693" t="str">
        <f>B636&amp;".2"</f>
        <v>4.232.2</v>
      </c>
      <c r="E637" s="1671" t="s">
        <v>964</v>
      </c>
      <c r="F637" s="2267" t="s">
        <v>318</v>
      </c>
      <c r="G637" s="1742" t="s">
        <v>22</v>
      </c>
      <c r="H637" s="822" t="s">
        <v>22</v>
      </c>
      <c r="I637" s="1742" t="s">
        <v>1075</v>
      </c>
      <c r="J637" s="822" t="s">
        <v>22</v>
      </c>
      <c r="K637" s="1742" t="s">
        <v>22</v>
      </c>
      <c r="L637" s="822" t="s">
        <v>22</v>
      </c>
      <c r="M637" s="2664" t="s">
        <v>22</v>
      </c>
      <c r="N637" s="2661" t="s">
        <v>22</v>
      </c>
      <c r="O637" s="2653" t="s">
        <v>22</v>
      </c>
      <c r="P637" s="2650" t="s">
        <v>22</v>
      </c>
      <c r="Q637" s="2653" t="s">
        <v>22</v>
      </c>
      <c r="R637" s="2650" t="s">
        <v>22</v>
      </c>
      <c r="S637" s="1529" t="s">
        <v>965</v>
      </c>
      <c r="T637" s="1639"/>
      <c r="U637" s="1639"/>
      <c r="V637" s="1639"/>
      <c r="W637" s="1639"/>
      <c r="X637" s="1639"/>
      <c r="Y637" s="1639"/>
      <c r="Z637" s="1639"/>
      <c r="AA637" s="1639"/>
      <c r="AB637" s="1639"/>
      <c r="AC637" s="679"/>
      <c r="AD637" s="1639">
        <v>0</v>
      </c>
    </row>
    <row s="1854" customFormat="1" customHeight="1" ht="33.75">
      <c r="A638" s="1639"/>
      <c r="B638" s="2401" t="s">
        <v>1580</v>
      </c>
      <c r="C638" s="2402" t="s">
        <v>104</v>
      </c>
      <c r="D638" s="693" t="str">
        <f>B638&amp;".1"</f>
        <v>4.233.1</v>
      </c>
      <c r="E638" s="1671" t="s">
        <v>962</v>
      </c>
      <c r="F638" s="2267" t="s">
        <v>318</v>
      </c>
      <c r="G638" s="2357" t="s">
        <v>22</v>
      </c>
      <c r="H638" s="822" t="s">
        <v>22</v>
      </c>
      <c r="I638" s="2357" t="s">
        <v>1581</v>
      </c>
      <c r="J638" s="822" t="s">
        <v>22</v>
      </c>
      <c r="K638" s="2357" t="s">
        <v>22</v>
      </c>
      <c r="L638" s="822" t="s">
        <v>22</v>
      </c>
      <c r="M638" s="2663" t="s">
        <v>22</v>
      </c>
      <c r="N638" s="2661" t="s">
        <v>22</v>
      </c>
      <c r="O638" s="2652" t="s">
        <v>22</v>
      </c>
      <c r="P638" s="2650" t="s">
        <v>22</v>
      </c>
      <c r="Q638" s="2652" t="s">
        <v>22</v>
      </c>
      <c r="R638" s="2650" t="s">
        <v>22</v>
      </c>
      <c r="S638" s="1529" t="s">
        <v>963</v>
      </c>
      <c r="T638" s="1639"/>
      <c r="U638" s="1639"/>
      <c r="V638" s="1639"/>
      <c r="W638" s="1639"/>
      <c r="X638" s="1639"/>
      <c r="Y638" s="1639"/>
      <c r="Z638" s="1639"/>
      <c r="AA638" s="1639"/>
      <c r="AB638" s="1639"/>
      <c r="AC638" s="679"/>
      <c r="AD638" s="1639">
        <v>0</v>
      </c>
    </row>
    <row s="1854" customFormat="1" customHeight="1" ht="15">
      <c r="A639" s="1636"/>
      <c r="B639" s="2401"/>
      <c r="C639" s="2402"/>
      <c r="D639" s="693" t="str">
        <f>B638&amp;".2"</f>
        <v>4.233.2</v>
      </c>
      <c r="E639" s="1671" t="s">
        <v>964</v>
      </c>
      <c r="F639" s="2267" t="s">
        <v>318</v>
      </c>
      <c r="G639" s="1742" t="s">
        <v>22</v>
      </c>
      <c r="H639" s="822" t="s">
        <v>22</v>
      </c>
      <c r="I639" s="1742" t="s">
        <v>1582</v>
      </c>
      <c r="J639" s="822" t="s">
        <v>22</v>
      </c>
      <c r="K639" s="1742" t="s">
        <v>22</v>
      </c>
      <c r="L639" s="822" t="s">
        <v>22</v>
      </c>
      <c r="M639" s="2664" t="s">
        <v>22</v>
      </c>
      <c r="N639" s="2661" t="s">
        <v>22</v>
      </c>
      <c r="O639" s="2653" t="s">
        <v>22</v>
      </c>
      <c r="P639" s="2650" t="s">
        <v>22</v>
      </c>
      <c r="Q639" s="2653" t="s">
        <v>22</v>
      </c>
      <c r="R639" s="2650" t="s">
        <v>22</v>
      </c>
      <c r="S639" s="1529" t="s">
        <v>965</v>
      </c>
      <c r="T639" s="1639"/>
      <c r="U639" s="1639"/>
      <c r="V639" s="1639"/>
      <c r="W639" s="1639"/>
      <c r="X639" s="1639"/>
      <c r="Y639" s="1639"/>
      <c r="Z639" s="1639"/>
      <c r="AA639" s="1639"/>
      <c r="AB639" s="1639"/>
      <c r="AC639" s="679"/>
      <c r="AD639" s="1639">
        <v>0</v>
      </c>
    </row>
    <row s="1854" customFormat="1" customHeight="1" ht="33.75">
      <c r="A640" s="1639"/>
      <c r="B640" s="2401" t="s">
        <v>1583</v>
      </c>
      <c r="C640" s="2402" t="s">
        <v>104</v>
      </c>
      <c r="D640" s="693" t="str">
        <f>B640&amp;".1"</f>
        <v>4.234.1</v>
      </c>
      <c r="E640" s="1671" t="s">
        <v>962</v>
      </c>
      <c r="F640" s="2267" t="s">
        <v>318</v>
      </c>
      <c r="G640" s="2357" t="s">
        <v>22</v>
      </c>
      <c r="H640" s="822" t="s">
        <v>22</v>
      </c>
      <c r="I640" s="2357" t="s">
        <v>1584</v>
      </c>
      <c r="J640" s="822" t="s">
        <v>22</v>
      </c>
      <c r="K640" s="2357" t="s">
        <v>22</v>
      </c>
      <c r="L640" s="822" t="s">
        <v>22</v>
      </c>
      <c r="M640" s="2663" t="s">
        <v>22</v>
      </c>
      <c r="N640" s="2661" t="s">
        <v>22</v>
      </c>
      <c r="O640" s="2652" t="s">
        <v>22</v>
      </c>
      <c r="P640" s="2650" t="s">
        <v>22</v>
      </c>
      <c r="Q640" s="2652" t="s">
        <v>22</v>
      </c>
      <c r="R640" s="2650" t="s">
        <v>22</v>
      </c>
      <c r="S640" s="1529" t="s">
        <v>963</v>
      </c>
      <c r="T640" s="1639"/>
      <c r="U640" s="1639"/>
      <c r="V640" s="1639"/>
      <c r="W640" s="1639"/>
      <c r="X640" s="1639"/>
      <c r="Y640" s="1639"/>
      <c r="Z640" s="1639"/>
      <c r="AA640" s="1639"/>
      <c r="AB640" s="1639"/>
      <c r="AC640" s="679"/>
      <c r="AD640" s="1639">
        <v>0</v>
      </c>
    </row>
    <row s="1854" customFormat="1" customHeight="1" ht="15">
      <c r="A641" s="1636"/>
      <c r="B641" s="2401"/>
      <c r="C641" s="2402"/>
      <c r="D641" s="693" t="str">
        <f>B640&amp;".2"</f>
        <v>4.234.2</v>
      </c>
      <c r="E641" s="1671" t="s">
        <v>964</v>
      </c>
      <c r="F641" s="2267" t="s">
        <v>318</v>
      </c>
      <c r="G641" s="1742" t="s">
        <v>22</v>
      </c>
      <c r="H641" s="822" t="s">
        <v>22</v>
      </c>
      <c r="I641" s="1742" t="s">
        <v>1042</v>
      </c>
      <c r="J641" s="822" t="s">
        <v>22</v>
      </c>
      <c r="K641" s="1742" t="s">
        <v>22</v>
      </c>
      <c r="L641" s="822" t="s">
        <v>22</v>
      </c>
      <c r="M641" s="2664" t="s">
        <v>22</v>
      </c>
      <c r="N641" s="2661" t="s">
        <v>22</v>
      </c>
      <c r="O641" s="2653" t="s">
        <v>22</v>
      </c>
      <c r="P641" s="2650" t="s">
        <v>22</v>
      </c>
      <c r="Q641" s="2653" t="s">
        <v>22</v>
      </c>
      <c r="R641" s="2650" t="s">
        <v>22</v>
      </c>
      <c r="S641" s="1529" t="s">
        <v>965</v>
      </c>
      <c r="T641" s="1639"/>
      <c r="U641" s="1639"/>
      <c r="V641" s="1639"/>
      <c r="W641" s="1639"/>
      <c r="X641" s="1639"/>
      <c r="Y641" s="1639"/>
      <c r="Z641" s="1639"/>
      <c r="AA641" s="1639"/>
      <c r="AB641" s="1639"/>
      <c r="AC641" s="679"/>
      <c r="AD641" s="1639">
        <v>0</v>
      </c>
    </row>
    <row s="1854" customFormat="1" customHeight="1" ht="33.75">
      <c r="A642" s="1639"/>
      <c r="B642" s="2401" t="s">
        <v>1585</v>
      </c>
      <c r="C642" s="2402" t="s">
        <v>104</v>
      </c>
      <c r="D642" s="693" t="str">
        <f>B642&amp;".1"</f>
        <v>4.235.1</v>
      </c>
      <c r="E642" s="1671" t="s">
        <v>962</v>
      </c>
      <c r="F642" s="2267" t="s">
        <v>318</v>
      </c>
      <c r="G642" s="2357" t="s">
        <v>22</v>
      </c>
      <c r="H642" s="822" t="s">
        <v>22</v>
      </c>
      <c r="I642" s="2357" t="s">
        <v>1586</v>
      </c>
      <c r="J642" s="822" t="s">
        <v>22</v>
      </c>
      <c r="K642" s="2357" t="s">
        <v>22</v>
      </c>
      <c r="L642" s="822" t="s">
        <v>22</v>
      </c>
      <c r="M642" s="2663" t="s">
        <v>22</v>
      </c>
      <c r="N642" s="2661" t="s">
        <v>22</v>
      </c>
      <c r="O642" s="2652" t="s">
        <v>22</v>
      </c>
      <c r="P642" s="2650" t="s">
        <v>22</v>
      </c>
      <c r="Q642" s="2652" t="s">
        <v>22</v>
      </c>
      <c r="R642" s="2650" t="s">
        <v>22</v>
      </c>
      <c r="S642" s="1529" t="s">
        <v>963</v>
      </c>
      <c r="T642" s="1639"/>
      <c r="U642" s="1639"/>
      <c r="V642" s="1639"/>
      <c r="W642" s="1639"/>
      <c r="X642" s="1639"/>
      <c r="Y642" s="1639"/>
      <c r="Z642" s="1639"/>
      <c r="AA642" s="1639"/>
      <c r="AB642" s="1639"/>
      <c r="AC642" s="679"/>
      <c r="AD642" s="1639">
        <v>0</v>
      </c>
    </row>
    <row s="1854" customFormat="1" customHeight="1" ht="15">
      <c r="A643" s="1636"/>
      <c r="B643" s="2401"/>
      <c r="C643" s="2402"/>
      <c r="D643" s="693" t="str">
        <f>B642&amp;".2"</f>
        <v>4.235.2</v>
      </c>
      <c r="E643" s="1671" t="s">
        <v>964</v>
      </c>
      <c r="F643" s="2267" t="s">
        <v>318</v>
      </c>
      <c r="G643" s="1742" t="s">
        <v>22</v>
      </c>
      <c r="H643" s="822" t="s">
        <v>22</v>
      </c>
      <c r="I643" s="1742" t="s">
        <v>1152</v>
      </c>
      <c r="J643" s="822" t="s">
        <v>22</v>
      </c>
      <c r="K643" s="1742" t="s">
        <v>22</v>
      </c>
      <c r="L643" s="822" t="s">
        <v>22</v>
      </c>
      <c r="M643" s="2664" t="s">
        <v>22</v>
      </c>
      <c r="N643" s="2661" t="s">
        <v>22</v>
      </c>
      <c r="O643" s="2653" t="s">
        <v>22</v>
      </c>
      <c r="P643" s="2650" t="s">
        <v>22</v>
      </c>
      <c r="Q643" s="2653" t="s">
        <v>22</v>
      </c>
      <c r="R643" s="2650" t="s">
        <v>22</v>
      </c>
      <c r="S643" s="1529" t="s">
        <v>965</v>
      </c>
      <c r="T643" s="1639"/>
      <c r="U643" s="1639"/>
      <c r="V643" s="1639"/>
      <c r="W643" s="1639"/>
      <c r="X643" s="1639"/>
      <c r="Y643" s="1639"/>
      <c r="Z643" s="1639"/>
      <c r="AA643" s="1639"/>
      <c r="AB643" s="1639"/>
      <c r="AC643" s="679"/>
      <c r="AD643" s="1639">
        <v>0</v>
      </c>
    </row>
    <row s="1854" customFormat="1" customHeight="1" ht="33.75">
      <c r="A644" s="1639"/>
      <c r="B644" s="2401" t="s">
        <v>1587</v>
      </c>
      <c r="C644" s="2402" t="s">
        <v>104</v>
      </c>
      <c r="D644" s="693" t="str">
        <f>B644&amp;".1"</f>
        <v>4.236.1</v>
      </c>
      <c r="E644" s="1671" t="s">
        <v>962</v>
      </c>
      <c r="F644" s="2267" t="s">
        <v>318</v>
      </c>
      <c r="G644" s="2357" t="s">
        <v>22</v>
      </c>
      <c r="H644" s="822" t="s">
        <v>22</v>
      </c>
      <c r="I644" s="2357" t="s">
        <v>1588</v>
      </c>
      <c r="J644" s="822" t="s">
        <v>22</v>
      </c>
      <c r="K644" s="2357" t="s">
        <v>22</v>
      </c>
      <c r="L644" s="822" t="s">
        <v>22</v>
      </c>
      <c r="M644" s="2663" t="s">
        <v>22</v>
      </c>
      <c r="N644" s="2661" t="s">
        <v>22</v>
      </c>
      <c r="O644" s="2652" t="s">
        <v>22</v>
      </c>
      <c r="P644" s="2650" t="s">
        <v>22</v>
      </c>
      <c r="Q644" s="2652" t="s">
        <v>22</v>
      </c>
      <c r="R644" s="2650" t="s">
        <v>22</v>
      </c>
      <c r="S644" s="1529" t="s">
        <v>963</v>
      </c>
      <c r="T644" s="1639"/>
      <c r="U644" s="1639"/>
      <c r="V644" s="1639"/>
      <c r="W644" s="1639"/>
      <c r="X644" s="1639"/>
      <c r="Y644" s="1639"/>
      <c r="Z644" s="1639"/>
      <c r="AA644" s="1639"/>
      <c r="AB644" s="1639"/>
      <c r="AC644" s="679"/>
      <c r="AD644" s="1639">
        <v>0</v>
      </c>
    </row>
    <row s="1854" customFormat="1" customHeight="1" ht="15">
      <c r="A645" s="1636"/>
      <c r="B645" s="2401"/>
      <c r="C645" s="2402"/>
      <c r="D645" s="693" t="str">
        <f>B644&amp;".2"</f>
        <v>4.236.2</v>
      </c>
      <c r="E645" s="1671" t="s">
        <v>964</v>
      </c>
      <c r="F645" s="2267" t="s">
        <v>318</v>
      </c>
      <c r="G645" s="1742" t="s">
        <v>22</v>
      </c>
      <c r="H645" s="822" t="s">
        <v>22</v>
      </c>
      <c r="I645" s="1742" t="s">
        <v>1216</v>
      </c>
      <c r="J645" s="822" t="s">
        <v>22</v>
      </c>
      <c r="K645" s="1742" t="s">
        <v>22</v>
      </c>
      <c r="L645" s="822" t="s">
        <v>22</v>
      </c>
      <c r="M645" s="2664" t="s">
        <v>22</v>
      </c>
      <c r="N645" s="2661" t="s">
        <v>22</v>
      </c>
      <c r="O645" s="2653" t="s">
        <v>22</v>
      </c>
      <c r="P645" s="2650" t="s">
        <v>22</v>
      </c>
      <c r="Q645" s="2653" t="s">
        <v>22</v>
      </c>
      <c r="R645" s="2650" t="s">
        <v>22</v>
      </c>
      <c r="S645" s="1529" t="s">
        <v>965</v>
      </c>
      <c r="T645" s="1639"/>
      <c r="U645" s="1639"/>
      <c r="V645" s="1639"/>
      <c r="W645" s="1639"/>
      <c r="X645" s="1639"/>
      <c r="Y645" s="1639"/>
      <c r="Z645" s="1639"/>
      <c r="AA645" s="1639"/>
      <c r="AB645" s="1639"/>
      <c r="AC645" s="679"/>
      <c r="AD645" s="1639">
        <v>0</v>
      </c>
    </row>
    <row s="1854" customFormat="1" customHeight="1" ht="33.75">
      <c r="A646" s="1639"/>
      <c r="B646" s="2401" t="s">
        <v>1589</v>
      </c>
      <c r="C646" s="2402" t="s">
        <v>104</v>
      </c>
      <c r="D646" s="693" t="str">
        <f>B646&amp;".1"</f>
        <v>4.237.1</v>
      </c>
      <c r="E646" s="1671" t="s">
        <v>962</v>
      </c>
      <c r="F646" s="2267" t="s">
        <v>318</v>
      </c>
      <c r="G646" s="2357" t="s">
        <v>22</v>
      </c>
      <c r="H646" s="822" t="s">
        <v>22</v>
      </c>
      <c r="I646" s="2357" t="s">
        <v>1590</v>
      </c>
      <c r="J646" s="822" t="s">
        <v>22</v>
      </c>
      <c r="K646" s="2357" t="s">
        <v>22</v>
      </c>
      <c r="L646" s="822" t="s">
        <v>22</v>
      </c>
      <c r="M646" s="2663" t="s">
        <v>22</v>
      </c>
      <c r="N646" s="2661" t="s">
        <v>22</v>
      </c>
      <c r="O646" s="2652" t="s">
        <v>22</v>
      </c>
      <c r="P646" s="2650" t="s">
        <v>22</v>
      </c>
      <c r="Q646" s="2652" t="s">
        <v>22</v>
      </c>
      <c r="R646" s="2650" t="s">
        <v>22</v>
      </c>
      <c r="S646" s="1529" t="s">
        <v>963</v>
      </c>
      <c r="T646" s="1639"/>
      <c r="U646" s="1639"/>
      <c r="V646" s="1639"/>
      <c r="W646" s="1639"/>
      <c r="X646" s="1639"/>
      <c r="Y646" s="1639"/>
      <c r="Z646" s="1639"/>
      <c r="AA646" s="1639"/>
      <c r="AB646" s="1639"/>
      <c r="AC646" s="679"/>
      <c r="AD646" s="1639">
        <v>0</v>
      </c>
    </row>
    <row s="1854" customFormat="1" customHeight="1" ht="15">
      <c r="A647" s="1636"/>
      <c r="B647" s="2401"/>
      <c r="C647" s="2402"/>
      <c r="D647" s="693" t="str">
        <f>B646&amp;".2"</f>
        <v>4.237.2</v>
      </c>
      <c r="E647" s="1671" t="s">
        <v>964</v>
      </c>
      <c r="F647" s="2267" t="s">
        <v>318</v>
      </c>
      <c r="G647" s="1742" t="s">
        <v>22</v>
      </c>
      <c r="H647" s="822" t="s">
        <v>22</v>
      </c>
      <c r="I647" s="1742" t="s">
        <v>1097</v>
      </c>
      <c r="J647" s="822" t="s">
        <v>22</v>
      </c>
      <c r="K647" s="1742" t="s">
        <v>22</v>
      </c>
      <c r="L647" s="822" t="s">
        <v>22</v>
      </c>
      <c r="M647" s="2664" t="s">
        <v>22</v>
      </c>
      <c r="N647" s="2661" t="s">
        <v>22</v>
      </c>
      <c r="O647" s="2653" t="s">
        <v>22</v>
      </c>
      <c r="P647" s="2650" t="s">
        <v>22</v>
      </c>
      <c r="Q647" s="2653" t="s">
        <v>22</v>
      </c>
      <c r="R647" s="2650" t="s">
        <v>22</v>
      </c>
      <c r="S647" s="1529" t="s">
        <v>965</v>
      </c>
      <c r="T647" s="1639"/>
      <c r="U647" s="1639"/>
      <c r="V647" s="1639"/>
      <c r="W647" s="1639"/>
      <c r="X647" s="1639"/>
      <c r="Y647" s="1639"/>
      <c r="Z647" s="1639"/>
      <c r="AA647" s="1639"/>
      <c r="AB647" s="1639"/>
      <c r="AC647" s="679"/>
      <c r="AD647" s="1639">
        <v>0</v>
      </c>
    </row>
    <row s="1854" customFormat="1" customHeight="1" ht="33.75">
      <c r="A648" s="1639"/>
      <c r="B648" s="2401" t="s">
        <v>1591</v>
      </c>
      <c r="C648" s="2402" t="s">
        <v>104</v>
      </c>
      <c r="D648" s="693" t="str">
        <f>B648&amp;".1"</f>
        <v>4.238.1</v>
      </c>
      <c r="E648" s="1671" t="s">
        <v>962</v>
      </c>
      <c r="F648" s="2267" t="s">
        <v>318</v>
      </c>
      <c r="G648" s="2357" t="s">
        <v>22</v>
      </c>
      <c r="H648" s="822" t="s">
        <v>22</v>
      </c>
      <c r="I648" s="2357" t="s">
        <v>1592</v>
      </c>
      <c r="J648" s="822" t="s">
        <v>22</v>
      </c>
      <c r="K648" s="2357" t="s">
        <v>22</v>
      </c>
      <c r="L648" s="822" t="s">
        <v>22</v>
      </c>
      <c r="M648" s="2663" t="s">
        <v>22</v>
      </c>
      <c r="N648" s="2661" t="s">
        <v>22</v>
      </c>
      <c r="O648" s="2652" t="s">
        <v>22</v>
      </c>
      <c r="P648" s="2650" t="s">
        <v>22</v>
      </c>
      <c r="Q648" s="2652" t="s">
        <v>22</v>
      </c>
      <c r="R648" s="2650" t="s">
        <v>22</v>
      </c>
      <c r="S648" s="1529" t="s">
        <v>963</v>
      </c>
      <c r="T648" s="1639"/>
      <c r="U648" s="1639"/>
      <c r="V648" s="1639"/>
      <c r="W648" s="1639"/>
      <c r="X648" s="1639"/>
      <c r="Y648" s="1639"/>
      <c r="Z648" s="1639"/>
      <c r="AA648" s="1639"/>
      <c r="AB648" s="1639"/>
      <c r="AC648" s="679"/>
      <c r="AD648" s="1639">
        <v>0</v>
      </c>
    </row>
    <row s="1854" customFormat="1" customHeight="1" ht="15">
      <c r="A649" s="1636"/>
      <c r="B649" s="2401"/>
      <c r="C649" s="2402"/>
      <c r="D649" s="693" t="str">
        <f>B648&amp;".2"</f>
        <v>4.238.2</v>
      </c>
      <c r="E649" s="1671" t="s">
        <v>964</v>
      </c>
      <c r="F649" s="2267" t="s">
        <v>318</v>
      </c>
      <c r="G649" s="1742" t="s">
        <v>22</v>
      </c>
      <c r="H649" s="822" t="s">
        <v>22</v>
      </c>
      <c r="I649" s="1742" t="s">
        <v>1053</v>
      </c>
      <c r="J649" s="822" t="s">
        <v>22</v>
      </c>
      <c r="K649" s="1742" t="s">
        <v>22</v>
      </c>
      <c r="L649" s="822" t="s">
        <v>22</v>
      </c>
      <c r="M649" s="2664" t="s">
        <v>22</v>
      </c>
      <c r="N649" s="2661" t="s">
        <v>22</v>
      </c>
      <c r="O649" s="2653" t="s">
        <v>22</v>
      </c>
      <c r="P649" s="2650" t="s">
        <v>22</v>
      </c>
      <c r="Q649" s="2653" t="s">
        <v>22</v>
      </c>
      <c r="R649" s="2650" t="s">
        <v>22</v>
      </c>
      <c r="S649" s="1529" t="s">
        <v>965</v>
      </c>
      <c r="T649" s="1639"/>
      <c r="U649" s="1639"/>
      <c r="V649" s="1639"/>
      <c r="W649" s="1639"/>
      <c r="X649" s="1639"/>
      <c r="Y649" s="1639"/>
      <c r="Z649" s="1639"/>
      <c r="AA649" s="1639"/>
      <c r="AB649" s="1639"/>
      <c r="AC649" s="679"/>
      <c r="AD649" s="1639">
        <v>0</v>
      </c>
    </row>
    <row s="1854" customFormat="1" customHeight="1" ht="33.75">
      <c r="A650" s="1639"/>
      <c r="B650" s="2401" t="s">
        <v>1593</v>
      </c>
      <c r="C650" s="2402" t="s">
        <v>104</v>
      </c>
      <c r="D650" s="693" t="str">
        <f>B650&amp;".1"</f>
        <v>4.239.1</v>
      </c>
      <c r="E650" s="1671" t="s">
        <v>962</v>
      </c>
      <c r="F650" s="2267" t="s">
        <v>318</v>
      </c>
      <c r="G650" s="2357" t="s">
        <v>22</v>
      </c>
      <c r="H650" s="822" t="s">
        <v>22</v>
      </c>
      <c r="I650" s="2357" t="s">
        <v>1594</v>
      </c>
      <c r="J650" s="822" t="s">
        <v>22</v>
      </c>
      <c r="K650" s="2357" t="s">
        <v>22</v>
      </c>
      <c r="L650" s="822" t="s">
        <v>22</v>
      </c>
      <c r="M650" s="2663" t="s">
        <v>22</v>
      </c>
      <c r="N650" s="2661" t="s">
        <v>22</v>
      </c>
      <c r="O650" s="2652" t="s">
        <v>22</v>
      </c>
      <c r="P650" s="2650" t="s">
        <v>22</v>
      </c>
      <c r="Q650" s="2652" t="s">
        <v>22</v>
      </c>
      <c r="R650" s="2650" t="s">
        <v>22</v>
      </c>
      <c r="S650" s="1529" t="s">
        <v>963</v>
      </c>
      <c r="T650" s="1639"/>
      <c r="U650" s="1639"/>
      <c r="V650" s="1639"/>
      <c r="W650" s="1639"/>
      <c r="X650" s="1639"/>
      <c r="Y650" s="1639"/>
      <c r="Z650" s="1639"/>
      <c r="AA650" s="1639"/>
      <c r="AB650" s="1639"/>
      <c r="AC650" s="679"/>
      <c r="AD650" s="1639">
        <v>0</v>
      </c>
    </row>
    <row s="1854" customFormat="1" customHeight="1" ht="15">
      <c r="A651" s="1636"/>
      <c r="B651" s="2401"/>
      <c r="C651" s="2402"/>
      <c r="D651" s="693" t="str">
        <f>B650&amp;".2"</f>
        <v>4.239.2</v>
      </c>
      <c r="E651" s="1671" t="s">
        <v>964</v>
      </c>
      <c r="F651" s="2267" t="s">
        <v>318</v>
      </c>
      <c r="G651" s="1742" t="s">
        <v>22</v>
      </c>
      <c r="H651" s="822" t="s">
        <v>22</v>
      </c>
      <c r="I651" s="1742" t="s">
        <v>1152</v>
      </c>
      <c r="J651" s="822" t="s">
        <v>22</v>
      </c>
      <c r="K651" s="1742" t="s">
        <v>22</v>
      </c>
      <c r="L651" s="822" t="s">
        <v>22</v>
      </c>
      <c r="M651" s="2664" t="s">
        <v>22</v>
      </c>
      <c r="N651" s="2661" t="s">
        <v>22</v>
      </c>
      <c r="O651" s="2653" t="s">
        <v>22</v>
      </c>
      <c r="P651" s="2650" t="s">
        <v>22</v>
      </c>
      <c r="Q651" s="2653" t="s">
        <v>22</v>
      </c>
      <c r="R651" s="2650" t="s">
        <v>22</v>
      </c>
      <c r="S651" s="1529" t="s">
        <v>965</v>
      </c>
      <c r="T651" s="1639"/>
      <c r="U651" s="1639"/>
      <c r="V651" s="1639"/>
      <c r="W651" s="1639"/>
      <c r="X651" s="1639"/>
      <c r="Y651" s="1639"/>
      <c r="Z651" s="1639"/>
      <c r="AA651" s="1639"/>
      <c r="AB651" s="1639"/>
      <c r="AC651" s="679"/>
      <c r="AD651" s="1639">
        <v>0</v>
      </c>
    </row>
    <row s="1854" customFormat="1" customHeight="1" ht="33.75">
      <c r="A652" s="1639"/>
      <c r="B652" s="2401" t="s">
        <v>1595</v>
      </c>
      <c r="C652" s="2402" t="s">
        <v>104</v>
      </c>
      <c r="D652" s="693" t="str">
        <f>B652&amp;".1"</f>
        <v>4.240.1</v>
      </c>
      <c r="E652" s="1671" t="s">
        <v>962</v>
      </c>
      <c r="F652" s="2267" t="s">
        <v>318</v>
      </c>
      <c r="G652" s="2357" t="s">
        <v>22</v>
      </c>
      <c r="H652" s="822" t="s">
        <v>22</v>
      </c>
      <c r="I652" s="2357" t="s">
        <v>1596</v>
      </c>
      <c r="J652" s="822" t="s">
        <v>22</v>
      </c>
      <c r="K652" s="2357" t="s">
        <v>22</v>
      </c>
      <c r="L652" s="822" t="s">
        <v>22</v>
      </c>
      <c r="M652" s="2663" t="s">
        <v>22</v>
      </c>
      <c r="N652" s="2661" t="s">
        <v>22</v>
      </c>
      <c r="O652" s="2652" t="s">
        <v>22</v>
      </c>
      <c r="P652" s="2650" t="s">
        <v>22</v>
      </c>
      <c r="Q652" s="2652" t="s">
        <v>22</v>
      </c>
      <c r="R652" s="2650" t="s">
        <v>22</v>
      </c>
      <c r="S652" s="1529" t="s">
        <v>963</v>
      </c>
      <c r="T652" s="1639"/>
      <c r="U652" s="1639"/>
      <c r="V652" s="1639"/>
      <c r="W652" s="1639"/>
      <c r="X652" s="1639"/>
      <c r="Y652" s="1639"/>
      <c r="Z652" s="1639"/>
      <c r="AA652" s="1639"/>
      <c r="AB652" s="1639"/>
      <c r="AC652" s="679"/>
      <c r="AD652" s="1639">
        <v>0</v>
      </c>
    </row>
    <row s="1854" customFormat="1" customHeight="1" ht="15">
      <c r="A653" s="1636"/>
      <c r="B653" s="2401"/>
      <c r="C653" s="2402"/>
      <c r="D653" s="693" t="str">
        <f>B652&amp;".2"</f>
        <v>4.240.2</v>
      </c>
      <c r="E653" s="1671" t="s">
        <v>964</v>
      </c>
      <c r="F653" s="2267" t="s">
        <v>318</v>
      </c>
      <c r="G653" s="1742" t="s">
        <v>22</v>
      </c>
      <c r="H653" s="822" t="s">
        <v>22</v>
      </c>
      <c r="I653" s="1742" t="s">
        <v>1147</v>
      </c>
      <c r="J653" s="822" t="s">
        <v>22</v>
      </c>
      <c r="K653" s="1742" t="s">
        <v>22</v>
      </c>
      <c r="L653" s="822" t="s">
        <v>22</v>
      </c>
      <c r="M653" s="2664" t="s">
        <v>22</v>
      </c>
      <c r="N653" s="2661" t="s">
        <v>22</v>
      </c>
      <c r="O653" s="2653" t="s">
        <v>22</v>
      </c>
      <c r="P653" s="2650" t="s">
        <v>22</v>
      </c>
      <c r="Q653" s="2653" t="s">
        <v>22</v>
      </c>
      <c r="R653" s="2650" t="s">
        <v>22</v>
      </c>
      <c r="S653" s="1529" t="s">
        <v>965</v>
      </c>
      <c r="T653" s="1639"/>
      <c r="U653" s="1639"/>
      <c r="V653" s="1639"/>
      <c r="W653" s="1639"/>
      <c r="X653" s="1639"/>
      <c r="Y653" s="1639"/>
      <c r="Z653" s="1639"/>
      <c r="AA653" s="1639"/>
      <c r="AB653" s="1639"/>
      <c r="AC653" s="679"/>
      <c r="AD653" s="1639">
        <v>0</v>
      </c>
    </row>
    <row s="1854" customFormat="1" customHeight="1" ht="33.75">
      <c r="A654" s="1639"/>
      <c r="B654" s="2401" t="s">
        <v>1597</v>
      </c>
      <c r="C654" s="2402" t="s">
        <v>104</v>
      </c>
      <c r="D654" s="693" t="str">
        <f>B654&amp;".1"</f>
        <v>4.241.1</v>
      </c>
      <c r="E654" s="1671" t="s">
        <v>962</v>
      </c>
      <c r="F654" s="2267" t="s">
        <v>318</v>
      </c>
      <c r="G654" s="2357" t="s">
        <v>22</v>
      </c>
      <c r="H654" s="822" t="s">
        <v>22</v>
      </c>
      <c r="I654" s="2357" t="s">
        <v>1598</v>
      </c>
      <c r="J654" s="822" t="s">
        <v>22</v>
      </c>
      <c r="K654" s="2357" t="s">
        <v>22</v>
      </c>
      <c r="L654" s="822" t="s">
        <v>22</v>
      </c>
      <c r="M654" s="2663" t="s">
        <v>22</v>
      </c>
      <c r="N654" s="2661" t="s">
        <v>22</v>
      </c>
      <c r="O654" s="2652" t="s">
        <v>22</v>
      </c>
      <c r="P654" s="2650" t="s">
        <v>22</v>
      </c>
      <c r="Q654" s="2652" t="s">
        <v>22</v>
      </c>
      <c r="R654" s="2650" t="s">
        <v>22</v>
      </c>
      <c r="S654" s="1529" t="s">
        <v>963</v>
      </c>
      <c r="T654" s="1639"/>
      <c r="U654" s="1639"/>
      <c r="V654" s="1639"/>
      <c r="W654" s="1639"/>
      <c r="X654" s="1639"/>
      <c r="Y654" s="1639"/>
      <c r="Z654" s="1639"/>
      <c r="AA654" s="1639"/>
      <c r="AB654" s="1639"/>
      <c r="AC654" s="679"/>
      <c r="AD654" s="1639">
        <v>0</v>
      </c>
    </row>
    <row s="1854" customFormat="1" customHeight="1" ht="15">
      <c r="A655" s="1636"/>
      <c r="B655" s="2401"/>
      <c r="C655" s="2402"/>
      <c r="D655" s="693" t="str">
        <f>B654&amp;".2"</f>
        <v>4.241.2</v>
      </c>
      <c r="E655" s="1671" t="s">
        <v>964</v>
      </c>
      <c r="F655" s="2267" t="s">
        <v>318</v>
      </c>
      <c r="G655" s="1742" t="s">
        <v>22</v>
      </c>
      <c r="H655" s="822" t="s">
        <v>22</v>
      </c>
      <c r="I655" s="1742" t="s">
        <v>1152</v>
      </c>
      <c r="J655" s="822" t="s">
        <v>22</v>
      </c>
      <c r="K655" s="1742" t="s">
        <v>22</v>
      </c>
      <c r="L655" s="822" t="s">
        <v>22</v>
      </c>
      <c r="M655" s="2664" t="s">
        <v>22</v>
      </c>
      <c r="N655" s="2661" t="s">
        <v>22</v>
      </c>
      <c r="O655" s="2653" t="s">
        <v>22</v>
      </c>
      <c r="P655" s="2650" t="s">
        <v>22</v>
      </c>
      <c r="Q655" s="2653" t="s">
        <v>22</v>
      </c>
      <c r="R655" s="2650" t="s">
        <v>22</v>
      </c>
      <c r="S655" s="1529" t="s">
        <v>965</v>
      </c>
      <c r="T655" s="1639"/>
      <c r="U655" s="1639"/>
      <c r="V655" s="1639"/>
      <c r="W655" s="1639"/>
      <c r="X655" s="1639"/>
      <c r="Y655" s="1639"/>
      <c r="Z655" s="1639"/>
      <c r="AA655" s="1639"/>
      <c r="AB655" s="1639"/>
      <c r="AC655" s="679"/>
      <c r="AD655" s="1639">
        <v>0</v>
      </c>
    </row>
    <row s="1854" customFormat="1" customHeight="1" ht="33.75">
      <c r="A656" s="1639"/>
      <c r="B656" s="2401" t="s">
        <v>1599</v>
      </c>
      <c r="C656" s="2402" t="s">
        <v>104</v>
      </c>
      <c r="D656" s="693" t="str">
        <f>B656&amp;".1"</f>
        <v>4.242.1</v>
      </c>
      <c r="E656" s="1671" t="s">
        <v>962</v>
      </c>
      <c r="F656" s="2267" t="s">
        <v>318</v>
      </c>
      <c r="G656" s="2357" t="s">
        <v>22</v>
      </c>
      <c r="H656" s="822" t="s">
        <v>22</v>
      </c>
      <c r="I656" s="2357" t="s">
        <v>1600</v>
      </c>
      <c r="J656" s="822" t="s">
        <v>22</v>
      </c>
      <c r="K656" s="2357" t="s">
        <v>22</v>
      </c>
      <c r="L656" s="822" t="s">
        <v>22</v>
      </c>
      <c r="M656" s="2663" t="s">
        <v>22</v>
      </c>
      <c r="N656" s="2661" t="s">
        <v>22</v>
      </c>
      <c r="O656" s="2652" t="s">
        <v>22</v>
      </c>
      <c r="P656" s="2650" t="s">
        <v>22</v>
      </c>
      <c r="Q656" s="2652" t="s">
        <v>22</v>
      </c>
      <c r="R656" s="2650" t="s">
        <v>22</v>
      </c>
      <c r="S656" s="1529" t="s">
        <v>963</v>
      </c>
      <c r="T656" s="1639"/>
      <c r="U656" s="1639"/>
      <c r="V656" s="1639"/>
      <c r="W656" s="1639"/>
      <c r="X656" s="1639"/>
      <c r="Y656" s="1639"/>
      <c r="Z656" s="1639"/>
      <c r="AA656" s="1639"/>
      <c r="AB656" s="1639"/>
      <c r="AC656" s="679"/>
      <c r="AD656" s="1639">
        <v>0</v>
      </c>
    </row>
    <row s="1854" customFormat="1" customHeight="1" ht="15">
      <c r="A657" s="1636"/>
      <c r="B657" s="2401"/>
      <c r="C657" s="2402"/>
      <c r="D657" s="693" t="str">
        <f>B656&amp;".2"</f>
        <v>4.242.2</v>
      </c>
      <c r="E657" s="1671" t="s">
        <v>964</v>
      </c>
      <c r="F657" s="2267" t="s">
        <v>318</v>
      </c>
      <c r="G657" s="1742" t="s">
        <v>22</v>
      </c>
      <c r="H657" s="822" t="s">
        <v>22</v>
      </c>
      <c r="I657" s="1742" t="s">
        <v>1601</v>
      </c>
      <c r="J657" s="822" t="s">
        <v>22</v>
      </c>
      <c r="K657" s="1742" t="s">
        <v>22</v>
      </c>
      <c r="L657" s="822" t="s">
        <v>22</v>
      </c>
      <c r="M657" s="2664" t="s">
        <v>22</v>
      </c>
      <c r="N657" s="2661" t="s">
        <v>22</v>
      </c>
      <c r="O657" s="2653" t="s">
        <v>22</v>
      </c>
      <c r="P657" s="2650" t="s">
        <v>22</v>
      </c>
      <c r="Q657" s="2653" t="s">
        <v>22</v>
      </c>
      <c r="R657" s="2650" t="s">
        <v>22</v>
      </c>
      <c r="S657" s="1529" t="s">
        <v>965</v>
      </c>
      <c r="T657" s="1639"/>
      <c r="U657" s="1639"/>
      <c r="V657" s="1639"/>
      <c r="W657" s="1639"/>
      <c r="X657" s="1639"/>
      <c r="Y657" s="1639"/>
      <c r="Z657" s="1639"/>
      <c r="AA657" s="1639"/>
      <c r="AB657" s="1639"/>
      <c r="AC657" s="679"/>
      <c r="AD657" s="1639">
        <v>0</v>
      </c>
    </row>
    <row s="1854" customFormat="1" customHeight="1" ht="33.75">
      <c r="A658" s="1639"/>
      <c r="B658" s="2401" t="s">
        <v>1602</v>
      </c>
      <c r="C658" s="2402" t="s">
        <v>104</v>
      </c>
      <c r="D658" s="693" t="str">
        <f>B658&amp;".1"</f>
        <v>4.243.1</v>
      </c>
      <c r="E658" s="1671" t="s">
        <v>962</v>
      </c>
      <c r="F658" s="2267" t="s">
        <v>318</v>
      </c>
      <c r="G658" s="2357" t="s">
        <v>22</v>
      </c>
      <c r="H658" s="822" t="s">
        <v>22</v>
      </c>
      <c r="I658" s="2357" t="s">
        <v>1603</v>
      </c>
      <c r="J658" s="822" t="s">
        <v>22</v>
      </c>
      <c r="K658" s="2357" t="s">
        <v>22</v>
      </c>
      <c r="L658" s="822" t="s">
        <v>22</v>
      </c>
      <c r="M658" s="2663" t="s">
        <v>22</v>
      </c>
      <c r="N658" s="2661" t="s">
        <v>22</v>
      </c>
      <c r="O658" s="2652" t="s">
        <v>22</v>
      </c>
      <c r="P658" s="2650" t="s">
        <v>22</v>
      </c>
      <c r="Q658" s="2652" t="s">
        <v>22</v>
      </c>
      <c r="R658" s="2650" t="s">
        <v>22</v>
      </c>
      <c r="S658" s="1529" t="s">
        <v>963</v>
      </c>
      <c r="T658" s="1639"/>
      <c r="U658" s="1639"/>
      <c r="V658" s="1639"/>
      <c r="W658" s="1639"/>
      <c r="X658" s="1639"/>
      <c r="Y658" s="1639"/>
      <c r="Z658" s="1639"/>
      <c r="AA658" s="1639"/>
      <c r="AB658" s="1639"/>
      <c r="AC658" s="679"/>
      <c r="AD658" s="1639">
        <v>0</v>
      </c>
    </row>
    <row s="1854" customFormat="1" customHeight="1" ht="15">
      <c r="A659" s="1636"/>
      <c r="B659" s="2401"/>
      <c r="C659" s="2402"/>
      <c r="D659" s="693" t="str">
        <f>B658&amp;".2"</f>
        <v>4.243.2</v>
      </c>
      <c r="E659" s="1671" t="s">
        <v>964</v>
      </c>
      <c r="F659" s="2267" t="s">
        <v>318</v>
      </c>
      <c r="G659" s="1742" t="s">
        <v>22</v>
      </c>
      <c r="H659" s="822" t="s">
        <v>22</v>
      </c>
      <c r="I659" s="1742" t="s">
        <v>1152</v>
      </c>
      <c r="J659" s="822" t="s">
        <v>22</v>
      </c>
      <c r="K659" s="1742" t="s">
        <v>22</v>
      </c>
      <c r="L659" s="822" t="s">
        <v>22</v>
      </c>
      <c r="M659" s="2664" t="s">
        <v>22</v>
      </c>
      <c r="N659" s="2661" t="s">
        <v>22</v>
      </c>
      <c r="O659" s="2653" t="s">
        <v>22</v>
      </c>
      <c r="P659" s="2650" t="s">
        <v>22</v>
      </c>
      <c r="Q659" s="2653" t="s">
        <v>22</v>
      </c>
      <c r="R659" s="2650" t="s">
        <v>22</v>
      </c>
      <c r="S659" s="1529" t="s">
        <v>965</v>
      </c>
      <c r="T659" s="1639"/>
      <c r="U659" s="1639"/>
      <c r="V659" s="1639"/>
      <c r="W659" s="1639"/>
      <c r="X659" s="1639"/>
      <c r="Y659" s="1639"/>
      <c r="Z659" s="1639"/>
      <c r="AA659" s="1639"/>
      <c r="AB659" s="1639"/>
      <c r="AC659" s="679"/>
      <c r="AD659" s="1639">
        <v>0</v>
      </c>
    </row>
    <row s="1854" customFormat="1" customHeight="1" ht="33.75">
      <c r="A660" s="1639"/>
      <c r="B660" s="2401" t="s">
        <v>1604</v>
      </c>
      <c r="C660" s="2402" t="s">
        <v>104</v>
      </c>
      <c r="D660" s="693" t="str">
        <f>B660&amp;".1"</f>
        <v>4.244.1</v>
      </c>
      <c r="E660" s="1671" t="s">
        <v>962</v>
      </c>
      <c r="F660" s="2267" t="s">
        <v>318</v>
      </c>
      <c r="G660" s="2357" t="s">
        <v>22</v>
      </c>
      <c r="H660" s="822" t="s">
        <v>22</v>
      </c>
      <c r="I660" s="2357" t="s">
        <v>1605</v>
      </c>
      <c r="J660" s="822" t="s">
        <v>22</v>
      </c>
      <c r="K660" s="2357" t="s">
        <v>22</v>
      </c>
      <c r="L660" s="822" t="s">
        <v>22</v>
      </c>
      <c r="M660" s="2663" t="s">
        <v>22</v>
      </c>
      <c r="N660" s="2661" t="s">
        <v>22</v>
      </c>
      <c r="O660" s="2652" t="s">
        <v>22</v>
      </c>
      <c r="P660" s="2650" t="s">
        <v>22</v>
      </c>
      <c r="Q660" s="2652" t="s">
        <v>22</v>
      </c>
      <c r="R660" s="2650" t="s">
        <v>22</v>
      </c>
      <c r="S660" s="1529" t="s">
        <v>963</v>
      </c>
      <c r="T660" s="1639"/>
      <c r="U660" s="1639"/>
      <c r="V660" s="1639"/>
      <c r="W660" s="1639"/>
      <c r="X660" s="1639"/>
      <c r="Y660" s="1639"/>
      <c r="Z660" s="1639"/>
      <c r="AA660" s="1639"/>
      <c r="AB660" s="1639"/>
      <c r="AC660" s="679"/>
      <c r="AD660" s="1639">
        <v>0</v>
      </c>
    </row>
    <row s="1854" customFormat="1" customHeight="1" ht="15">
      <c r="A661" s="1636"/>
      <c r="B661" s="2401"/>
      <c r="C661" s="2402"/>
      <c r="D661" s="693" t="str">
        <f>B660&amp;".2"</f>
        <v>4.244.2</v>
      </c>
      <c r="E661" s="1671" t="s">
        <v>964</v>
      </c>
      <c r="F661" s="2267" t="s">
        <v>318</v>
      </c>
      <c r="G661" s="1742" t="s">
        <v>22</v>
      </c>
      <c r="H661" s="822" t="s">
        <v>22</v>
      </c>
      <c r="I661" s="1742" t="s">
        <v>1003</v>
      </c>
      <c r="J661" s="822" t="s">
        <v>22</v>
      </c>
      <c r="K661" s="1742" t="s">
        <v>22</v>
      </c>
      <c r="L661" s="822" t="s">
        <v>22</v>
      </c>
      <c r="M661" s="2664" t="s">
        <v>22</v>
      </c>
      <c r="N661" s="2661" t="s">
        <v>22</v>
      </c>
      <c r="O661" s="2653" t="s">
        <v>22</v>
      </c>
      <c r="P661" s="2650" t="s">
        <v>22</v>
      </c>
      <c r="Q661" s="2653" t="s">
        <v>22</v>
      </c>
      <c r="R661" s="2650" t="s">
        <v>22</v>
      </c>
      <c r="S661" s="1529" t="s">
        <v>965</v>
      </c>
      <c r="T661" s="1639"/>
      <c r="U661" s="1639"/>
      <c r="V661" s="1639"/>
      <c r="W661" s="1639"/>
      <c r="X661" s="1639"/>
      <c r="Y661" s="1639"/>
      <c r="Z661" s="1639"/>
      <c r="AA661" s="1639"/>
      <c r="AB661" s="1639"/>
      <c r="AC661" s="679"/>
      <c r="AD661" s="1639">
        <v>0</v>
      </c>
    </row>
    <row s="1854" customFormat="1" customHeight="1" ht="33.75">
      <c r="A662" s="1639"/>
      <c r="B662" s="2401" t="s">
        <v>1606</v>
      </c>
      <c r="C662" s="2402" t="s">
        <v>104</v>
      </c>
      <c r="D662" s="693" t="str">
        <f>B662&amp;".1"</f>
        <v>4.245.1</v>
      </c>
      <c r="E662" s="1671" t="s">
        <v>962</v>
      </c>
      <c r="F662" s="2267" t="s">
        <v>318</v>
      </c>
      <c r="G662" s="2357" t="s">
        <v>22</v>
      </c>
      <c r="H662" s="822" t="s">
        <v>22</v>
      </c>
      <c r="I662" s="2357" t="s">
        <v>1607</v>
      </c>
      <c r="J662" s="822" t="s">
        <v>22</v>
      </c>
      <c r="K662" s="2357" t="s">
        <v>22</v>
      </c>
      <c r="L662" s="822" t="s">
        <v>22</v>
      </c>
      <c r="M662" s="2663" t="s">
        <v>22</v>
      </c>
      <c r="N662" s="2661" t="s">
        <v>22</v>
      </c>
      <c r="O662" s="2652" t="s">
        <v>22</v>
      </c>
      <c r="P662" s="2650" t="s">
        <v>22</v>
      </c>
      <c r="Q662" s="2652" t="s">
        <v>22</v>
      </c>
      <c r="R662" s="2650" t="s">
        <v>22</v>
      </c>
      <c r="S662" s="1529" t="s">
        <v>963</v>
      </c>
      <c r="T662" s="1639"/>
      <c r="U662" s="1639"/>
      <c r="V662" s="1639"/>
      <c r="W662" s="1639"/>
      <c r="X662" s="1639"/>
      <c r="Y662" s="1639"/>
      <c r="Z662" s="1639"/>
      <c r="AA662" s="1639"/>
      <c r="AB662" s="1639"/>
      <c r="AC662" s="679"/>
      <c r="AD662" s="1639">
        <v>0</v>
      </c>
    </row>
    <row s="1854" customFormat="1" customHeight="1" ht="15">
      <c r="A663" s="1636"/>
      <c r="B663" s="2401"/>
      <c r="C663" s="2402"/>
      <c r="D663" s="693" t="str">
        <f>B662&amp;".2"</f>
        <v>4.245.2</v>
      </c>
      <c r="E663" s="1671" t="s">
        <v>964</v>
      </c>
      <c r="F663" s="2267" t="s">
        <v>318</v>
      </c>
      <c r="G663" s="1742" t="s">
        <v>22</v>
      </c>
      <c r="H663" s="822" t="s">
        <v>22</v>
      </c>
      <c r="I663" s="1742" t="s">
        <v>1056</v>
      </c>
      <c r="J663" s="822" t="s">
        <v>22</v>
      </c>
      <c r="K663" s="1742" t="s">
        <v>22</v>
      </c>
      <c r="L663" s="822" t="s">
        <v>22</v>
      </c>
      <c r="M663" s="2664" t="s">
        <v>22</v>
      </c>
      <c r="N663" s="2661" t="s">
        <v>22</v>
      </c>
      <c r="O663" s="2653" t="s">
        <v>22</v>
      </c>
      <c r="P663" s="2650" t="s">
        <v>22</v>
      </c>
      <c r="Q663" s="2653" t="s">
        <v>22</v>
      </c>
      <c r="R663" s="2650" t="s">
        <v>22</v>
      </c>
      <c r="S663" s="1529" t="s">
        <v>965</v>
      </c>
      <c r="T663" s="1639"/>
      <c r="U663" s="1639"/>
      <c r="V663" s="1639"/>
      <c r="W663" s="1639"/>
      <c r="X663" s="1639"/>
      <c r="Y663" s="1639"/>
      <c r="Z663" s="1639"/>
      <c r="AA663" s="1639"/>
      <c r="AB663" s="1639"/>
      <c r="AC663" s="679"/>
      <c r="AD663" s="1639">
        <v>0</v>
      </c>
    </row>
    <row s="1854" customFormat="1" customHeight="1" ht="33.75">
      <c r="A664" s="1639"/>
      <c r="B664" s="2401" t="s">
        <v>1608</v>
      </c>
      <c r="C664" s="2402" t="s">
        <v>104</v>
      </c>
      <c r="D664" s="693" t="str">
        <f>B664&amp;".1"</f>
        <v>4.246.1</v>
      </c>
      <c r="E664" s="1671" t="s">
        <v>962</v>
      </c>
      <c r="F664" s="2267" t="s">
        <v>318</v>
      </c>
      <c r="G664" s="2357" t="s">
        <v>22</v>
      </c>
      <c r="H664" s="822" t="s">
        <v>22</v>
      </c>
      <c r="I664" s="2357" t="s">
        <v>1609</v>
      </c>
      <c r="J664" s="822" t="s">
        <v>22</v>
      </c>
      <c r="K664" s="2357" t="s">
        <v>22</v>
      </c>
      <c r="L664" s="822" t="s">
        <v>22</v>
      </c>
      <c r="M664" s="2663" t="s">
        <v>22</v>
      </c>
      <c r="N664" s="2661" t="s">
        <v>22</v>
      </c>
      <c r="O664" s="2652" t="s">
        <v>22</v>
      </c>
      <c r="P664" s="2650" t="s">
        <v>22</v>
      </c>
      <c r="Q664" s="2652" t="s">
        <v>22</v>
      </c>
      <c r="R664" s="2650" t="s">
        <v>22</v>
      </c>
      <c r="S664" s="1529" t="s">
        <v>963</v>
      </c>
      <c r="T664" s="1639"/>
      <c r="U664" s="1639"/>
      <c r="V664" s="1639"/>
      <c r="W664" s="1639"/>
      <c r="X664" s="1639"/>
      <c r="Y664" s="1639"/>
      <c r="Z664" s="1639"/>
      <c r="AA664" s="1639"/>
      <c r="AB664" s="1639"/>
      <c r="AC664" s="679"/>
      <c r="AD664" s="1639">
        <v>0</v>
      </c>
    </row>
    <row s="1854" customFormat="1" customHeight="1" ht="15">
      <c r="A665" s="1636"/>
      <c r="B665" s="2401"/>
      <c r="C665" s="2402"/>
      <c r="D665" s="693" t="str">
        <f>B664&amp;".2"</f>
        <v>4.246.2</v>
      </c>
      <c r="E665" s="1671" t="s">
        <v>964</v>
      </c>
      <c r="F665" s="2267" t="s">
        <v>318</v>
      </c>
      <c r="G665" s="1742" t="s">
        <v>22</v>
      </c>
      <c r="H665" s="822" t="s">
        <v>22</v>
      </c>
      <c r="I665" s="1742" t="s">
        <v>1056</v>
      </c>
      <c r="J665" s="822" t="s">
        <v>22</v>
      </c>
      <c r="K665" s="1742" t="s">
        <v>22</v>
      </c>
      <c r="L665" s="822" t="s">
        <v>22</v>
      </c>
      <c r="M665" s="2664" t="s">
        <v>22</v>
      </c>
      <c r="N665" s="2661" t="s">
        <v>22</v>
      </c>
      <c r="O665" s="2653" t="s">
        <v>22</v>
      </c>
      <c r="P665" s="2650" t="s">
        <v>22</v>
      </c>
      <c r="Q665" s="2653" t="s">
        <v>22</v>
      </c>
      <c r="R665" s="2650" t="s">
        <v>22</v>
      </c>
      <c r="S665" s="1529" t="s">
        <v>965</v>
      </c>
      <c r="T665" s="1639"/>
      <c r="U665" s="1639"/>
      <c r="V665" s="1639"/>
      <c r="W665" s="1639"/>
      <c r="X665" s="1639"/>
      <c r="Y665" s="1639"/>
      <c r="Z665" s="1639"/>
      <c r="AA665" s="1639"/>
      <c r="AB665" s="1639"/>
      <c r="AC665" s="679"/>
      <c r="AD665" s="1639">
        <v>0</v>
      </c>
    </row>
    <row s="1854" customFormat="1" customHeight="1" ht="33.75">
      <c r="A666" s="1639"/>
      <c r="B666" s="2401" t="s">
        <v>1610</v>
      </c>
      <c r="C666" s="2402" t="s">
        <v>104</v>
      </c>
      <c r="D666" s="693" t="str">
        <f>B666&amp;".1"</f>
        <v>4.247.1</v>
      </c>
      <c r="E666" s="1671" t="s">
        <v>962</v>
      </c>
      <c r="F666" s="2267" t="s">
        <v>318</v>
      </c>
      <c r="G666" s="2357" t="s">
        <v>22</v>
      </c>
      <c r="H666" s="822" t="s">
        <v>22</v>
      </c>
      <c r="I666" s="2357" t="s">
        <v>1611</v>
      </c>
      <c r="J666" s="822" t="s">
        <v>22</v>
      </c>
      <c r="K666" s="2357" t="s">
        <v>22</v>
      </c>
      <c r="L666" s="822" t="s">
        <v>22</v>
      </c>
      <c r="M666" s="2663" t="s">
        <v>22</v>
      </c>
      <c r="N666" s="2661" t="s">
        <v>22</v>
      </c>
      <c r="O666" s="2652" t="s">
        <v>22</v>
      </c>
      <c r="P666" s="2650" t="s">
        <v>22</v>
      </c>
      <c r="Q666" s="2652" t="s">
        <v>22</v>
      </c>
      <c r="R666" s="2650" t="s">
        <v>22</v>
      </c>
      <c r="S666" s="1529" t="s">
        <v>963</v>
      </c>
      <c r="T666" s="1639"/>
      <c r="U666" s="1639"/>
      <c r="V666" s="1639"/>
      <c r="W666" s="1639"/>
      <c r="X666" s="1639"/>
      <c r="Y666" s="1639"/>
      <c r="Z666" s="1639"/>
      <c r="AA666" s="1639"/>
      <c r="AB666" s="1639"/>
      <c r="AC666" s="679"/>
      <c r="AD666" s="1639">
        <v>0</v>
      </c>
    </row>
    <row s="1854" customFormat="1" customHeight="1" ht="15">
      <c r="A667" s="1636"/>
      <c r="B667" s="2401"/>
      <c r="C667" s="2402"/>
      <c r="D667" s="693" t="str">
        <f>B666&amp;".2"</f>
        <v>4.247.2</v>
      </c>
      <c r="E667" s="1671" t="s">
        <v>964</v>
      </c>
      <c r="F667" s="2267" t="s">
        <v>318</v>
      </c>
      <c r="G667" s="1742" t="s">
        <v>22</v>
      </c>
      <c r="H667" s="822" t="s">
        <v>22</v>
      </c>
      <c r="I667" s="1742" t="s">
        <v>1003</v>
      </c>
      <c r="J667" s="822" t="s">
        <v>22</v>
      </c>
      <c r="K667" s="1742" t="s">
        <v>22</v>
      </c>
      <c r="L667" s="822" t="s">
        <v>22</v>
      </c>
      <c r="M667" s="2664" t="s">
        <v>22</v>
      </c>
      <c r="N667" s="2661" t="s">
        <v>22</v>
      </c>
      <c r="O667" s="2653" t="s">
        <v>22</v>
      </c>
      <c r="P667" s="2650" t="s">
        <v>22</v>
      </c>
      <c r="Q667" s="2653" t="s">
        <v>22</v>
      </c>
      <c r="R667" s="2650" t="s">
        <v>22</v>
      </c>
      <c r="S667" s="1529" t="s">
        <v>965</v>
      </c>
      <c r="T667" s="1639"/>
      <c r="U667" s="1639"/>
      <c r="V667" s="1639"/>
      <c r="W667" s="1639"/>
      <c r="X667" s="1639"/>
      <c r="Y667" s="1639"/>
      <c r="Z667" s="1639"/>
      <c r="AA667" s="1639"/>
      <c r="AB667" s="1639"/>
      <c r="AC667" s="679"/>
      <c r="AD667" s="1639">
        <v>0</v>
      </c>
    </row>
    <row s="1854" customFormat="1" customHeight="1" ht="33.75">
      <c r="A668" s="1639"/>
      <c r="B668" s="2401" t="s">
        <v>1612</v>
      </c>
      <c r="C668" s="2402" t="s">
        <v>104</v>
      </c>
      <c r="D668" s="693" t="str">
        <f>B668&amp;".1"</f>
        <v>4.248.1</v>
      </c>
      <c r="E668" s="1671" t="s">
        <v>962</v>
      </c>
      <c r="F668" s="2267" t="s">
        <v>318</v>
      </c>
      <c r="G668" s="2357" t="s">
        <v>22</v>
      </c>
      <c r="H668" s="822" t="s">
        <v>22</v>
      </c>
      <c r="I668" s="2357" t="s">
        <v>1613</v>
      </c>
      <c r="J668" s="822" t="s">
        <v>22</v>
      </c>
      <c r="K668" s="2357" t="s">
        <v>22</v>
      </c>
      <c r="L668" s="822" t="s">
        <v>22</v>
      </c>
      <c r="M668" s="2663" t="s">
        <v>22</v>
      </c>
      <c r="N668" s="2661" t="s">
        <v>22</v>
      </c>
      <c r="O668" s="2652" t="s">
        <v>22</v>
      </c>
      <c r="P668" s="2650" t="s">
        <v>22</v>
      </c>
      <c r="Q668" s="2652" t="s">
        <v>22</v>
      </c>
      <c r="R668" s="2650" t="s">
        <v>22</v>
      </c>
      <c r="S668" s="1529" t="s">
        <v>963</v>
      </c>
      <c r="T668" s="1639"/>
      <c r="U668" s="1639"/>
      <c r="V668" s="1639"/>
      <c r="W668" s="1639"/>
      <c r="X668" s="1639"/>
      <c r="Y668" s="1639"/>
      <c r="Z668" s="1639"/>
      <c r="AA668" s="1639"/>
      <c r="AB668" s="1639"/>
      <c r="AC668" s="679"/>
      <c r="AD668" s="1639">
        <v>0</v>
      </c>
    </row>
    <row s="1854" customFormat="1" customHeight="1" ht="15">
      <c r="A669" s="1636"/>
      <c r="B669" s="2401"/>
      <c r="C669" s="2402"/>
      <c r="D669" s="693" t="str">
        <f>B668&amp;".2"</f>
        <v>4.248.2</v>
      </c>
      <c r="E669" s="1671" t="s">
        <v>964</v>
      </c>
      <c r="F669" s="2267" t="s">
        <v>318</v>
      </c>
      <c r="G669" s="1742" t="s">
        <v>22</v>
      </c>
      <c r="H669" s="822" t="s">
        <v>22</v>
      </c>
      <c r="I669" s="1742" t="s">
        <v>1003</v>
      </c>
      <c r="J669" s="822" t="s">
        <v>22</v>
      </c>
      <c r="K669" s="1742" t="s">
        <v>22</v>
      </c>
      <c r="L669" s="822" t="s">
        <v>22</v>
      </c>
      <c r="M669" s="2664" t="s">
        <v>22</v>
      </c>
      <c r="N669" s="2661" t="s">
        <v>22</v>
      </c>
      <c r="O669" s="2653" t="s">
        <v>22</v>
      </c>
      <c r="P669" s="2650" t="s">
        <v>22</v>
      </c>
      <c r="Q669" s="2653" t="s">
        <v>22</v>
      </c>
      <c r="R669" s="2650" t="s">
        <v>22</v>
      </c>
      <c r="S669" s="1529" t="s">
        <v>965</v>
      </c>
      <c r="T669" s="1639"/>
      <c r="U669" s="1639"/>
      <c r="V669" s="1639"/>
      <c r="W669" s="1639"/>
      <c r="X669" s="1639"/>
      <c r="Y669" s="1639"/>
      <c r="Z669" s="1639"/>
      <c r="AA669" s="1639"/>
      <c r="AB669" s="1639"/>
      <c r="AC669" s="679"/>
      <c r="AD669" s="1639">
        <v>0</v>
      </c>
    </row>
    <row s="1854" customFormat="1" customHeight="1" ht="33.75">
      <c r="A670" s="1639"/>
      <c r="B670" s="2401" t="s">
        <v>1614</v>
      </c>
      <c r="C670" s="2402" t="s">
        <v>104</v>
      </c>
      <c r="D670" s="693" t="str">
        <f>B670&amp;".1"</f>
        <v>4.249.1</v>
      </c>
      <c r="E670" s="1671" t="s">
        <v>962</v>
      </c>
      <c r="F670" s="2267" t="s">
        <v>318</v>
      </c>
      <c r="G670" s="2357" t="s">
        <v>22</v>
      </c>
      <c r="H670" s="822" t="s">
        <v>22</v>
      </c>
      <c r="I670" s="2357" t="s">
        <v>1615</v>
      </c>
      <c r="J670" s="822" t="s">
        <v>22</v>
      </c>
      <c r="K670" s="2357" t="s">
        <v>22</v>
      </c>
      <c r="L670" s="822" t="s">
        <v>22</v>
      </c>
      <c r="M670" s="2663" t="s">
        <v>22</v>
      </c>
      <c r="N670" s="2661" t="s">
        <v>22</v>
      </c>
      <c r="O670" s="2652" t="s">
        <v>22</v>
      </c>
      <c r="P670" s="2650" t="s">
        <v>22</v>
      </c>
      <c r="Q670" s="2652" t="s">
        <v>22</v>
      </c>
      <c r="R670" s="2650" t="s">
        <v>22</v>
      </c>
      <c r="S670" s="1529" t="s">
        <v>963</v>
      </c>
      <c r="T670" s="1639"/>
      <c r="U670" s="1639"/>
      <c r="V670" s="1639"/>
      <c r="W670" s="1639"/>
      <c r="X670" s="1639"/>
      <c r="Y670" s="1639"/>
      <c r="Z670" s="1639"/>
      <c r="AA670" s="1639"/>
      <c r="AB670" s="1639"/>
      <c r="AC670" s="679"/>
      <c r="AD670" s="1639">
        <v>0</v>
      </c>
    </row>
    <row s="1854" customFormat="1" customHeight="1" ht="15">
      <c r="A671" s="1636"/>
      <c r="B671" s="2401"/>
      <c r="C671" s="2402"/>
      <c r="D671" s="693" t="str">
        <f>B670&amp;".2"</f>
        <v>4.249.2</v>
      </c>
      <c r="E671" s="1671" t="s">
        <v>964</v>
      </c>
      <c r="F671" s="2267" t="s">
        <v>318</v>
      </c>
      <c r="G671" s="1742" t="s">
        <v>22</v>
      </c>
      <c r="H671" s="822" t="s">
        <v>22</v>
      </c>
      <c r="I671" s="1742" t="s">
        <v>1147</v>
      </c>
      <c r="J671" s="822" t="s">
        <v>22</v>
      </c>
      <c r="K671" s="1742" t="s">
        <v>22</v>
      </c>
      <c r="L671" s="822" t="s">
        <v>22</v>
      </c>
      <c r="M671" s="2664" t="s">
        <v>22</v>
      </c>
      <c r="N671" s="2661" t="s">
        <v>22</v>
      </c>
      <c r="O671" s="2653" t="s">
        <v>22</v>
      </c>
      <c r="P671" s="2650" t="s">
        <v>22</v>
      </c>
      <c r="Q671" s="2653" t="s">
        <v>22</v>
      </c>
      <c r="R671" s="2650" t="s">
        <v>22</v>
      </c>
      <c r="S671" s="1529" t="s">
        <v>965</v>
      </c>
      <c r="T671" s="1639"/>
      <c r="U671" s="1639"/>
      <c r="V671" s="1639"/>
      <c r="W671" s="1639"/>
      <c r="X671" s="1639"/>
      <c r="Y671" s="1639"/>
      <c r="Z671" s="1639"/>
      <c r="AA671" s="1639"/>
      <c r="AB671" s="1639"/>
      <c r="AC671" s="679"/>
      <c r="AD671" s="1639">
        <v>0</v>
      </c>
    </row>
    <row s="1854" customFormat="1" customHeight="1" ht="33.75">
      <c r="A672" s="1639"/>
      <c r="B672" s="2401" t="s">
        <v>1616</v>
      </c>
      <c r="C672" s="2402" t="s">
        <v>104</v>
      </c>
      <c r="D672" s="693" t="str">
        <f>B672&amp;".1"</f>
        <v>4.250.1</v>
      </c>
      <c r="E672" s="1671" t="s">
        <v>962</v>
      </c>
      <c r="F672" s="2267" t="s">
        <v>318</v>
      </c>
      <c r="G672" s="2357" t="s">
        <v>22</v>
      </c>
      <c r="H672" s="822" t="s">
        <v>22</v>
      </c>
      <c r="I672" s="2357" t="s">
        <v>1617</v>
      </c>
      <c r="J672" s="822" t="s">
        <v>22</v>
      </c>
      <c r="K672" s="2357" t="s">
        <v>22</v>
      </c>
      <c r="L672" s="822" t="s">
        <v>22</v>
      </c>
      <c r="M672" s="2663" t="s">
        <v>22</v>
      </c>
      <c r="N672" s="2661" t="s">
        <v>22</v>
      </c>
      <c r="O672" s="2652" t="s">
        <v>22</v>
      </c>
      <c r="P672" s="2650" t="s">
        <v>22</v>
      </c>
      <c r="Q672" s="2652" t="s">
        <v>22</v>
      </c>
      <c r="R672" s="2650" t="s">
        <v>22</v>
      </c>
      <c r="S672" s="1529" t="s">
        <v>963</v>
      </c>
      <c r="T672" s="1639"/>
      <c r="U672" s="1639"/>
      <c r="V672" s="1639"/>
      <c r="W672" s="1639"/>
      <c r="X672" s="1639"/>
      <c r="Y672" s="1639"/>
      <c r="Z672" s="1639"/>
      <c r="AA672" s="1639"/>
      <c r="AB672" s="1639"/>
      <c r="AC672" s="679"/>
      <c r="AD672" s="1639">
        <v>0</v>
      </c>
    </row>
    <row s="1854" customFormat="1" customHeight="1" ht="15">
      <c r="A673" s="1636"/>
      <c r="B673" s="2401"/>
      <c r="C673" s="2402"/>
      <c r="D673" s="693" t="str">
        <f>B672&amp;".2"</f>
        <v>4.250.2</v>
      </c>
      <c r="E673" s="1671" t="s">
        <v>964</v>
      </c>
      <c r="F673" s="2267" t="s">
        <v>318</v>
      </c>
      <c r="G673" s="1742" t="s">
        <v>22</v>
      </c>
      <c r="H673" s="822" t="s">
        <v>22</v>
      </c>
      <c r="I673" s="1742" t="s">
        <v>1147</v>
      </c>
      <c r="J673" s="822" t="s">
        <v>22</v>
      </c>
      <c r="K673" s="1742" t="s">
        <v>22</v>
      </c>
      <c r="L673" s="822" t="s">
        <v>22</v>
      </c>
      <c r="M673" s="2664" t="s">
        <v>22</v>
      </c>
      <c r="N673" s="2661" t="s">
        <v>22</v>
      </c>
      <c r="O673" s="2653" t="s">
        <v>22</v>
      </c>
      <c r="P673" s="2650" t="s">
        <v>22</v>
      </c>
      <c r="Q673" s="2653" t="s">
        <v>22</v>
      </c>
      <c r="R673" s="2650" t="s">
        <v>22</v>
      </c>
      <c r="S673" s="1529" t="s">
        <v>965</v>
      </c>
      <c r="T673" s="1639"/>
      <c r="U673" s="1639"/>
      <c r="V673" s="1639"/>
      <c r="W673" s="1639"/>
      <c r="X673" s="1639"/>
      <c r="Y673" s="1639"/>
      <c r="Z673" s="1639"/>
      <c r="AA673" s="1639"/>
      <c r="AB673" s="1639"/>
      <c r="AC673" s="679"/>
      <c r="AD673" s="1639">
        <v>0</v>
      </c>
    </row>
    <row s="1854" customFormat="1" customHeight="1" ht="33.75">
      <c r="A674" s="1639"/>
      <c r="B674" s="2401" t="s">
        <v>1618</v>
      </c>
      <c r="C674" s="2402" t="s">
        <v>104</v>
      </c>
      <c r="D674" s="693" t="str">
        <f>B674&amp;".1"</f>
        <v>4.251.1</v>
      </c>
      <c r="E674" s="1671" t="s">
        <v>962</v>
      </c>
      <c r="F674" s="2267" t="s">
        <v>318</v>
      </c>
      <c r="G674" s="2357" t="s">
        <v>22</v>
      </c>
      <c r="H674" s="822" t="s">
        <v>22</v>
      </c>
      <c r="I674" s="2357" t="s">
        <v>1619</v>
      </c>
      <c r="J674" s="822" t="s">
        <v>22</v>
      </c>
      <c r="K674" s="2357" t="s">
        <v>22</v>
      </c>
      <c r="L674" s="822" t="s">
        <v>22</v>
      </c>
      <c r="M674" s="2663" t="s">
        <v>22</v>
      </c>
      <c r="N674" s="2661" t="s">
        <v>22</v>
      </c>
      <c r="O674" s="2652" t="s">
        <v>22</v>
      </c>
      <c r="P674" s="2650" t="s">
        <v>22</v>
      </c>
      <c r="Q674" s="2652" t="s">
        <v>22</v>
      </c>
      <c r="R674" s="2650" t="s">
        <v>22</v>
      </c>
      <c r="S674" s="1529" t="s">
        <v>963</v>
      </c>
      <c r="T674" s="1639"/>
      <c r="U674" s="1639"/>
      <c r="V674" s="1639"/>
      <c r="W674" s="1639"/>
      <c r="X674" s="1639"/>
      <c r="Y674" s="1639"/>
      <c r="Z674" s="1639"/>
      <c r="AA674" s="1639"/>
      <c r="AB674" s="1639"/>
      <c r="AC674" s="679"/>
      <c r="AD674" s="1639">
        <v>0</v>
      </c>
    </row>
    <row s="1854" customFormat="1" customHeight="1" ht="15">
      <c r="A675" s="1636"/>
      <c r="B675" s="2401"/>
      <c r="C675" s="2402"/>
      <c r="D675" s="693" t="str">
        <f>B674&amp;".2"</f>
        <v>4.251.2</v>
      </c>
      <c r="E675" s="1671" t="s">
        <v>964</v>
      </c>
      <c r="F675" s="2267" t="s">
        <v>318</v>
      </c>
      <c r="G675" s="1742" t="s">
        <v>22</v>
      </c>
      <c r="H675" s="822" t="s">
        <v>22</v>
      </c>
      <c r="I675" s="1742" t="s">
        <v>1501</v>
      </c>
      <c r="J675" s="822" t="s">
        <v>22</v>
      </c>
      <c r="K675" s="1742" t="s">
        <v>22</v>
      </c>
      <c r="L675" s="822" t="s">
        <v>22</v>
      </c>
      <c r="M675" s="2664" t="s">
        <v>22</v>
      </c>
      <c r="N675" s="2661" t="s">
        <v>22</v>
      </c>
      <c r="O675" s="2653" t="s">
        <v>22</v>
      </c>
      <c r="P675" s="2650" t="s">
        <v>22</v>
      </c>
      <c r="Q675" s="2653" t="s">
        <v>22</v>
      </c>
      <c r="R675" s="2650" t="s">
        <v>22</v>
      </c>
      <c r="S675" s="1529" t="s">
        <v>965</v>
      </c>
      <c r="T675" s="1639"/>
      <c r="U675" s="1639"/>
      <c r="V675" s="1639"/>
      <c r="W675" s="1639"/>
      <c r="X675" s="1639"/>
      <c r="Y675" s="1639"/>
      <c r="Z675" s="1639"/>
      <c r="AA675" s="1639"/>
      <c r="AB675" s="1639"/>
      <c r="AC675" s="679"/>
      <c r="AD675" s="1639">
        <v>0</v>
      </c>
    </row>
    <row s="1854" customFormat="1" customHeight="1" ht="33.75">
      <c r="A676" s="1639"/>
      <c r="B676" s="2401" t="s">
        <v>1620</v>
      </c>
      <c r="C676" s="2402" t="s">
        <v>104</v>
      </c>
      <c r="D676" s="693" t="str">
        <f>B676&amp;".1"</f>
        <v>4.252.1</v>
      </c>
      <c r="E676" s="1671" t="s">
        <v>962</v>
      </c>
      <c r="F676" s="2267" t="s">
        <v>318</v>
      </c>
      <c r="G676" s="2357" t="s">
        <v>22</v>
      </c>
      <c r="H676" s="822" t="s">
        <v>22</v>
      </c>
      <c r="I676" s="2357" t="s">
        <v>1621</v>
      </c>
      <c r="J676" s="822" t="s">
        <v>22</v>
      </c>
      <c r="K676" s="2357" t="s">
        <v>22</v>
      </c>
      <c r="L676" s="822" t="s">
        <v>22</v>
      </c>
      <c r="M676" s="2663" t="s">
        <v>22</v>
      </c>
      <c r="N676" s="2661" t="s">
        <v>22</v>
      </c>
      <c r="O676" s="2652" t="s">
        <v>22</v>
      </c>
      <c r="P676" s="2650" t="s">
        <v>22</v>
      </c>
      <c r="Q676" s="2652" t="s">
        <v>22</v>
      </c>
      <c r="R676" s="2650" t="s">
        <v>22</v>
      </c>
      <c r="S676" s="1529" t="s">
        <v>963</v>
      </c>
      <c r="T676" s="1639"/>
      <c r="U676" s="1639"/>
      <c r="V676" s="1639"/>
      <c r="W676" s="1639"/>
      <c r="X676" s="1639"/>
      <c r="Y676" s="1639"/>
      <c r="Z676" s="1639"/>
      <c r="AA676" s="1639"/>
      <c r="AB676" s="1639"/>
      <c r="AC676" s="679"/>
      <c r="AD676" s="1639">
        <v>0</v>
      </c>
    </row>
    <row s="1854" customFormat="1" customHeight="1" ht="15">
      <c r="A677" s="1636"/>
      <c r="B677" s="2401"/>
      <c r="C677" s="2402"/>
      <c r="D677" s="693" t="str">
        <f>B676&amp;".2"</f>
        <v>4.252.2</v>
      </c>
      <c r="E677" s="1671" t="s">
        <v>964</v>
      </c>
      <c r="F677" s="2267" t="s">
        <v>318</v>
      </c>
      <c r="G677" s="1742" t="s">
        <v>22</v>
      </c>
      <c r="H677" s="822" t="s">
        <v>22</v>
      </c>
      <c r="I677" s="1742" t="s">
        <v>1123</v>
      </c>
      <c r="J677" s="822" t="s">
        <v>22</v>
      </c>
      <c r="K677" s="1742" t="s">
        <v>22</v>
      </c>
      <c r="L677" s="822" t="s">
        <v>22</v>
      </c>
      <c r="M677" s="2664" t="s">
        <v>22</v>
      </c>
      <c r="N677" s="2661" t="s">
        <v>22</v>
      </c>
      <c r="O677" s="2653" t="s">
        <v>22</v>
      </c>
      <c r="P677" s="2650" t="s">
        <v>22</v>
      </c>
      <c r="Q677" s="2653" t="s">
        <v>22</v>
      </c>
      <c r="R677" s="2650" t="s">
        <v>22</v>
      </c>
      <c r="S677" s="1529" t="s">
        <v>965</v>
      </c>
      <c r="T677" s="1639"/>
      <c r="U677" s="1639"/>
      <c r="V677" s="1639"/>
      <c r="W677" s="1639"/>
      <c r="X677" s="1639"/>
      <c r="Y677" s="1639"/>
      <c r="Z677" s="1639"/>
      <c r="AA677" s="1639"/>
      <c r="AB677" s="1639"/>
      <c r="AC677" s="679"/>
      <c r="AD677" s="1639">
        <v>0</v>
      </c>
    </row>
    <row s="1854" customFormat="1" customHeight="1" ht="33.75">
      <c r="A678" s="1639"/>
      <c r="B678" s="2401" t="s">
        <v>1622</v>
      </c>
      <c r="C678" s="2402" t="s">
        <v>104</v>
      </c>
      <c r="D678" s="693" t="str">
        <f>B678&amp;".1"</f>
        <v>4.253.1</v>
      </c>
      <c r="E678" s="1671" t="s">
        <v>962</v>
      </c>
      <c r="F678" s="2267" t="s">
        <v>318</v>
      </c>
      <c r="G678" s="2357" t="s">
        <v>22</v>
      </c>
      <c r="H678" s="822" t="s">
        <v>22</v>
      </c>
      <c r="I678" s="2357" t="s">
        <v>1623</v>
      </c>
      <c r="J678" s="822" t="s">
        <v>22</v>
      </c>
      <c r="K678" s="2357" t="s">
        <v>22</v>
      </c>
      <c r="L678" s="822" t="s">
        <v>22</v>
      </c>
      <c r="M678" s="2663" t="s">
        <v>22</v>
      </c>
      <c r="N678" s="2661" t="s">
        <v>22</v>
      </c>
      <c r="O678" s="2652" t="s">
        <v>22</v>
      </c>
      <c r="P678" s="2650" t="s">
        <v>22</v>
      </c>
      <c r="Q678" s="2652" t="s">
        <v>22</v>
      </c>
      <c r="R678" s="2650" t="s">
        <v>22</v>
      </c>
      <c r="S678" s="1529" t="s">
        <v>963</v>
      </c>
      <c r="T678" s="1639"/>
      <c r="U678" s="1639"/>
      <c r="V678" s="1639"/>
      <c r="W678" s="1639"/>
      <c r="X678" s="1639"/>
      <c r="Y678" s="1639"/>
      <c r="Z678" s="1639"/>
      <c r="AA678" s="1639"/>
      <c r="AB678" s="1639"/>
      <c r="AC678" s="679"/>
      <c r="AD678" s="1639">
        <v>0</v>
      </c>
    </row>
    <row s="1854" customFormat="1" customHeight="1" ht="15">
      <c r="A679" s="1636"/>
      <c r="B679" s="2401"/>
      <c r="C679" s="2402"/>
      <c r="D679" s="693" t="str">
        <f>B678&amp;".2"</f>
        <v>4.253.2</v>
      </c>
      <c r="E679" s="1671" t="s">
        <v>964</v>
      </c>
      <c r="F679" s="2267" t="s">
        <v>318</v>
      </c>
      <c r="G679" s="1742" t="s">
        <v>22</v>
      </c>
      <c r="H679" s="822" t="s">
        <v>22</v>
      </c>
      <c r="I679" s="1742" t="s">
        <v>1123</v>
      </c>
      <c r="J679" s="822" t="s">
        <v>22</v>
      </c>
      <c r="K679" s="1742" t="s">
        <v>22</v>
      </c>
      <c r="L679" s="822" t="s">
        <v>22</v>
      </c>
      <c r="M679" s="2664" t="s">
        <v>22</v>
      </c>
      <c r="N679" s="2661" t="s">
        <v>22</v>
      </c>
      <c r="O679" s="2653" t="s">
        <v>22</v>
      </c>
      <c r="P679" s="2650" t="s">
        <v>22</v>
      </c>
      <c r="Q679" s="2653" t="s">
        <v>22</v>
      </c>
      <c r="R679" s="2650" t="s">
        <v>22</v>
      </c>
      <c r="S679" s="1529" t="s">
        <v>965</v>
      </c>
      <c r="T679" s="1639"/>
      <c r="U679" s="1639"/>
      <c r="V679" s="1639"/>
      <c r="W679" s="1639"/>
      <c r="X679" s="1639"/>
      <c r="Y679" s="1639"/>
      <c r="Z679" s="1639"/>
      <c r="AA679" s="1639"/>
      <c r="AB679" s="1639"/>
      <c r="AC679" s="679"/>
      <c r="AD679" s="1639">
        <v>0</v>
      </c>
    </row>
    <row s="1854" customFormat="1" customHeight="1" ht="33.75">
      <c r="A680" s="1639"/>
      <c r="B680" s="2401" t="s">
        <v>1624</v>
      </c>
      <c r="C680" s="2402" t="s">
        <v>104</v>
      </c>
      <c r="D680" s="693" t="str">
        <f>B680&amp;".1"</f>
        <v>4.254.1</v>
      </c>
      <c r="E680" s="1671" t="s">
        <v>962</v>
      </c>
      <c r="F680" s="2267" t="s">
        <v>318</v>
      </c>
      <c r="G680" s="2357" t="s">
        <v>22</v>
      </c>
      <c r="H680" s="822" t="s">
        <v>22</v>
      </c>
      <c r="I680" s="2357" t="s">
        <v>1625</v>
      </c>
      <c r="J680" s="822" t="s">
        <v>22</v>
      </c>
      <c r="K680" s="2357" t="s">
        <v>22</v>
      </c>
      <c r="L680" s="822" t="s">
        <v>22</v>
      </c>
      <c r="M680" s="2663" t="s">
        <v>22</v>
      </c>
      <c r="N680" s="2661" t="s">
        <v>22</v>
      </c>
      <c r="O680" s="2652" t="s">
        <v>22</v>
      </c>
      <c r="P680" s="2650" t="s">
        <v>22</v>
      </c>
      <c r="Q680" s="2652" t="s">
        <v>22</v>
      </c>
      <c r="R680" s="2650" t="s">
        <v>22</v>
      </c>
      <c r="S680" s="1529" t="s">
        <v>963</v>
      </c>
      <c r="T680" s="1639"/>
      <c r="U680" s="1639"/>
      <c r="V680" s="1639"/>
      <c r="W680" s="1639"/>
      <c r="X680" s="1639"/>
      <c r="Y680" s="1639"/>
      <c r="Z680" s="1639"/>
      <c r="AA680" s="1639"/>
      <c r="AB680" s="1639"/>
      <c r="AC680" s="679"/>
      <c r="AD680" s="1639">
        <v>0</v>
      </c>
    </row>
    <row s="1854" customFormat="1" customHeight="1" ht="15">
      <c r="A681" s="1636"/>
      <c r="B681" s="2401"/>
      <c r="C681" s="2402"/>
      <c r="D681" s="693" t="str">
        <f>B680&amp;".2"</f>
        <v>4.254.2</v>
      </c>
      <c r="E681" s="1671" t="s">
        <v>964</v>
      </c>
      <c r="F681" s="2267" t="s">
        <v>318</v>
      </c>
      <c r="G681" s="1742" t="s">
        <v>22</v>
      </c>
      <c r="H681" s="822" t="s">
        <v>22</v>
      </c>
      <c r="I681" s="1742" t="s">
        <v>1049</v>
      </c>
      <c r="J681" s="822" t="s">
        <v>22</v>
      </c>
      <c r="K681" s="1742" t="s">
        <v>22</v>
      </c>
      <c r="L681" s="822" t="s">
        <v>22</v>
      </c>
      <c r="M681" s="2664" t="s">
        <v>22</v>
      </c>
      <c r="N681" s="2661" t="s">
        <v>22</v>
      </c>
      <c r="O681" s="2653" t="s">
        <v>22</v>
      </c>
      <c r="P681" s="2650" t="s">
        <v>22</v>
      </c>
      <c r="Q681" s="2653" t="s">
        <v>22</v>
      </c>
      <c r="R681" s="2650" t="s">
        <v>22</v>
      </c>
      <c r="S681" s="1529" t="s">
        <v>965</v>
      </c>
      <c r="T681" s="1639"/>
      <c r="U681" s="1639"/>
      <c r="V681" s="1639"/>
      <c r="W681" s="1639"/>
      <c r="X681" s="1639"/>
      <c r="Y681" s="1639"/>
      <c r="Z681" s="1639"/>
      <c r="AA681" s="1639"/>
      <c r="AB681" s="1639"/>
      <c r="AC681" s="679"/>
      <c r="AD681" s="1639">
        <v>0</v>
      </c>
    </row>
    <row s="1854" customFormat="1" customHeight="1" ht="33.75">
      <c r="A682" s="1639"/>
      <c r="B682" s="2401" t="s">
        <v>1626</v>
      </c>
      <c r="C682" s="2402" t="s">
        <v>104</v>
      </c>
      <c r="D682" s="693" t="str">
        <f>B682&amp;".1"</f>
        <v>4.255.1</v>
      </c>
      <c r="E682" s="1671" t="s">
        <v>962</v>
      </c>
      <c r="F682" s="2267" t="s">
        <v>318</v>
      </c>
      <c r="G682" s="2357" t="s">
        <v>22</v>
      </c>
      <c r="H682" s="822" t="s">
        <v>22</v>
      </c>
      <c r="I682" s="2357" t="s">
        <v>1627</v>
      </c>
      <c r="J682" s="822" t="s">
        <v>22</v>
      </c>
      <c r="K682" s="2357" t="s">
        <v>22</v>
      </c>
      <c r="L682" s="822" t="s">
        <v>22</v>
      </c>
      <c r="M682" s="2663" t="s">
        <v>22</v>
      </c>
      <c r="N682" s="2661" t="s">
        <v>22</v>
      </c>
      <c r="O682" s="2652" t="s">
        <v>22</v>
      </c>
      <c r="P682" s="2650" t="s">
        <v>22</v>
      </c>
      <c r="Q682" s="2652" t="s">
        <v>22</v>
      </c>
      <c r="R682" s="2650" t="s">
        <v>22</v>
      </c>
      <c r="S682" s="1529" t="s">
        <v>963</v>
      </c>
      <c r="T682" s="1639"/>
      <c r="U682" s="1639"/>
      <c r="V682" s="1639"/>
      <c r="W682" s="1639"/>
      <c r="X682" s="1639"/>
      <c r="Y682" s="1639"/>
      <c r="Z682" s="1639"/>
      <c r="AA682" s="1639"/>
      <c r="AB682" s="1639"/>
      <c r="AC682" s="679"/>
      <c r="AD682" s="1639">
        <v>0</v>
      </c>
    </row>
    <row s="1854" customFormat="1" customHeight="1" ht="15">
      <c r="A683" s="1636"/>
      <c r="B683" s="2401"/>
      <c r="C683" s="2402"/>
      <c r="D683" s="693" t="str">
        <f>B682&amp;".2"</f>
        <v>4.255.2</v>
      </c>
      <c r="E683" s="1671" t="s">
        <v>964</v>
      </c>
      <c r="F683" s="2267" t="s">
        <v>318</v>
      </c>
      <c r="G683" s="1742" t="s">
        <v>22</v>
      </c>
      <c r="H683" s="822" t="s">
        <v>22</v>
      </c>
      <c r="I683" s="1742" t="s">
        <v>1152</v>
      </c>
      <c r="J683" s="822" t="s">
        <v>22</v>
      </c>
      <c r="K683" s="1742" t="s">
        <v>22</v>
      </c>
      <c r="L683" s="822" t="s">
        <v>22</v>
      </c>
      <c r="M683" s="2664" t="s">
        <v>22</v>
      </c>
      <c r="N683" s="2661" t="s">
        <v>22</v>
      </c>
      <c r="O683" s="2653" t="s">
        <v>22</v>
      </c>
      <c r="P683" s="2650" t="s">
        <v>22</v>
      </c>
      <c r="Q683" s="2653" t="s">
        <v>22</v>
      </c>
      <c r="R683" s="2650" t="s">
        <v>22</v>
      </c>
      <c r="S683" s="1529" t="s">
        <v>965</v>
      </c>
      <c r="T683" s="1639"/>
      <c r="U683" s="1639"/>
      <c r="V683" s="1639"/>
      <c r="W683" s="1639"/>
      <c r="X683" s="1639"/>
      <c r="Y683" s="1639"/>
      <c r="Z683" s="1639"/>
      <c r="AA683" s="1639"/>
      <c r="AB683" s="1639"/>
      <c r="AC683" s="679"/>
      <c r="AD683" s="1639">
        <v>0</v>
      </c>
    </row>
    <row s="1854" customFormat="1" customHeight="1" ht="33.75">
      <c r="A684" s="1639"/>
      <c r="B684" s="2401" t="s">
        <v>1628</v>
      </c>
      <c r="C684" s="2402" t="s">
        <v>104</v>
      </c>
      <c r="D684" s="693" t="str">
        <f>B684&amp;".1"</f>
        <v>4.256.1</v>
      </c>
      <c r="E684" s="1671" t="s">
        <v>962</v>
      </c>
      <c r="F684" s="2267" t="s">
        <v>318</v>
      </c>
      <c r="G684" s="2357" t="s">
        <v>22</v>
      </c>
      <c r="H684" s="822" t="s">
        <v>22</v>
      </c>
      <c r="I684" s="2357" t="s">
        <v>1629</v>
      </c>
      <c r="J684" s="822" t="s">
        <v>22</v>
      </c>
      <c r="K684" s="2357" t="s">
        <v>22</v>
      </c>
      <c r="L684" s="822" t="s">
        <v>22</v>
      </c>
      <c r="M684" s="2663" t="s">
        <v>22</v>
      </c>
      <c r="N684" s="2661" t="s">
        <v>22</v>
      </c>
      <c r="O684" s="2652" t="s">
        <v>22</v>
      </c>
      <c r="P684" s="2650" t="s">
        <v>22</v>
      </c>
      <c r="Q684" s="2652" t="s">
        <v>22</v>
      </c>
      <c r="R684" s="2650" t="s">
        <v>22</v>
      </c>
      <c r="S684" s="1529" t="s">
        <v>963</v>
      </c>
      <c r="T684" s="1639"/>
      <c r="U684" s="1639"/>
      <c r="V684" s="1639"/>
      <c r="W684" s="1639"/>
      <c r="X684" s="1639"/>
      <c r="Y684" s="1639"/>
      <c r="Z684" s="1639"/>
      <c r="AA684" s="1639"/>
      <c r="AB684" s="1639"/>
      <c r="AC684" s="679"/>
      <c r="AD684" s="1639">
        <v>0</v>
      </c>
    </row>
    <row s="1854" customFormat="1" customHeight="1" ht="15">
      <c r="A685" s="1636"/>
      <c r="B685" s="2401"/>
      <c r="C685" s="2402"/>
      <c r="D685" s="693" t="str">
        <f>B684&amp;".2"</f>
        <v>4.256.2</v>
      </c>
      <c r="E685" s="1671" t="s">
        <v>964</v>
      </c>
      <c r="F685" s="2267" t="s">
        <v>318</v>
      </c>
      <c r="G685" s="1742" t="s">
        <v>22</v>
      </c>
      <c r="H685" s="822" t="s">
        <v>22</v>
      </c>
      <c r="I685" s="1742" t="s">
        <v>1191</v>
      </c>
      <c r="J685" s="822" t="s">
        <v>22</v>
      </c>
      <c r="K685" s="1742" t="s">
        <v>22</v>
      </c>
      <c r="L685" s="822" t="s">
        <v>22</v>
      </c>
      <c r="M685" s="2664" t="s">
        <v>22</v>
      </c>
      <c r="N685" s="2661" t="s">
        <v>22</v>
      </c>
      <c r="O685" s="2653" t="s">
        <v>22</v>
      </c>
      <c r="P685" s="2650" t="s">
        <v>22</v>
      </c>
      <c r="Q685" s="2653" t="s">
        <v>22</v>
      </c>
      <c r="R685" s="2650" t="s">
        <v>22</v>
      </c>
      <c r="S685" s="1529" t="s">
        <v>965</v>
      </c>
      <c r="T685" s="1639"/>
      <c r="U685" s="1639"/>
      <c r="V685" s="1639"/>
      <c r="W685" s="1639"/>
      <c r="X685" s="1639"/>
      <c r="Y685" s="1639"/>
      <c r="Z685" s="1639"/>
      <c r="AA685" s="1639"/>
      <c r="AB685" s="1639"/>
      <c r="AC685" s="679"/>
      <c r="AD685" s="1639">
        <v>0</v>
      </c>
    </row>
    <row s="1854" customFormat="1" customHeight="1" ht="33.75">
      <c r="A686" s="1639"/>
      <c r="B686" s="2401" t="s">
        <v>1630</v>
      </c>
      <c r="C686" s="2402" t="s">
        <v>104</v>
      </c>
      <c r="D686" s="693" t="str">
        <f>B686&amp;".1"</f>
        <v>4.257.1</v>
      </c>
      <c r="E686" s="1671" t="s">
        <v>962</v>
      </c>
      <c r="F686" s="2267" t="s">
        <v>318</v>
      </c>
      <c r="G686" s="2357" t="s">
        <v>22</v>
      </c>
      <c r="H686" s="822" t="s">
        <v>22</v>
      </c>
      <c r="I686" s="2357" t="s">
        <v>1631</v>
      </c>
      <c r="J686" s="822" t="s">
        <v>22</v>
      </c>
      <c r="K686" s="2357" t="s">
        <v>22</v>
      </c>
      <c r="L686" s="822" t="s">
        <v>22</v>
      </c>
      <c r="M686" s="2663" t="s">
        <v>22</v>
      </c>
      <c r="N686" s="2661" t="s">
        <v>22</v>
      </c>
      <c r="O686" s="2652" t="s">
        <v>22</v>
      </c>
      <c r="P686" s="2650" t="s">
        <v>22</v>
      </c>
      <c r="Q686" s="2652" t="s">
        <v>22</v>
      </c>
      <c r="R686" s="2650" t="s">
        <v>22</v>
      </c>
      <c r="S686" s="1529" t="s">
        <v>963</v>
      </c>
      <c r="T686" s="1639"/>
      <c r="U686" s="1639"/>
      <c r="V686" s="1639"/>
      <c r="W686" s="1639"/>
      <c r="X686" s="1639"/>
      <c r="Y686" s="1639"/>
      <c r="Z686" s="1639"/>
      <c r="AA686" s="1639"/>
      <c r="AB686" s="1639"/>
      <c r="AC686" s="679"/>
      <c r="AD686" s="1639">
        <v>0</v>
      </c>
    </row>
    <row s="1854" customFormat="1" customHeight="1" ht="15">
      <c r="A687" s="1636"/>
      <c r="B687" s="2401"/>
      <c r="C687" s="2402"/>
      <c r="D687" s="693" t="str">
        <f>B686&amp;".2"</f>
        <v>4.257.2</v>
      </c>
      <c r="E687" s="1671" t="s">
        <v>964</v>
      </c>
      <c r="F687" s="2267" t="s">
        <v>318</v>
      </c>
      <c r="G687" s="1742" t="s">
        <v>22</v>
      </c>
      <c r="H687" s="822" t="s">
        <v>22</v>
      </c>
      <c r="I687" s="1742" t="s">
        <v>1202</v>
      </c>
      <c r="J687" s="822" t="s">
        <v>22</v>
      </c>
      <c r="K687" s="1742" t="s">
        <v>22</v>
      </c>
      <c r="L687" s="822" t="s">
        <v>22</v>
      </c>
      <c r="M687" s="2664" t="s">
        <v>22</v>
      </c>
      <c r="N687" s="2661" t="s">
        <v>22</v>
      </c>
      <c r="O687" s="2653" t="s">
        <v>22</v>
      </c>
      <c r="P687" s="2650" t="s">
        <v>22</v>
      </c>
      <c r="Q687" s="2653" t="s">
        <v>22</v>
      </c>
      <c r="R687" s="2650" t="s">
        <v>22</v>
      </c>
      <c r="S687" s="1529" t="s">
        <v>965</v>
      </c>
      <c r="T687" s="1639"/>
      <c r="U687" s="1639"/>
      <c r="V687" s="1639"/>
      <c r="W687" s="1639"/>
      <c r="X687" s="1639"/>
      <c r="Y687" s="1639"/>
      <c r="Z687" s="1639"/>
      <c r="AA687" s="1639"/>
      <c r="AB687" s="1639"/>
      <c r="AC687" s="679"/>
      <c r="AD687" s="1639">
        <v>0</v>
      </c>
    </row>
    <row s="1854" customFormat="1" customHeight="1" ht="33.75">
      <c r="A688" s="1639"/>
      <c r="B688" s="2401" t="s">
        <v>1632</v>
      </c>
      <c r="C688" s="2402" t="s">
        <v>104</v>
      </c>
      <c r="D688" s="693" t="str">
        <f>B688&amp;".1"</f>
        <v>4.258.1</v>
      </c>
      <c r="E688" s="1671" t="s">
        <v>962</v>
      </c>
      <c r="F688" s="2267" t="s">
        <v>318</v>
      </c>
      <c r="G688" s="2357" t="s">
        <v>22</v>
      </c>
      <c r="H688" s="822" t="s">
        <v>22</v>
      </c>
      <c r="I688" s="2357" t="s">
        <v>1633</v>
      </c>
      <c r="J688" s="822" t="s">
        <v>22</v>
      </c>
      <c r="K688" s="2357" t="s">
        <v>22</v>
      </c>
      <c r="L688" s="822" t="s">
        <v>22</v>
      </c>
      <c r="M688" s="2663" t="s">
        <v>22</v>
      </c>
      <c r="N688" s="2661" t="s">
        <v>22</v>
      </c>
      <c r="O688" s="2652" t="s">
        <v>22</v>
      </c>
      <c r="P688" s="2650" t="s">
        <v>22</v>
      </c>
      <c r="Q688" s="2652" t="s">
        <v>22</v>
      </c>
      <c r="R688" s="2650" t="s">
        <v>22</v>
      </c>
      <c r="S688" s="1529" t="s">
        <v>963</v>
      </c>
      <c r="T688" s="1639"/>
      <c r="U688" s="1639"/>
      <c r="V688" s="1639"/>
      <c r="W688" s="1639"/>
      <c r="X688" s="1639"/>
      <c r="Y688" s="1639"/>
      <c r="Z688" s="1639"/>
      <c r="AA688" s="1639"/>
      <c r="AB688" s="1639"/>
      <c r="AC688" s="679"/>
      <c r="AD688" s="1639">
        <v>0</v>
      </c>
    </row>
    <row s="1854" customFormat="1" customHeight="1" ht="15">
      <c r="A689" s="1636"/>
      <c r="B689" s="2401"/>
      <c r="C689" s="2402"/>
      <c r="D689" s="693" t="str">
        <f>B688&amp;".2"</f>
        <v>4.258.2</v>
      </c>
      <c r="E689" s="1671" t="s">
        <v>964</v>
      </c>
      <c r="F689" s="2267" t="s">
        <v>318</v>
      </c>
      <c r="G689" s="1742" t="s">
        <v>22</v>
      </c>
      <c r="H689" s="822" t="s">
        <v>22</v>
      </c>
      <c r="I689" s="1742" t="s">
        <v>1075</v>
      </c>
      <c r="J689" s="822" t="s">
        <v>22</v>
      </c>
      <c r="K689" s="1742" t="s">
        <v>22</v>
      </c>
      <c r="L689" s="822" t="s">
        <v>22</v>
      </c>
      <c r="M689" s="2664" t="s">
        <v>22</v>
      </c>
      <c r="N689" s="2661" t="s">
        <v>22</v>
      </c>
      <c r="O689" s="2653" t="s">
        <v>22</v>
      </c>
      <c r="P689" s="2650" t="s">
        <v>22</v>
      </c>
      <c r="Q689" s="2653" t="s">
        <v>22</v>
      </c>
      <c r="R689" s="2650" t="s">
        <v>22</v>
      </c>
      <c r="S689" s="1529" t="s">
        <v>965</v>
      </c>
      <c r="T689" s="1639"/>
      <c r="U689" s="1639"/>
      <c r="V689" s="1639"/>
      <c r="W689" s="1639"/>
      <c r="X689" s="1639"/>
      <c r="Y689" s="1639"/>
      <c r="Z689" s="1639"/>
      <c r="AA689" s="1639"/>
      <c r="AB689" s="1639"/>
      <c r="AC689" s="679"/>
      <c r="AD689" s="1639">
        <v>0</v>
      </c>
    </row>
    <row s="1854" customFormat="1" customHeight="1" ht="33.75">
      <c r="A690" s="1639"/>
      <c r="B690" s="2401" t="s">
        <v>1634</v>
      </c>
      <c r="C690" s="2402" t="s">
        <v>104</v>
      </c>
      <c r="D690" s="693" t="str">
        <f>B690&amp;".1"</f>
        <v>4.259.1</v>
      </c>
      <c r="E690" s="1671" t="s">
        <v>962</v>
      </c>
      <c r="F690" s="2267" t="s">
        <v>318</v>
      </c>
      <c r="G690" s="2357" t="s">
        <v>22</v>
      </c>
      <c r="H690" s="822" t="s">
        <v>22</v>
      </c>
      <c r="I690" s="2357" t="s">
        <v>1635</v>
      </c>
      <c r="J690" s="822" t="s">
        <v>22</v>
      </c>
      <c r="K690" s="2357" t="s">
        <v>22</v>
      </c>
      <c r="L690" s="822" t="s">
        <v>22</v>
      </c>
      <c r="M690" s="2663" t="s">
        <v>22</v>
      </c>
      <c r="N690" s="2661" t="s">
        <v>22</v>
      </c>
      <c r="O690" s="2652" t="s">
        <v>22</v>
      </c>
      <c r="P690" s="2650" t="s">
        <v>22</v>
      </c>
      <c r="Q690" s="2652" t="s">
        <v>22</v>
      </c>
      <c r="R690" s="2650" t="s">
        <v>22</v>
      </c>
      <c r="S690" s="1529" t="s">
        <v>963</v>
      </c>
      <c r="T690" s="1639"/>
      <c r="U690" s="1639"/>
      <c r="V690" s="1639"/>
      <c r="W690" s="1639"/>
      <c r="X690" s="1639"/>
      <c r="Y690" s="1639"/>
      <c r="Z690" s="1639"/>
      <c r="AA690" s="1639"/>
      <c r="AB690" s="1639"/>
      <c r="AC690" s="679"/>
      <c r="AD690" s="1639">
        <v>0</v>
      </c>
    </row>
    <row s="1854" customFormat="1" customHeight="1" ht="15">
      <c r="A691" s="1636"/>
      <c r="B691" s="2401"/>
      <c r="C691" s="2402"/>
      <c r="D691" s="693" t="str">
        <f>B690&amp;".2"</f>
        <v>4.259.2</v>
      </c>
      <c r="E691" s="1671" t="s">
        <v>964</v>
      </c>
      <c r="F691" s="2267" t="s">
        <v>318</v>
      </c>
      <c r="G691" s="1742" t="s">
        <v>22</v>
      </c>
      <c r="H691" s="822" t="s">
        <v>22</v>
      </c>
      <c r="I691" s="1742" t="s">
        <v>1075</v>
      </c>
      <c r="J691" s="822" t="s">
        <v>22</v>
      </c>
      <c r="K691" s="1742" t="s">
        <v>22</v>
      </c>
      <c r="L691" s="822" t="s">
        <v>22</v>
      </c>
      <c r="M691" s="2664" t="s">
        <v>22</v>
      </c>
      <c r="N691" s="2661" t="s">
        <v>22</v>
      </c>
      <c r="O691" s="2653" t="s">
        <v>22</v>
      </c>
      <c r="P691" s="2650" t="s">
        <v>22</v>
      </c>
      <c r="Q691" s="2653" t="s">
        <v>22</v>
      </c>
      <c r="R691" s="2650" t="s">
        <v>22</v>
      </c>
      <c r="S691" s="1529" t="s">
        <v>965</v>
      </c>
      <c r="T691" s="1639"/>
      <c r="U691" s="1639"/>
      <c r="V691" s="1639"/>
      <c r="W691" s="1639"/>
      <c r="X691" s="1639"/>
      <c r="Y691" s="1639"/>
      <c r="Z691" s="1639"/>
      <c r="AA691" s="1639"/>
      <c r="AB691" s="1639"/>
      <c r="AC691" s="679"/>
      <c r="AD691" s="1639">
        <v>0</v>
      </c>
    </row>
    <row s="1854" customFormat="1" customHeight="1" ht="33.75">
      <c r="A692" s="1639"/>
      <c r="B692" s="2401" t="s">
        <v>1636</v>
      </c>
      <c r="C692" s="2402" t="s">
        <v>104</v>
      </c>
      <c r="D692" s="693" t="str">
        <f>B692&amp;".1"</f>
        <v>4.260.1</v>
      </c>
      <c r="E692" s="1671" t="s">
        <v>962</v>
      </c>
      <c r="F692" s="2267" t="s">
        <v>318</v>
      </c>
      <c r="G692" s="2357" t="s">
        <v>22</v>
      </c>
      <c r="H692" s="822" t="s">
        <v>22</v>
      </c>
      <c r="I692" s="2357" t="s">
        <v>1637</v>
      </c>
      <c r="J692" s="822" t="s">
        <v>22</v>
      </c>
      <c r="K692" s="2357" t="s">
        <v>22</v>
      </c>
      <c r="L692" s="822" t="s">
        <v>22</v>
      </c>
      <c r="M692" s="2663" t="s">
        <v>22</v>
      </c>
      <c r="N692" s="2661" t="s">
        <v>22</v>
      </c>
      <c r="O692" s="2652" t="s">
        <v>22</v>
      </c>
      <c r="P692" s="2650" t="s">
        <v>22</v>
      </c>
      <c r="Q692" s="2652" t="s">
        <v>22</v>
      </c>
      <c r="R692" s="2650" t="s">
        <v>22</v>
      </c>
      <c r="S692" s="1529" t="s">
        <v>963</v>
      </c>
      <c r="T692" s="1639"/>
      <c r="U692" s="1639"/>
      <c r="V692" s="1639"/>
      <c r="W692" s="1639"/>
      <c r="X692" s="1639"/>
      <c r="Y692" s="1639"/>
      <c r="Z692" s="1639"/>
      <c r="AA692" s="1639"/>
      <c r="AB692" s="1639"/>
      <c r="AC692" s="679"/>
      <c r="AD692" s="1639">
        <v>0</v>
      </c>
    </row>
    <row s="1854" customFormat="1" customHeight="1" ht="15">
      <c r="A693" s="1636"/>
      <c r="B693" s="2401"/>
      <c r="C693" s="2402"/>
      <c r="D693" s="693" t="str">
        <f>B692&amp;".2"</f>
        <v>4.260.2</v>
      </c>
      <c r="E693" s="1671" t="s">
        <v>964</v>
      </c>
      <c r="F693" s="2267" t="s">
        <v>318</v>
      </c>
      <c r="G693" s="1742" t="s">
        <v>22</v>
      </c>
      <c r="H693" s="822" t="s">
        <v>22</v>
      </c>
      <c r="I693" s="1742" t="s">
        <v>1049</v>
      </c>
      <c r="J693" s="822" t="s">
        <v>22</v>
      </c>
      <c r="K693" s="1742" t="s">
        <v>22</v>
      </c>
      <c r="L693" s="822" t="s">
        <v>22</v>
      </c>
      <c r="M693" s="2664" t="s">
        <v>22</v>
      </c>
      <c r="N693" s="2661" t="s">
        <v>22</v>
      </c>
      <c r="O693" s="2653" t="s">
        <v>22</v>
      </c>
      <c r="P693" s="2650" t="s">
        <v>22</v>
      </c>
      <c r="Q693" s="2653" t="s">
        <v>22</v>
      </c>
      <c r="R693" s="2650" t="s">
        <v>22</v>
      </c>
      <c r="S693" s="1529" t="s">
        <v>965</v>
      </c>
      <c r="T693" s="1639"/>
      <c r="U693" s="1639"/>
      <c r="V693" s="1639"/>
      <c r="W693" s="1639"/>
      <c r="X693" s="1639"/>
      <c r="Y693" s="1639"/>
      <c r="Z693" s="1639"/>
      <c r="AA693" s="1639"/>
      <c r="AB693" s="1639"/>
      <c r="AC693" s="679"/>
      <c r="AD693" s="1639">
        <v>0</v>
      </c>
    </row>
    <row s="1854" customFormat="1" customHeight="1" ht="33.75">
      <c r="A694" s="1639"/>
      <c r="B694" s="2401" t="s">
        <v>1638</v>
      </c>
      <c r="C694" s="2402" t="s">
        <v>104</v>
      </c>
      <c r="D694" s="693" t="str">
        <f>B694&amp;".1"</f>
        <v>4.261.1</v>
      </c>
      <c r="E694" s="1671" t="s">
        <v>962</v>
      </c>
      <c r="F694" s="2267" t="s">
        <v>318</v>
      </c>
      <c r="G694" s="2357" t="s">
        <v>22</v>
      </c>
      <c r="H694" s="822" t="s">
        <v>22</v>
      </c>
      <c r="I694" s="2357" t="s">
        <v>1639</v>
      </c>
      <c r="J694" s="822" t="s">
        <v>22</v>
      </c>
      <c r="K694" s="2357" t="s">
        <v>22</v>
      </c>
      <c r="L694" s="822" t="s">
        <v>22</v>
      </c>
      <c r="M694" s="2663" t="s">
        <v>22</v>
      </c>
      <c r="N694" s="2661" t="s">
        <v>22</v>
      </c>
      <c r="O694" s="2652" t="s">
        <v>22</v>
      </c>
      <c r="P694" s="2650" t="s">
        <v>22</v>
      </c>
      <c r="Q694" s="2652" t="s">
        <v>22</v>
      </c>
      <c r="R694" s="2650" t="s">
        <v>22</v>
      </c>
      <c r="S694" s="1529" t="s">
        <v>963</v>
      </c>
      <c r="T694" s="1639"/>
      <c r="U694" s="1639"/>
      <c r="V694" s="1639"/>
      <c r="W694" s="1639"/>
      <c r="X694" s="1639"/>
      <c r="Y694" s="1639"/>
      <c r="Z694" s="1639"/>
      <c r="AA694" s="1639"/>
      <c r="AB694" s="1639"/>
      <c r="AC694" s="679"/>
      <c r="AD694" s="1639">
        <v>0</v>
      </c>
    </row>
    <row s="1854" customFormat="1" customHeight="1" ht="15">
      <c r="A695" s="1636"/>
      <c r="B695" s="2401"/>
      <c r="C695" s="2402"/>
      <c r="D695" s="693" t="str">
        <f>B694&amp;".2"</f>
        <v>4.261.2</v>
      </c>
      <c r="E695" s="1671" t="s">
        <v>964</v>
      </c>
      <c r="F695" s="2267" t="s">
        <v>318</v>
      </c>
      <c r="G695" s="1742" t="s">
        <v>22</v>
      </c>
      <c r="H695" s="822" t="s">
        <v>22</v>
      </c>
      <c r="I695" s="1742" t="s">
        <v>1171</v>
      </c>
      <c r="J695" s="822" t="s">
        <v>22</v>
      </c>
      <c r="K695" s="1742" t="s">
        <v>22</v>
      </c>
      <c r="L695" s="822" t="s">
        <v>22</v>
      </c>
      <c r="M695" s="2664" t="s">
        <v>22</v>
      </c>
      <c r="N695" s="2661" t="s">
        <v>22</v>
      </c>
      <c r="O695" s="2653" t="s">
        <v>22</v>
      </c>
      <c r="P695" s="2650" t="s">
        <v>22</v>
      </c>
      <c r="Q695" s="2653" t="s">
        <v>22</v>
      </c>
      <c r="R695" s="2650" t="s">
        <v>22</v>
      </c>
      <c r="S695" s="1529" t="s">
        <v>965</v>
      </c>
      <c r="T695" s="1639"/>
      <c r="U695" s="1639"/>
      <c r="V695" s="1639"/>
      <c r="W695" s="1639"/>
      <c r="X695" s="1639"/>
      <c r="Y695" s="1639"/>
      <c r="Z695" s="1639"/>
      <c r="AA695" s="1639"/>
      <c r="AB695" s="1639"/>
      <c r="AC695" s="679"/>
      <c r="AD695" s="1639">
        <v>0</v>
      </c>
    </row>
    <row s="1854" customFormat="1" customHeight="1" ht="33.75">
      <c r="A696" s="1639"/>
      <c r="B696" s="2401" t="s">
        <v>1640</v>
      </c>
      <c r="C696" s="2402" t="s">
        <v>104</v>
      </c>
      <c r="D696" s="693" t="str">
        <f>B696&amp;".1"</f>
        <v>4.262.1</v>
      </c>
      <c r="E696" s="1671" t="s">
        <v>962</v>
      </c>
      <c r="F696" s="2267" t="s">
        <v>318</v>
      </c>
      <c r="G696" s="2357" t="s">
        <v>22</v>
      </c>
      <c r="H696" s="822" t="s">
        <v>22</v>
      </c>
      <c r="I696" s="2357" t="s">
        <v>1641</v>
      </c>
      <c r="J696" s="822" t="s">
        <v>22</v>
      </c>
      <c r="K696" s="2357" t="s">
        <v>22</v>
      </c>
      <c r="L696" s="822" t="s">
        <v>22</v>
      </c>
      <c r="M696" s="2663" t="s">
        <v>22</v>
      </c>
      <c r="N696" s="2661" t="s">
        <v>22</v>
      </c>
      <c r="O696" s="2652" t="s">
        <v>22</v>
      </c>
      <c r="P696" s="2650" t="s">
        <v>22</v>
      </c>
      <c r="Q696" s="2652" t="s">
        <v>22</v>
      </c>
      <c r="R696" s="2650" t="s">
        <v>22</v>
      </c>
      <c r="S696" s="1529" t="s">
        <v>963</v>
      </c>
      <c r="T696" s="1639"/>
      <c r="U696" s="1639"/>
      <c r="V696" s="1639"/>
      <c r="W696" s="1639"/>
      <c r="X696" s="1639"/>
      <c r="Y696" s="1639"/>
      <c r="Z696" s="1639"/>
      <c r="AA696" s="1639"/>
      <c r="AB696" s="1639"/>
      <c r="AC696" s="679"/>
      <c r="AD696" s="1639">
        <v>0</v>
      </c>
    </row>
    <row s="1854" customFormat="1" customHeight="1" ht="15">
      <c r="A697" s="1636"/>
      <c r="B697" s="2401"/>
      <c r="C697" s="2402"/>
      <c r="D697" s="693" t="str">
        <f>B696&amp;".2"</f>
        <v>4.262.2</v>
      </c>
      <c r="E697" s="1671" t="s">
        <v>964</v>
      </c>
      <c r="F697" s="2267" t="s">
        <v>318</v>
      </c>
      <c r="G697" s="1742" t="s">
        <v>22</v>
      </c>
      <c r="H697" s="822" t="s">
        <v>22</v>
      </c>
      <c r="I697" s="1742" t="s">
        <v>1306</v>
      </c>
      <c r="J697" s="822" t="s">
        <v>22</v>
      </c>
      <c r="K697" s="1742" t="s">
        <v>22</v>
      </c>
      <c r="L697" s="822" t="s">
        <v>22</v>
      </c>
      <c r="M697" s="2664" t="s">
        <v>22</v>
      </c>
      <c r="N697" s="2661" t="s">
        <v>22</v>
      </c>
      <c r="O697" s="2653" t="s">
        <v>22</v>
      </c>
      <c r="P697" s="2650" t="s">
        <v>22</v>
      </c>
      <c r="Q697" s="2653" t="s">
        <v>22</v>
      </c>
      <c r="R697" s="2650" t="s">
        <v>22</v>
      </c>
      <c r="S697" s="1529" t="s">
        <v>965</v>
      </c>
      <c r="T697" s="1639"/>
      <c r="U697" s="1639"/>
      <c r="V697" s="1639"/>
      <c r="W697" s="1639"/>
      <c r="X697" s="1639"/>
      <c r="Y697" s="1639"/>
      <c r="Z697" s="1639"/>
      <c r="AA697" s="1639"/>
      <c r="AB697" s="1639"/>
      <c r="AC697" s="679"/>
      <c r="AD697" s="1639">
        <v>0</v>
      </c>
    </row>
    <row s="1854" customFormat="1" customHeight="1" ht="33.75">
      <c r="A698" s="1639"/>
      <c r="B698" s="2401" t="s">
        <v>1642</v>
      </c>
      <c r="C698" s="2402" t="s">
        <v>104</v>
      </c>
      <c r="D698" s="693" t="str">
        <f>B698&amp;".1"</f>
        <v>4.263.1</v>
      </c>
      <c r="E698" s="1671" t="s">
        <v>962</v>
      </c>
      <c r="F698" s="2267" t="s">
        <v>318</v>
      </c>
      <c r="G698" s="2357" t="s">
        <v>22</v>
      </c>
      <c r="H698" s="822" t="s">
        <v>22</v>
      </c>
      <c r="I698" s="2357" t="s">
        <v>1643</v>
      </c>
      <c r="J698" s="822" t="s">
        <v>22</v>
      </c>
      <c r="K698" s="2357" t="s">
        <v>22</v>
      </c>
      <c r="L698" s="822" t="s">
        <v>22</v>
      </c>
      <c r="M698" s="2663" t="s">
        <v>22</v>
      </c>
      <c r="N698" s="2661" t="s">
        <v>22</v>
      </c>
      <c r="O698" s="2652" t="s">
        <v>22</v>
      </c>
      <c r="P698" s="2650" t="s">
        <v>22</v>
      </c>
      <c r="Q698" s="2652" t="s">
        <v>22</v>
      </c>
      <c r="R698" s="2650" t="s">
        <v>22</v>
      </c>
      <c r="S698" s="1529" t="s">
        <v>963</v>
      </c>
      <c r="T698" s="1639"/>
      <c r="U698" s="1639"/>
      <c r="V698" s="1639"/>
      <c r="W698" s="1639"/>
      <c r="X698" s="1639"/>
      <c r="Y698" s="1639"/>
      <c r="Z698" s="1639"/>
      <c r="AA698" s="1639"/>
      <c r="AB698" s="1639"/>
      <c r="AC698" s="679"/>
      <c r="AD698" s="1639">
        <v>0</v>
      </c>
    </row>
    <row s="1854" customFormat="1" customHeight="1" ht="15">
      <c r="A699" s="1636"/>
      <c r="B699" s="2401"/>
      <c r="C699" s="2402"/>
      <c r="D699" s="693" t="str">
        <f>B698&amp;".2"</f>
        <v>4.263.2</v>
      </c>
      <c r="E699" s="1671" t="s">
        <v>964</v>
      </c>
      <c r="F699" s="2267" t="s">
        <v>318</v>
      </c>
      <c r="G699" s="1742" t="s">
        <v>22</v>
      </c>
      <c r="H699" s="822" t="s">
        <v>22</v>
      </c>
      <c r="I699" s="1742" t="s">
        <v>1014</v>
      </c>
      <c r="J699" s="822" t="s">
        <v>22</v>
      </c>
      <c r="K699" s="1742" t="s">
        <v>22</v>
      </c>
      <c r="L699" s="822" t="s">
        <v>22</v>
      </c>
      <c r="M699" s="2664" t="s">
        <v>22</v>
      </c>
      <c r="N699" s="2661" t="s">
        <v>22</v>
      </c>
      <c r="O699" s="2653" t="s">
        <v>22</v>
      </c>
      <c r="P699" s="2650" t="s">
        <v>22</v>
      </c>
      <c r="Q699" s="2653" t="s">
        <v>22</v>
      </c>
      <c r="R699" s="2650" t="s">
        <v>22</v>
      </c>
      <c r="S699" s="1529" t="s">
        <v>965</v>
      </c>
      <c r="T699" s="1639"/>
      <c r="U699" s="1639"/>
      <c r="V699" s="1639"/>
      <c r="W699" s="1639"/>
      <c r="X699" s="1639"/>
      <c r="Y699" s="1639"/>
      <c r="Z699" s="1639"/>
      <c r="AA699" s="1639"/>
      <c r="AB699" s="1639"/>
      <c r="AC699" s="679"/>
      <c r="AD699" s="1639">
        <v>0</v>
      </c>
    </row>
    <row s="1854" customFormat="1" customHeight="1" ht="33.75">
      <c r="A700" s="1639"/>
      <c r="B700" s="2401" t="s">
        <v>1644</v>
      </c>
      <c r="C700" s="2402" t="s">
        <v>104</v>
      </c>
      <c r="D700" s="693" t="str">
        <f>B700&amp;".1"</f>
        <v>4.264.1</v>
      </c>
      <c r="E700" s="1671" t="s">
        <v>962</v>
      </c>
      <c r="F700" s="2267" t="s">
        <v>318</v>
      </c>
      <c r="G700" s="2357" t="s">
        <v>22</v>
      </c>
      <c r="H700" s="822" t="s">
        <v>22</v>
      </c>
      <c r="I700" s="2357" t="s">
        <v>1645</v>
      </c>
      <c r="J700" s="822" t="s">
        <v>22</v>
      </c>
      <c r="K700" s="2357" t="s">
        <v>22</v>
      </c>
      <c r="L700" s="822" t="s">
        <v>22</v>
      </c>
      <c r="M700" s="2663" t="s">
        <v>22</v>
      </c>
      <c r="N700" s="2661" t="s">
        <v>22</v>
      </c>
      <c r="O700" s="2652" t="s">
        <v>22</v>
      </c>
      <c r="P700" s="2650" t="s">
        <v>22</v>
      </c>
      <c r="Q700" s="2652" t="s">
        <v>22</v>
      </c>
      <c r="R700" s="2650" t="s">
        <v>22</v>
      </c>
      <c r="S700" s="1529" t="s">
        <v>963</v>
      </c>
      <c r="T700" s="1639"/>
      <c r="U700" s="1639"/>
      <c r="V700" s="1639"/>
      <c r="W700" s="1639"/>
      <c r="X700" s="1639"/>
      <c r="Y700" s="1639"/>
      <c r="Z700" s="1639"/>
      <c r="AA700" s="1639"/>
      <c r="AB700" s="1639"/>
      <c r="AC700" s="679"/>
      <c r="AD700" s="1639">
        <v>0</v>
      </c>
    </row>
    <row s="1854" customFormat="1" customHeight="1" ht="15">
      <c r="A701" s="1636"/>
      <c r="B701" s="2401"/>
      <c r="C701" s="2402"/>
      <c r="D701" s="693" t="str">
        <f>B700&amp;".2"</f>
        <v>4.264.2</v>
      </c>
      <c r="E701" s="1671" t="s">
        <v>964</v>
      </c>
      <c r="F701" s="2267" t="s">
        <v>318</v>
      </c>
      <c r="G701" s="1742" t="s">
        <v>22</v>
      </c>
      <c r="H701" s="822" t="s">
        <v>22</v>
      </c>
      <c r="I701" s="1742" t="s">
        <v>1152</v>
      </c>
      <c r="J701" s="822" t="s">
        <v>22</v>
      </c>
      <c r="K701" s="1742" t="s">
        <v>22</v>
      </c>
      <c r="L701" s="822" t="s">
        <v>22</v>
      </c>
      <c r="M701" s="2664" t="s">
        <v>22</v>
      </c>
      <c r="N701" s="2661" t="s">
        <v>22</v>
      </c>
      <c r="O701" s="2653" t="s">
        <v>22</v>
      </c>
      <c r="P701" s="2650" t="s">
        <v>22</v>
      </c>
      <c r="Q701" s="2653" t="s">
        <v>22</v>
      </c>
      <c r="R701" s="2650" t="s">
        <v>22</v>
      </c>
      <c r="S701" s="1529" t="s">
        <v>965</v>
      </c>
      <c r="T701" s="1639"/>
      <c r="U701" s="1639"/>
      <c r="V701" s="1639"/>
      <c r="W701" s="1639"/>
      <c r="X701" s="1639"/>
      <c r="Y701" s="1639"/>
      <c r="Z701" s="1639"/>
      <c r="AA701" s="1639"/>
      <c r="AB701" s="1639"/>
      <c r="AC701" s="679"/>
      <c r="AD701" s="1639">
        <v>0</v>
      </c>
    </row>
    <row s="1854" customFormat="1" customHeight="1" ht="33.75">
      <c r="A702" s="1639"/>
      <c r="B702" s="2401" t="s">
        <v>1646</v>
      </c>
      <c r="C702" s="2402" t="s">
        <v>104</v>
      </c>
      <c r="D702" s="693" t="str">
        <f>B702&amp;".1"</f>
        <v>4.265.1</v>
      </c>
      <c r="E702" s="1671" t="s">
        <v>962</v>
      </c>
      <c r="F702" s="2267" t="s">
        <v>318</v>
      </c>
      <c r="G702" s="2357" t="s">
        <v>22</v>
      </c>
      <c r="H702" s="822" t="s">
        <v>22</v>
      </c>
      <c r="I702" s="2357" t="s">
        <v>1647</v>
      </c>
      <c r="J702" s="822" t="s">
        <v>22</v>
      </c>
      <c r="K702" s="2357" t="s">
        <v>22</v>
      </c>
      <c r="L702" s="822" t="s">
        <v>22</v>
      </c>
      <c r="M702" s="2663" t="s">
        <v>22</v>
      </c>
      <c r="N702" s="2661" t="s">
        <v>22</v>
      </c>
      <c r="O702" s="2652" t="s">
        <v>22</v>
      </c>
      <c r="P702" s="2650" t="s">
        <v>22</v>
      </c>
      <c r="Q702" s="2652" t="s">
        <v>22</v>
      </c>
      <c r="R702" s="2650" t="s">
        <v>22</v>
      </c>
      <c r="S702" s="1529" t="s">
        <v>963</v>
      </c>
      <c r="T702" s="1639"/>
      <c r="U702" s="1639"/>
      <c r="V702" s="1639"/>
      <c r="W702" s="1639"/>
      <c r="X702" s="1639"/>
      <c r="Y702" s="1639"/>
      <c r="Z702" s="1639"/>
      <c r="AA702" s="1639"/>
      <c r="AB702" s="1639"/>
      <c r="AC702" s="679"/>
      <c r="AD702" s="1639">
        <v>0</v>
      </c>
    </row>
    <row s="1854" customFormat="1" customHeight="1" ht="15">
      <c r="A703" s="1636"/>
      <c r="B703" s="2401"/>
      <c r="C703" s="2402"/>
      <c r="D703" s="693" t="str">
        <f>B702&amp;".2"</f>
        <v>4.265.2</v>
      </c>
      <c r="E703" s="1671" t="s">
        <v>964</v>
      </c>
      <c r="F703" s="2267" t="s">
        <v>318</v>
      </c>
      <c r="G703" s="1742" t="s">
        <v>22</v>
      </c>
      <c r="H703" s="822" t="s">
        <v>22</v>
      </c>
      <c r="I703" s="1742" t="s">
        <v>1134</v>
      </c>
      <c r="J703" s="822" t="s">
        <v>22</v>
      </c>
      <c r="K703" s="1742" t="s">
        <v>22</v>
      </c>
      <c r="L703" s="822" t="s">
        <v>22</v>
      </c>
      <c r="M703" s="2664" t="s">
        <v>22</v>
      </c>
      <c r="N703" s="2661" t="s">
        <v>22</v>
      </c>
      <c r="O703" s="2653" t="s">
        <v>22</v>
      </c>
      <c r="P703" s="2650" t="s">
        <v>22</v>
      </c>
      <c r="Q703" s="2653" t="s">
        <v>22</v>
      </c>
      <c r="R703" s="2650" t="s">
        <v>22</v>
      </c>
      <c r="S703" s="1529" t="s">
        <v>965</v>
      </c>
      <c r="T703" s="1639"/>
      <c r="U703" s="1639"/>
      <c r="V703" s="1639"/>
      <c r="W703" s="1639"/>
      <c r="X703" s="1639"/>
      <c r="Y703" s="1639"/>
      <c r="Z703" s="1639"/>
      <c r="AA703" s="1639"/>
      <c r="AB703" s="1639"/>
      <c r="AC703" s="679"/>
      <c r="AD703" s="1639">
        <v>0</v>
      </c>
    </row>
    <row s="1854" customFormat="1" customHeight="1" ht="33.75">
      <c r="A704" s="1639"/>
      <c r="B704" s="2401" t="s">
        <v>1648</v>
      </c>
      <c r="C704" s="2402" t="s">
        <v>104</v>
      </c>
      <c r="D704" s="693" t="str">
        <f>B704&amp;".1"</f>
        <v>4.266.1</v>
      </c>
      <c r="E704" s="1671" t="s">
        <v>962</v>
      </c>
      <c r="F704" s="2267" t="s">
        <v>318</v>
      </c>
      <c r="G704" s="2357" t="s">
        <v>22</v>
      </c>
      <c r="H704" s="822" t="s">
        <v>22</v>
      </c>
      <c r="I704" s="2357" t="s">
        <v>1649</v>
      </c>
      <c r="J704" s="822" t="s">
        <v>22</v>
      </c>
      <c r="K704" s="2357" t="s">
        <v>22</v>
      </c>
      <c r="L704" s="822" t="s">
        <v>22</v>
      </c>
      <c r="M704" s="2663" t="s">
        <v>22</v>
      </c>
      <c r="N704" s="2661" t="s">
        <v>22</v>
      </c>
      <c r="O704" s="2652" t="s">
        <v>22</v>
      </c>
      <c r="P704" s="2650" t="s">
        <v>22</v>
      </c>
      <c r="Q704" s="2652" t="s">
        <v>22</v>
      </c>
      <c r="R704" s="2650" t="s">
        <v>22</v>
      </c>
      <c r="S704" s="1529" t="s">
        <v>963</v>
      </c>
      <c r="T704" s="1639"/>
      <c r="U704" s="1639"/>
      <c r="V704" s="1639"/>
      <c r="W704" s="1639"/>
      <c r="X704" s="1639"/>
      <c r="Y704" s="1639"/>
      <c r="Z704" s="1639"/>
      <c r="AA704" s="1639"/>
      <c r="AB704" s="1639"/>
      <c r="AC704" s="679"/>
      <c r="AD704" s="1639">
        <v>0</v>
      </c>
    </row>
    <row s="1854" customFormat="1" customHeight="1" ht="15">
      <c r="A705" s="1636"/>
      <c r="B705" s="2401"/>
      <c r="C705" s="2402"/>
      <c r="D705" s="693" t="str">
        <f>B704&amp;".2"</f>
        <v>4.266.2</v>
      </c>
      <c r="E705" s="1671" t="s">
        <v>964</v>
      </c>
      <c r="F705" s="2267" t="s">
        <v>318</v>
      </c>
      <c r="G705" s="1742" t="s">
        <v>22</v>
      </c>
      <c r="H705" s="822" t="s">
        <v>22</v>
      </c>
      <c r="I705" s="1742" t="s">
        <v>1291</v>
      </c>
      <c r="J705" s="822" t="s">
        <v>22</v>
      </c>
      <c r="K705" s="1742" t="s">
        <v>22</v>
      </c>
      <c r="L705" s="822" t="s">
        <v>22</v>
      </c>
      <c r="M705" s="2664" t="s">
        <v>22</v>
      </c>
      <c r="N705" s="2661" t="s">
        <v>22</v>
      </c>
      <c r="O705" s="2653" t="s">
        <v>22</v>
      </c>
      <c r="P705" s="2650" t="s">
        <v>22</v>
      </c>
      <c r="Q705" s="2653" t="s">
        <v>22</v>
      </c>
      <c r="R705" s="2650" t="s">
        <v>22</v>
      </c>
      <c r="S705" s="1529" t="s">
        <v>965</v>
      </c>
      <c r="T705" s="1639"/>
      <c r="U705" s="1639"/>
      <c r="V705" s="1639"/>
      <c r="W705" s="1639"/>
      <c r="X705" s="1639"/>
      <c r="Y705" s="1639"/>
      <c r="Z705" s="1639"/>
      <c r="AA705" s="1639"/>
      <c r="AB705" s="1639"/>
      <c r="AC705" s="679"/>
      <c r="AD705" s="1639">
        <v>0</v>
      </c>
    </row>
    <row s="1854" customFormat="1" customHeight="1" ht="33.75">
      <c r="A706" s="1639"/>
      <c r="B706" s="2401" t="s">
        <v>1650</v>
      </c>
      <c r="C706" s="2402" t="s">
        <v>104</v>
      </c>
      <c r="D706" s="693" t="str">
        <f>B706&amp;".1"</f>
        <v>4.267.1</v>
      </c>
      <c r="E706" s="1671" t="s">
        <v>962</v>
      </c>
      <c r="F706" s="2267" t="s">
        <v>318</v>
      </c>
      <c r="G706" s="2357" t="s">
        <v>22</v>
      </c>
      <c r="H706" s="822" t="s">
        <v>22</v>
      </c>
      <c r="I706" s="2357" t="s">
        <v>1651</v>
      </c>
      <c r="J706" s="822" t="s">
        <v>22</v>
      </c>
      <c r="K706" s="2357" t="s">
        <v>22</v>
      </c>
      <c r="L706" s="822" t="s">
        <v>22</v>
      </c>
      <c r="M706" s="2663" t="s">
        <v>22</v>
      </c>
      <c r="N706" s="2661" t="s">
        <v>22</v>
      </c>
      <c r="O706" s="2652" t="s">
        <v>22</v>
      </c>
      <c r="P706" s="2650" t="s">
        <v>22</v>
      </c>
      <c r="Q706" s="2652" t="s">
        <v>22</v>
      </c>
      <c r="R706" s="2650" t="s">
        <v>22</v>
      </c>
      <c r="S706" s="1529" t="s">
        <v>963</v>
      </c>
      <c r="T706" s="1639"/>
      <c r="U706" s="1639"/>
      <c r="V706" s="1639"/>
      <c r="W706" s="1639"/>
      <c r="X706" s="1639"/>
      <c r="Y706" s="1639"/>
      <c r="Z706" s="1639"/>
      <c r="AA706" s="1639"/>
      <c r="AB706" s="1639"/>
      <c r="AC706" s="679"/>
      <c r="AD706" s="1639">
        <v>0</v>
      </c>
    </row>
    <row s="1854" customFormat="1" customHeight="1" ht="15">
      <c r="A707" s="1636"/>
      <c r="B707" s="2401"/>
      <c r="C707" s="2402"/>
      <c r="D707" s="693" t="str">
        <f>B706&amp;".2"</f>
        <v>4.267.2</v>
      </c>
      <c r="E707" s="1671" t="s">
        <v>964</v>
      </c>
      <c r="F707" s="2267" t="s">
        <v>318</v>
      </c>
      <c r="G707" s="1742" t="s">
        <v>22</v>
      </c>
      <c r="H707" s="822" t="s">
        <v>22</v>
      </c>
      <c r="I707" s="1742" t="s">
        <v>1134</v>
      </c>
      <c r="J707" s="822" t="s">
        <v>22</v>
      </c>
      <c r="K707" s="1742" t="s">
        <v>22</v>
      </c>
      <c r="L707" s="822" t="s">
        <v>22</v>
      </c>
      <c r="M707" s="2664" t="s">
        <v>22</v>
      </c>
      <c r="N707" s="2661" t="s">
        <v>22</v>
      </c>
      <c r="O707" s="2653" t="s">
        <v>22</v>
      </c>
      <c r="P707" s="2650" t="s">
        <v>22</v>
      </c>
      <c r="Q707" s="2653" t="s">
        <v>22</v>
      </c>
      <c r="R707" s="2650" t="s">
        <v>22</v>
      </c>
      <c r="S707" s="1529" t="s">
        <v>965</v>
      </c>
      <c r="T707" s="1639"/>
      <c r="U707" s="1639"/>
      <c r="V707" s="1639"/>
      <c r="W707" s="1639"/>
      <c r="X707" s="1639"/>
      <c r="Y707" s="1639"/>
      <c r="Z707" s="1639"/>
      <c r="AA707" s="1639"/>
      <c r="AB707" s="1639"/>
      <c r="AC707" s="679"/>
      <c r="AD707" s="1639">
        <v>0</v>
      </c>
    </row>
    <row s="1854" customFormat="1" customHeight="1" ht="33.75">
      <c r="A708" s="1639"/>
      <c r="B708" s="2401" t="s">
        <v>1652</v>
      </c>
      <c r="C708" s="2402" t="s">
        <v>104</v>
      </c>
      <c r="D708" s="693" t="str">
        <f>B708&amp;".1"</f>
        <v>4.268.1</v>
      </c>
      <c r="E708" s="1671" t="s">
        <v>962</v>
      </c>
      <c r="F708" s="2267" t="s">
        <v>318</v>
      </c>
      <c r="G708" s="2357" t="s">
        <v>22</v>
      </c>
      <c r="H708" s="822" t="s">
        <v>22</v>
      </c>
      <c r="I708" s="2357" t="s">
        <v>1653</v>
      </c>
      <c r="J708" s="822" t="s">
        <v>22</v>
      </c>
      <c r="K708" s="2357" t="s">
        <v>22</v>
      </c>
      <c r="L708" s="822" t="s">
        <v>22</v>
      </c>
      <c r="M708" s="2663" t="s">
        <v>22</v>
      </c>
      <c r="N708" s="2661" t="s">
        <v>22</v>
      </c>
      <c r="O708" s="2652" t="s">
        <v>22</v>
      </c>
      <c r="P708" s="2650" t="s">
        <v>22</v>
      </c>
      <c r="Q708" s="2652" t="s">
        <v>22</v>
      </c>
      <c r="R708" s="2650" t="s">
        <v>22</v>
      </c>
      <c r="S708" s="1529" t="s">
        <v>963</v>
      </c>
      <c r="T708" s="1639"/>
      <c r="U708" s="1639"/>
      <c r="V708" s="1639"/>
      <c r="W708" s="1639"/>
      <c r="X708" s="1639"/>
      <c r="Y708" s="1639"/>
      <c r="Z708" s="1639"/>
      <c r="AA708" s="1639"/>
      <c r="AB708" s="1639"/>
      <c r="AC708" s="679"/>
      <c r="AD708" s="1639">
        <v>0</v>
      </c>
    </row>
    <row s="1854" customFormat="1" customHeight="1" ht="15">
      <c r="A709" s="1636"/>
      <c r="B709" s="2401"/>
      <c r="C709" s="2402"/>
      <c r="D709" s="693" t="str">
        <f>B708&amp;".2"</f>
        <v>4.268.2</v>
      </c>
      <c r="E709" s="1671" t="s">
        <v>964</v>
      </c>
      <c r="F709" s="2267" t="s">
        <v>318</v>
      </c>
      <c r="G709" s="1742" t="s">
        <v>22</v>
      </c>
      <c r="H709" s="822" t="s">
        <v>22</v>
      </c>
      <c r="I709" s="1742" t="s">
        <v>1134</v>
      </c>
      <c r="J709" s="822" t="s">
        <v>22</v>
      </c>
      <c r="K709" s="1742" t="s">
        <v>22</v>
      </c>
      <c r="L709" s="822" t="s">
        <v>22</v>
      </c>
      <c r="M709" s="2664" t="s">
        <v>22</v>
      </c>
      <c r="N709" s="2661" t="s">
        <v>22</v>
      </c>
      <c r="O709" s="2653" t="s">
        <v>22</v>
      </c>
      <c r="P709" s="2650" t="s">
        <v>22</v>
      </c>
      <c r="Q709" s="2653" t="s">
        <v>22</v>
      </c>
      <c r="R709" s="2650" t="s">
        <v>22</v>
      </c>
      <c r="S709" s="1529" t="s">
        <v>965</v>
      </c>
      <c r="T709" s="1639"/>
      <c r="U709" s="1639"/>
      <c r="V709" s="1639"/>
      <c r="W709" s="1639"/>
      <c r="X709" s="1639"/>
      <c r="Y709" s="1639"/>
      <c r="Z709" s="1639"/>
      <c r="AA709" s="1639"/>
      <c r="AB709" s="1639"/>
      <c r="AC709" s="679"/>
      <c r="AD709" s="1639">
        <v>0</v>
      </c>
    </row>
    <row s="1854" customFormat="1" customHeight="1" ht="33.75">
      <c r="A710" s="1639"/>
      <c r="B710" s="2401" t="s">
        <v>1654</v>
      </c>
      <c r="C710" s="2402" t="s">
        <v>104</v>
      </c>
      <c r="D710" s="693" t="str">
        <f>B710&amp;".1"</f>
        <v>4.269.1</v>
      </c>
      <c r="E710" s="1671" t="s">
        <v>962</v>
      </c>
      <c r="F710" s="2267" t="s">
        <v>318</v>
      </c>
      <c r="G710" s="2357" t="s">
        <v>22</v>
      </c>
      <c r="H710" s="822" t="s">
        <v>22</v>
      </c>
      <c r="I710" s="2357" t="s">
        <v>1655</v>
      </c>
      <c r="J710" s="822" t="s">
        <v>22</v>
      </c>
      <c r="K710" s="2357" t="s">
        <v>22</v>
      </c>
      <c r="L710" s="822" t="s">
        <v>22</v>
      </c>
      <c r="M710" s="2663" t="s">
        <v>22</v>
      </c>
      <c r="N710" s="2661" t="s">
        <v>22</v>
      </c>
      <c r="O710" s="2652" t="s">
        <v>22</v>
      </c>
      <c r="P710" s="2650" t="s">
        <v>22</v>
      </c>
      <c r="Q710" s="2652" t="s">
        <v>22</v>
      </c>
      <c r="R710" s="2650" t="s">
        <v>22</v>
      </c>
      <c r="S710" s="1529" t="s">
        <v>963</v>
      </c>
      <c r="T710" s="1639"/>
      <c r="U710" s="1639"/>
      <c r="V710" s="1639"/>
      <c r="W710" s="1639"/>
      <c r="X710" s="1639"/>
      <c r="Y710" s="1639"/>
      <c r="Z710" s="1639"/>
      <c r="AA710" s="1639"/>
      <c r="AB710" s="1639"/>
      <c r="AC710" s="679"/>
      <c r="AD710" s="1639">
        <v>0</v>
      </c>
    </row>
    <row s="1854" customFormat="1" customHeight="1" ht="15">
      <c r="A711" s="1636"/>
      <c r="B711" s="2401"/>
      <c r="C711" s="2402"/>
      <c r="D711" s="693" t="str">
        <f>B710&amp;".2"</f>
        <v>4.269.2</v>
      </c>
      <c r="E711" s="1671" t="s">
        <v>964</v>
      </c>
      <c r="F711" s="2267" t="s">
        <v>318</v>
      </c>
      <c r="G711" s="1742" t="s">
        <v>22</v>
      </c>
      <c r="H711" s="822" t="s">
        <v>22</v>
      </c>
      <c r="I711" s="1742" t="s">
        <v>1019</v>
      </c>
      <c r="J711" s="822" t="s">
        <v>22</v>
      </c>
      <c r="K711" s="1742" t="s">
        <v>22</v>
      </c>
      <c r="L711" s="822" t="s">
        <v>22</v>
      </c>
      <c r="M711" s="2664" t="s">
        <v>22</v>
      </c>
      <c r="N711" s="2661" t="s">
        <v>22</v>
      </c>
      <c r="O711" s="2653" t="s">
        <v>22</v>
      </c>
      <c r="P711" s="2650" t="s">
        <v>22</v>
      </c>
      <c r="Q711" s="2653" t="s">
        <v>22</v>
      </c>
      <c r="R711" s="2650" t="s">
        <v>22</v>
      </c>
      <c r="S711" s="1529" t="s">
        <v>965</v>
      </c>
      <c r="T711" s="1639"/>
      <c r="U711" s="1639"/>
      <c r="V711" s="1639"/>
      <c r="W711" s="1639"/>
      <c r="X711" s="1639"/>
      <c r="Y711" s="1639"/>
      <c r="Z711" s="1639"/>
      <c r="AA711" s="1639"/>
      <c r="AB711" s="1639"/>
      <c r="AC711" s="679"/>
      <c r="AD711" s="1639">
        <v>0</v>
      </c>
    </row>
    <row s="1854" customFormat="1" customHeight="1" ht="33.75">
      <c r="A712" s="1639"/>
      <c r="B712" s="2401" t="s">
        <v>1656</v>
      </c>
      <c r="C712" s="2402" t="s">
        <v>104</v>
      </c>
      <c r="D712" s="693" t="str">
        <f>B712&amp;".1"</f>
        <v>4.270.1</v>
      </c>
      <c r="E712" s="1671" t="s">
        <v>962</v>
      </c>
      <c r="F712" s="2267" t="s">
        <v>318</v>
      </c>
      <c r="G712" s="2357" t="s">
        <v>22</v>
      </c>
      <c r="H712" s="822" t="s">
        <v>22</v>
      </c>
      <c r="I712" s="2357" t="s">
        <v>1657</v>
      </c>
      <c r="J712" s="822" t="s">
        <v>22</v>
      </c>
      <c r="K712" s="2357" t="s">
        <v>22</v>
      </c>
      <c r="L712" s="822" t="s">
        <v>22</v>
      </c>
      <c r="M712" s="2663" t="s">
        <v>22</v>
      </c>
      <c r="N712" s="2661" t="s">
        <v>22</v>
      </c>
      <c r="O712" s="2652" t="s">
        <v>22</v>
      </c>
      <c r="P712" s="2650" t="s">
        <v>22</v>
      </c>
      <c r="Q712" s="2652" t="s">
        <v>22</v>
      </c>
      <c r="R712" s="2650" t="s">
        <v>22</v>
      </c>
      <c r="S712" s="1529" t="s">
        <v>963</v>
      </c>
      <c r="T712" s="1639"/>
      <c r="U712" s="1639"/>
      <c r="V712" s="1639"/>
      <c r="W712" s="1639"/>
      <c r="X712" s="1639"/>
      <c r="Y712" s="1639"/>
      <c r="Z712" s="1639"/>
      <c r="AA712" s="1639"/>
      <c r="AB712" s="1639"/>
      <c r="AC712" s="679"/>
      <c r="AD712" s="1639">
        <v>0</v>
      </c>
    </row>
    <row s="1854" customFormat="1" customHeight="1" ht="15">
      <c r="A713" s="1636"/>
      <c r="B713" s="2401"/>
      <c r="C713" s="2402"/>
      <c r="D713" s="693" t="str">
        <f>B712&amp;".2"</f>
        <v>4.270.2</v>
      </c>
      <c r="E713" s="1671" t="s">
        <v>964</v>
      </c>
      <c r="F713" s="2267" t="s">
        <v>318</v>
      </c>
      <c r="G713" s="1742" t="s">
        <v>22</v>
      </c>
      <c r="H713" s="822" t="s">
        <v>22</v>
      </c>
      <c r="I713" s="1742" t="s">
        <v>1658</v>
      </c>
      <c r="J713" s="822" t="s">
        <v>22</v>
      </c>
      <c r="K713" s="1742" t="s">
        <v>22</v>
      </c>
      <c r="L713" s="822" t="s">
        <v>22</v>
      </c>
      <c r="M713" s="2664" t="s">
        <v>22</v>
      </c>
      <c r="N713" s="2661" t="s">
        <v>22</v>
      </c>
      <c r="O713" s="2653" t="s">
        <v>22</v>
      </c>
      <c r="P713" s="2650" t="s">
        <v>22</v>
      </c>
      <c r="Q713" s="2653" t="s">
        <v>22</v>
      </c>
      <c r="R713" s="2650" t="s">
        <v>22</v>
      </c>
      <c r="S713" s="1529" t="s">
        <v>965</v>
      </c>
      <c r="T713" s="1639"/>
      <c r="U713" s="1639"/>
      <c r="V713" s="1639"/>
      <c r="W713" s="1639"/>
      <c r="X713" s="1639"/>
      <c r="Y713" s="1639"/>
      <c r="Z713" s="1639"/>
      <c r="AA713" s="1639"/>
      <c r="AB713" s="1639"/>
      <c r="AC713" s="679"/>
      <c r="AD713" s="1639">
        <v>0</v>
      </c>
    </row>
    <row s="1854" customFormat="1" customHeight="1" ht="33.75">
      <c r="A714" s="1639"/>
      <c r="B714" s="2401" t="s">
        <v>1659</v>
      </c>
      <c r="C714" s="2402" t="s">
        <v>104</v>
      </c>
      <c r="D714" s="693" t="str">
        <f>B714&amp;".1"</f>
        <v>4.271.1</v>
      </c>
      <c r="E714" s="1671" t="s">
        <v>962</v>
      </c>
      <c r="F714" s="2267" t="s">
        <v>318</v>
      </c>
      <c r="G714" s="2357" t="s">
        <v>22</v>
      </c>
      <c r="H714" s="822" t="s">
        <v>22</v>
      </c>
      <c r="I714" s="2357" t="s">
        <v>1660</v>
      </c>
      <c r="J714" s="822" t="s">
        <v>22</v>
      </c>
      <c r="K714" s="2357" t="s">
        <v>22</v>
      </c>
      <c r="L714" s="822" t="s">
        <v>22</v>
      </c>
      <c r="M714" s="2663" t="s">
        <v>22</v>
      </c>
      <c r="N714" s="2661" t="s">
        <v>22</v>
      </c>
      <c r="O714" s="2652" t="s">
        <v>22</v>
      </c>
      <c r="P714" s="2650" t="s">
        <v>22</v>
      </c>
      <c r="Q714" s="2652" t="s">
        <v>22</v>
      </c>
      <c r="R714" s="2650" t="s">
        <v>22</v>
      </c>
      <c r="S714" s="1529" t="s">
        <v>963</v>
      </c>
      <c r="T714" s="1639"/>
      <c r="U714" s="1639"/>
      <c r="V714" s="1639"/>
      <c r="W714" s="1639"/>
      <c r="X714" s="1639"/>
      <c r="Y714" s="1639"/>
      <c r="Z714" s="1639"/>
      <c r="AA714" s="1639"/>
      <c r="AB714" s="1639"/>
      <c r="AC714" s="679"/>
      <c r="AD714" s="1639">
        <v>0</v>
      </c>
    </row>
    <row s="1854" customFormat="1" customHeight="1" ht="15">
      <c r="A715" s="1636"/>
      <c r="B715" s="2401"/>
      <c r="C715" s="2402"/>
      <c r="D715" s="693" t="str">
        <f>B714&amp;".2"</f>
        <v>4.271.2</v>
      </c>
      <c r="E715" s="1671" t="s">
        <v>964</v>
      </c>
      <c r="F715" s="2267" t="s">
        <v>318</v>
      </c>
      <c r="G715" s="1742" t="s">
        <v>22</v>
      </c>
      <c r="H715" s="822" t="s">
        <v>22</v>
      </c>
      <c r="I715" s="1742" t="s">
        <v>1056</v>
      </c>
      <c r="J715" s="822" t="s">
        <v>22</v>
      </c>
      <c r="K715" s="1742" t="s">
        <v>22</v>
      </c>
      <c r="L715" s="822" t="s">
        <v>22</v>
      </c>
      <c r="M715" s="2664" t="s">
        <v>22</v>
      </c>
      <c r="N715" s="2661" t="s">
        <v>22</v>
      </c>
      <c r="O715" s="2653" t="s">
        <v>22</v>
      </c>
      <c r="P715" s="2650" t="s">
        <v>22</v>
      </c>
      <c r="Q715" s="2653" t="s">
        <v>22</v>
      </c>
      <c r="R715" s="2650" t="s">
        <v>22</v>
      </c>
      <c r="S715" s="1529" t="s">
        <v>965</v>
      </c>
      <c r="T715" s="1639"/>
      <c r="U715" s="1639"/>
      <c r="V715" s="1639"/>
      <c r="W715" s="1639"/>
      <c r="X715" s="1639"/>
      <c r="Y715" s="1639"/>
      <c r="Z715" s="1639"/>
      <c r="AA715" s="1639"/>
      <c r="AB715" s="1639"/>
      <c r="AC715" s="679"/>
      <c r="AD715" s="1639">
        <v>0</v>
      </c>
    </row>
    <row s="1854" customFormat="1" customHeight="1" ht="33.75">
      <c r="A716" s="1639"/>
      <c r="B716" s="2401" t="s">
        <v>1661</v>
      </c>
      <c r="C716" s="2402" t="s">
        <v>104</v>
      </c>
      <c r="D716" s="693" t="str">
        <f>B716&amp;".1"</f>
        <v>4.272.1</v>
      </c>
      <c r="E716" s="1671" t="s">
        <v>962</v>
      </c>
      <c r="F716" s="2267" t="s">
        <v>318</v>
      </c>
      <c r="G716" s="2357" t="s">
        <v>22</v>
      </c>
      <c r="H716" s="822" t="s">
        <v>22</v>
      </c>
      <c r="I716" s="2357" t="s">
        <v>1662</v>
      </c>
      <c r="J716" s="822" t="s">
        <v>22</v>
      </c>
      <c r="K716" s="2357" t="s">
        <v>22</v>
      </c>
      <c r="L716" s="822" t="s">
        <v>22</v>
      </c>
      <c r="M716" s="2663" t="s">
        <v>22</v>
      </c>
      <c r="N716" s="2661" t="s">
        <v>22</v>
      </c>
      <c r="O716" s="2652" t="s">
        <v>22</v>
      </c>
      <c r="P716" s="2650" t="s">
        <v>22</v>
      </c>
      <c r="Q716" s="2652" t="s">
        <v>22</v>
      </c>
      <c r="R716" s="2650" t="s">
        <v>22</v>
      </c>
      <c r="S716" s="1529" t="s">
        <v>963</v>
      </c>
      <c r="T716" s="1639"/>
      <c r="U716" s="1639"/>
      <c r="V716" s="1639"/>
      <c r="W716" s="1639"/>
      <c r="X716" s="1639"/>
      <c r="Y716" s="1639"/>
      <c r="Z716" s="1639"/>
      <c r="AA716" s="1639"/>
      <c r="AB716" s="1639"/>
      <c r="AC716" s="679"/>
      <c r="AD716" s="1639">
        <v>0</v>
      </c>
    </row>
    <row s="1854" customFormat="1" customHeight="1" ht="15">
      <c r="A717" s="1636"/>
      <c r="B717" s="2401"/>
      <c r="C717" s="2402"/>
      <c r="D717" s="693" t="str">
        <f>B716&amp;".2"</f>
        <v>4.272.2</v>
      </c>
      <c r="E717" s="1671" t="s">
        <v>964</v>
      </c>
      <c r="F717" s="2267" t="s">
        <v>318</v>
      </c>
      <c r="G717" s="1742" t="s">
        <v>22</v>
      </c>
      <c r="H717" s="822" t="s">
        <v>22</v>
      </c>
      <c r="I717" s="1742" t="s">
        <v>1056</v>
      </c>
      <c r="J717" s="822" t="s">
        <v>22</v>
      </c>
      <c r="K717" s="1742" t="s">
        <v>22</v>
      </c>
      <c r="L717" s="822" t="s">
        <v>22</v>
      </c>
      <c r="M717" s="2664" t="s">
        <v>22</v>
      </c>
      <c r="N717" s="2661" t="s">
        <v>22</v>
      </c>
      <c r="O717" s="2653" t="s">
        <v>22</v>
      </c>
      <c r="P717" s="2650" t="s">
        <v>22</v>
      </c>
      <c r="Q717" s="2653" t="s">
        <v>22</v>
      </c>
      <c r="R717" s="2650" t="s">
        <v>22</v>
      </c>
      <c r="S717" s="1529" t="s">
        <v>965</v>
      </c>
      <c r="T717" s="1639"/>
      <c r="U717" s="1639"/>
      <c r="V717" s="1639"/>
      <c r="W717" s="1639"/>
      <c r="X717" s="1639"/>
      <c r="Y717" s="1639"/>
      <c r="Z717" s="1639"/>
      <c r="AA717" s="1639"/>
      <c r="AB717" s="1639"/>
      <c r="AC717" s="679"/>
      <c r="AD717" s="1639">
        <v>0</v>
      </c>
    </row>
    <row s="1854" customFormat="1" customHeight="1" ht="33.75">
      <c r="A718" s="1639"/>
      <c r="B718" s="2401" t="s">
        <v>1663</v>
      </c>
      <c r="C718" s="2402" t="s">
        <v>104</v>
      </c>
      <c r="D718" s="693" t="str">
        <f>B718&amp;".1"</f>
        <v>4.273.1</v>
      </c>
      <c r="E718" s="1671" t="s">
        <v>962</v>
      </c>
      <c r="F718" s="2267" t="s">
        <v>318</v>
      </c>
      <c r="G718" s="2357" t="s">
        <v>22</v>
      </c>
      <c r="H718" s="822" t="s">
        <v>22</v>
      </c>
      <c r="I718" s="2357" t="s">
        <v>1664</v>
      </c>
      <c r="J718" s="822" t="s">
        <v>22</v>
      </c>
      <c r="K718" s="2357" t="s">
        <v>22</v>
      </c>
      <c r="L718" s="822" t="s">
        <v>22</v>
      </c>
      <c r="M718" s="2663" t="s">
        <v>22</v>
      </c>
      <c r="N718" s="2661" t="s">
        <v>22</v>
      </c>
      <c r="O718" s="2652" t="s">
        <v>22</v>
      </c>
      <c r="P718" s="2650" t="s">
        <v>22</v>
      </c>
      <c r="Q718" s="2652" t="s">
        <v>22</v>
      </c>
      <c r="R718" s="2650" t="s">
        <v>22</v>
      </c>
      <c r="S718" s="1529" t="s">
        <v>963</v>
      </c>
      <c r="T718" s="1639"/>
      <c r="U718" s="1639"/>
      <c r="V718" s="1639"/>
      <c r="W718" s="1639"/>
      <c r="X718" s="1639"/>
      <c r="Y718" s="1639"/>
      <c r="Z718" s="1639"/>
      <c r="AA718" s="1639"/>
      <c r="AB718" s="1639"/>
      <c r="AC718" s="679"/>
      <c r="AD718" s="1639">
        <v>0</v>
      </c>
    </row>
    <row s="1854" customFormat="1" customHeight="1" ht="15">
      <c r="A719" s="1636"/>
      <c r="B719" s="2401"/>
      <c r="C719" s="2402"/>
      <c r="D719" s="693" t="str">
        <f>B718&amp;".2"</f>
        <v>4.273.2</v>
      </c>
      <c r="E719" s="1671" t="s">
        <v>964</v>
      </c>
      <c r="F719" s="2267" t="s">
        <v>318</v>
      </c>
      <c r="G719" s="1742" t="s">
        <v>22</v>
      </c>
      <c r="H719" s="822" t="s">
        <v>22</v>
      </c>
      <c r="I719" s="1742" t="s">
        <v>1075</v>
      </c>
      <c r="J719" s="822" t="s">
        <v>22</v>
      </c>
      <c r="K719" s="1742" t="s">
        <v>22</v>
      </c>
      <c r="L719" s="822" t="s">
        <v>22</v>
      </c>
      <c r="M719" s="2664" t="s">
        <v>22</v>
      </c>
      <c r="N719" s="2661" t="s">
        <v>22</v>
      </c>
      <c r="O719" s="2653" t="s">
        <v>22</v>
      </c>
      <c r="P719" s="2650" t="s">
        <v>22</v>
      </c>
      <c r="Q719" s="2653" t="s">
        <v>22</v>
      </c>
      <c r="R719" s="2650" t="s">
        <v>22</v>
      </c>
      <c r="S719" s="1529" t="s">
        <v>965</v>
      </c>
      <c r="T719" s="1639"/>
      <c r="U719" s="1639"/>
      <c r="V719" s="1639"/>
      <c r="W719" s="1639"/>
      <c r="X719" s="1639"/>
      <c r="Y719" s="1639"/>
      <c r="Z719" s="1639"/>
      <c r="AA719" s="1639"/>
      <c r="AB719" s="1639"/>
      <c r="AC719" s="679"/>
      <c r="AD719" s="1639">
        <v>0</v>
      </c>
    </row>
    <row s="1854" customFormat="1" customHeight="1" ht="33.75">
      <c r="A720" s="1639"/>
      <c r="B720" s="2401" t="s">
        <v>1665</v>
      </c>
      <c r="C720" s="2402" t="s">
        <v>104</v>
      </c>
      <c r="D720" s="693" t="str">
        <f>B720&amp;".1"</f>
        <v>4.274.1</v>
      </c>
      <c r="E720" s="1671" t="s">
        <v>962</v>
      </c>
      <c r="F720" s="2267" t="s">
        <v>318</v>
      </c>
      <c r="G720" s="2357" t="s">
        <v>22</v>
      </c>
      <c r="H720" s="822" t="s">
        <v>22</v>
      </c>
      <c r="I720" s="2357" t="s">
        <v>1666</v>
      </c>
      <c r="J720" s="822" t="s">
        <v>22</v>
      </c>
      <c r="K720" s="2357" t="s">
        <v>22</v>
      </c>
      <c r="L720" s="822" t="s">
        <v>22</v>
      </c>
      <c r="M720" s="2663" t="s">
        <v>22</v>
      </c>
      <c r="N720" s="2661" t="s">
        <v>22</v>
      </c>
      <c r="O720" s="2652" t="s">
        <v>22</v>
      </c>
      <c r="P720" s="2650" t="s">
        <v>22</v>
      </c>
      <c r="Q720" s="2652" t="s">
        <v>22</v>
      </c>
      <c r="R720" s="2650" t="s">
        <v>22</v>
      </c>
      <c r="S720" s="1529" t="s">
        <v>963</v>
      </c>
      <c r="T720" s="1639"/>
      <c r="U720" s="1639"/>
      <c r="V720" s="1639"/>
      <c r="W720" s="1639"/>
      <c r="X720" s="1639"/>
      <c r="Y720" s="1639"/>
      <c r="Z720" s="1639"/>
      <c r="AA720" s="1639"/>
      <c r="AB720" s="1639"/>
      <c r="AC720" s="679"/>
      <c r="AD720" s="1639">
        <v>0</v>
      </c>
    </row>
    <row s="1854" customFormat="1" customHeight="1" ht="15">
      <c r="A721" s="1636"/>
      <c r="B721" s="2401"/>
      <c r="C721" s="2402"/>
      <c r="D721" s="693" t="str">
        <f>B720&amp;".2"</f>
        <v>4.274.2</v>
      </c>
      <c r="E721" s="1671" t="s">
        <v>964</v>
      </c>
      <c r="F721" s="2267" t="s">
        <v>318</v>
      </c>
      <c r="G721" s="1742" t="s">
        <v>22</v>
      </c>
      <c r="H721" s="822" t="s">
        <v>22</v>
      </c>
      <c r="I721" s="1742" t="s">
        <v>1326</v>
      </c>
      <c r="J721" s="822" t="s">
        <v>22</v>
      </c>
      <c r="K721" s="1742" t="s">
        <v>22</v>
      </c>
      <c r="L721" s="822" t="s">
        <v>22</v>
      </c>
      <c r="M721" s="2664" t="s">
        <v>22</v>
      </c>
      <c r="N721" s="2661" t="s">
        <v>22</v>
      </c>
      <c r="O721" s="2653" t="s">
        <v>22</v>
      </c>
      <c r="P721" s="2650" t="s">
        <v>22</v>
      </c>
      <c r="Q721" s="2653" t="s">
        <v>22</v>
      </c>
      <c r="R721" s="2650" t="s">
        <v>22</v>
      </c>
      <c r="S721" s="1529" t="s">
        <v>965</v>
      </c>
      <c r="T721" s="1639"/>
      <c r="U721" s="1639"/>
      <c r="V721" s="1639"/>
      <c r="W721" s="1639"/>
      <c r="X721" s="1639"/>
      <c r="Y721" s="1639"/>
      <c r="Z721" s="1639"/>
      <c r="AA721" s="1639"/>
      <c r="AB721" s="1639"/>
      <c r="AC721" s="679"/>
      <c r="AD721" s="1639">
        <v>0</v>
      </c>
    </row>
    <row s="1854" customFormat="1" customHeight="1" ht="33.75">
      <c r="A722" s="1639"/>
      <c r="B722" s="2401" t="s">
        <v>1667</v>
      </c>
      <c r="C722" s="2402" t="s">
        <v>104</v>
      </c>
      <c r="D722" s="693" t="str">
        <f>B722&amp;".1"</f>
        <v>4.275.1</v>
      </c>
      <c r="E722" s="1671" t="s">
        <v>962</v>
      </c>
      <c r="F722" s="2267" t="s">
        <v>318</v>
      </c>
      <c r="G722" s="2357" t="s">
        <v>22</v>
      </c>
      <c r="H722" s="822" t="s">
        <v>22</v>
      </c>
      <c r="I722" s="2357" t="s">
        <v>1668</v>
      </c>
      <c r="J722" s="822" t="s">
        <v>22</v>
      </c>
      <c r="K722" s="2357" t="s">
        <v>22</v>
      </c>
      <c r="L722" s="822" t="s">
        <v>22</v>
      </c>
      <c r="M722" s="2663" t="s">
        <v>22</v>
      </c>
      <c r="N722" s="2661" t="s">
        <v>22</v>
      </c>
      <c r="O722" s="2652" t="s">
        <v>22</v>
      </c>
      <c r="P722" s="2650" t="s">
        <v>22</v>
      </c>
      <c r="Q722" s="2652" t="s">
        <v>22</v>
      </c>
      <c r="R722" s="2650" t="s">
        <v>22</v>
      </c>
      <c r="S722" s="1529" t="s">
        <v>963</v>
      </c>
      <c r="T722" s="1639"/>
      <c r="U722" s="1639"/>
      <c r="V722" s="1639"/>
      <c r="W722" s="1639"/>
      <c r="X722" s="1639"/>
      <c r="Y722" s="1639"/>
      <c r="Z722" s="1639"/>
      <c r="AA722" s="1639"/>
      <c r="AB722" s="1639"/>
      <c r="AC722" s="679"/>
      <c r="AD722" s="1639">
        <v>0</v>
      </c>
    </row>
    <row s="1854" customFormat="1" customHeight="1" ht="15">
      <c r="A723" s="1636"/>
      <c r="B723" s="2401"/>
      <c r="C723" s="2402"/>
      <c r="D723" s="693" t="str">
        <f>B722&amp;".2"</f>
        <v>4.275.2</v>
      </c>
      <c r="E723" s="1671" t="s">
        <v>964</v>
      </c>
      <c r="F723" s="2267" t="s">
        <v>318</v>
      </c>
      <c r="G723" s="1742" t="s">
        <v>22</v>
      </c>
      <c r="H723" s="822" t="s">
        <v>22</v>
      </c>
      <c r="I723" s="1742" t="s">
        <v>1181</v>
      </c>
      <c r="J723" s="822" t="s">
        <v>22</v>
      </c>
      <c r="K723" s="1742" t="s">
        <v>22</v>
      </c>
      <c r="L723" s="822" t="s">
        <v>22</v>
      </c>
      <c r="M723" s="2664" t="s">
        <v>22</v>
      </c>
      <c r="N723" s="2661" t="s">
        <v>22</v>
      </c>
      <c r="O723" s="2653" t="s">
        <v>22</v>
      </c>
      <c r="P723" s="2650" t="s">
        <v>22</v>
      </c>
      <c r="Q723" s="2653" t="s">
        <v>22</v>
      </c>
      <c r="R723" s="2650" t="s">
        <v>22</v>
      </c>
      <c r="S723" s="1529" t="s">
        <v>965</v>
      </c>
      <c r="T723" s="1639"/>
      <c r="U723" s="1639"/>
      <c r="V723" s="1639"/>
      <c r="W723" s="1639"/>
      <c r="X723" s="1639"/>
      <c r="Y723" s="1639"/>
      <c r="Z723" s="1639"/>
      <c r="AA723" s="1639"/>
      <c r="AB723" s="1639"/>
      <c r="AC723" s="679"/>
      <c r="AD723" s="1639">
        <v>0</v>
      </c>
    </row>
    <row s="1854" customFormat="1" customHeight="1" ht="33.75">
      <c r="A724" s="1639"/>
      <c r="B724" s="2401" t="s">
        <v>1669</v>
      </c>
      <c r="C724" s="2402" t="s">
        <v>104</v>
      </c>
      <c r="D724" s="693" t="str">
        <f>B724&amp;".1"</f>
        <v>4.276.1</v>
      </c>
      <c r="E724" s="1671" t="s">
        <v>962</v>
      </c>
      <c r="F724" s="2267" t="s">
        <v>318</v>
      </c>
      <c r="G724" s="2357" t="s">
        <v>22</v>
      </c>
      <c r="H724" s="822" t="s">
        <v>22</v>
      </c>
      <c r="I724" s="2357" t="s">
        <v>1670</v>
      </c>
      <c r="J724" s="822" t="s">
        <v>22</v>
      </c>
      <c r="K724" s="2357" t="s">
        <v>22</v>
      </c>
      <c r="L724" s="822" t="s">
        <v>22</v>
      </c>
      <c r="M724" s="2663" t="s">
        <v>22</v>
      </c>
      <c r="N724" s="2661" t="s">
        <v>22</v>
      </c>
      <c r="O724" s="2652" t="s">
        <v>22</v>
      </c>
      <c r="P724" s="2650" t="s">
        <v>22</v>
      </c>
      <c r="Q724" s="2652" t="s">
        <v>22</v>
      </c>
      <c r="R724" s="2650" t="s">
        <v>22</v>
      </c>
      <c r="S724" s="1529" t="s">
        <v>963</v>
      </c>
      <c r="T724" s="1639"/>
      <c r="U724" s="1639"/>
      <c r="V724" s="1639"/>
      <c r="W724" s="1639"/>
      <c r="X724" s="1639"/>
      <c r="Y724" s="1639"/>
      <c r="Z724" s="1639"/>
      <c r="AA724" s="1639"/>
      <c r="AB724" s="1639"/>
      <c r="AC724" s="679"/>
      <c r="AD724" s="1639">
        <v>0</v>
      </c>
    </row>
    <row s="1854" customFormat="1" customHeight="1" ht="15">
      <c r="A725" s="1636"/>
      <c r="B725" s="2401"/>
      <c r="C725" s="2402"/>
      <c r="D725" s="693" t="str">
        <f>B724&amp;".2"</f>
        <v>4.276.2</v>
      </c>
      <c r="E725" s="1671" t="s">
        <v>964</v>
      </c>
      <c r="F725" s="2267" t="s">
        <v>318</v>
      </c>
      <c r="G725" s="1742" t="s">
        <v>22</v>
      </c>
      <c r="H725" s="822" t="s">
        <v>22</v>
      </c>
      <c r="I725" s="1742" t="s">
        <v>1120</v>
      </c>
      <c r="J725" s="822" t="s">
        <v>22</v>
      </c>
      <c r="K725" s="1742" t="s">
        <v>22</v>
      </c>
      <c r="L725" s="822" t="s">
        <v>22</v>
      </c>
      <c r="M725" s="2664" t="s">
        <v>22</v>
      </c>
      <c r="N725" s="2661" t="s">
        <v>22</v>
      </c>
      <c r="O725" s="2653" t="s">
        <v>22</v>
      </c>
      <c r="P725" s="2650" t="s">
        <v>22</v>
      </c>
      <c r="Q725" s="2653" t="s">
        <v>22</v>
      </c>
      <c r="R725" s="2650" t="s">
        <v>22</v>
      </c>
      <c r="S725" s="1529" t="s">
        <v>965</v>
      </c>
      <c r="T725" s="1639"/>
      <c r="U725" s="1639"/>
      <c r="V725" s="1639"/>
      <c r="W725" s="1639"/>
      <c r="X725" s="1639"/>
      <c r="Y725" s="1639"/>
      <c r="Z725" s="1639"/>
      <c r="AA725" s="1639"/>
      <c r="AB725" s="1639"/>
      <c r="AC725" s="679"/>
      <c r="AD725" s="1639">
        <v>0</v>
      </c>
    </row>
    <row s="1854" customFormat="1" customHeight="1" ht="33.75">
      <c r="A726" s="1639"/>
      <c r="B726" s="2401" t="s">
        <v>1671</v>
      </c>
      <c r="C726" s="2402" t="s">
        <v>104</v>
      </c>
      <c r="D726" s="693" t="str">
        <f>B726&amp;".1"</f>
        <v>4.277.1</v>
      </c>
      <c r="E726" s="1671" t="s">
        <v>962</v>
      </c>
      <c r="F726" s="2267" t="s">
        <v>318</v>
      </c>
      <c r="G726" s="2357" t="s">
        <v>22</v>
      </c>
      <c r="H726" s="822" t="s">
        <v>22</v>
      </c>
      <c r="I726" s="2357" t="s">
        <v>1670</v>
      </c>
      <c r="J726" s="822" t="s">
        <v>22</v>
      </c>
      <c r="K726" s="2357" t="s">
        <v>22</v>
      </c>
      <c r="L726" s="822" t="s">
        <v>22</v>
      </c>
      <c r="M726" s="2663" t="s">
        <v>22</v>
      </c>
      <c r="N726" s="2661" t="s">
        <v>22</v>
      </c>
      <c r="O726" s="2652" t="s">
        <v>22</v>
      </c>
      <c r="P726" s="2650" t="s">
        <v>22</v>
      </c>
      <c r="Q726" s="2652" t="s">
        <v>22</v>
      </c>
      <c r="R726" s="2650" t="s">
        <v>22</v>
      </c>
      <c r="S726" s="1529" t="s">
        <v>963</v>
      </c>
      <c r="T726" s="1639"/>
      <c r="U726" s="1639"/>
      <c r="V726" s="1639"/>
      <c r="W726" s="1639"/>
      <c r="X726" s="1639"/>
      <c r="Y726" s="1639"/>
      <c r="Z726" s="1639"/>
      <c r="AA726" s="1639"/>
      <c r="AB726" s="1639"/>
      <c r="AC726" s="679"/>
      <c r="AD726" s="1639">
        <v>0</v>
      </c>
    </row>
    <row s="1854" customFormat="1" customHeight="1" ht="15">
      <c r="A727" s="1636"/>
      <c r="B727" s="2401"/>
      <c r="C727" s="2402"/>
      <c r="D727" s="693" t="str">
        <f>B726&amp;".2"</f>
        <v>4.277.2</v>
      </c>
      <c r="E727" s="1671" t="s">
        <v>964</v>
      </c>
      <c r="F727" s="2267" t="s">
        <v>318</v>
      </c>
      <c r="G727" s="1742" t="s">
        <v>22</v>
      </c>
      <c r="H727" s="822" t="s">
        <v>22</v>
      </c>
      <c r="I727" s="1742" t="s">
        <v>1152</v>
      </c>
      <c r="J727" s="822" t="s">
        <v>22</v>
      </c>
      <c r="K727" s="1742" t="s">
        <v>22</v>
      </c>
      <c r="L727" s="822" t="s">
        <v>22</v>
      </c>
      <c r="M727" s="2664" t="s">
        <v>22</v>
      </c>
      <c r="N727" s="2661" t="s">
        <v>22</v>
      </c>
      <c r="O727" s="2653" t="s">
        <v>22</v>
      </c>
      <c r="P727" s="2650" t="s">
        <v>22</v>
      </c>
      <c r="Q727" s="2653" t="s">
        <v>22</v>
      </c>
      <c r="R727" s="2650" t="s">
        <v>22</v>
      </c>
      <c r="S727" s="1529" t="s">
        <v>965</v>
      </c>
      <c r="T727" s="1639"/>
      <c r="U727" s="1639"/>
      <c r="V727" s="1639"/>
      <c r="W727" s="1639"/>
      <c r="X727" s="1639"/>
      <c r="Y727" s="1639"/>
      <c r="Z727" s="1639"/>
      <c r="AA727" s="1639"/>
      <c r="AB727" s="1639"/>
      <c r="AC727" s="679"/>
      <c r="AD727" s="1639">
        <v>0</v>
      </c>
    </row>
    <row s="1854" customFormat="1" customHeight="1" ht="33.75">
      <c r="A728" s="1639"/>
      <c r="B728" s="2401" t="s">
        <v>1672</v>
      </c>
      <c r="C728" s="2402" t="s">
        <v>104</v>
      </c>
      <c r="D728" s="693" t="str">
        <f>B728&amp;".1"</f>
        <v>4.278.1</v>
      </c>
      <c r="E728" s="1671" t="s">
        <v>962</v>
      </c>
      <c r="F728" s="2267" t="s">
        <v>318</v>
      </c>
      <c r="G728" s="2357" t="s">
        <v>22</v>
      </c>
      <c r="H728" s="822" t="s">
        <v>22</v>
      </c>
      <c r="I728" s="2357" t="s">
        <v>1673</v>
      </c>
      <c r="J728" s="822" t="s">
        <v>22</v>
      </c>
      <c r="K728" s="2357" t="s">
        <v>22</v>
      </c>
      <c r="L728" s="822" t="s">
        <v>22</v>
      </c>
      <c r="M728" s="2663" t="s">
        <v>22</v>
      </c>
      <c r="N728" s="2661" t="s">
        <v>22</v>
      </c>
      <c r="O728" s="2652" t="s">
        <v>22</v>
      </c>
      <c r="P728" s="2650" t="s">
        <v>22</v>
      </c>
      <c r="Q728" s="2652" t="s">
        <v>22</v>
      </c>
      <c r="R728" s="2650" t="s">
        <v>22</v>
      </c>
      <c r="S728" s="1529" t="s">
        <v>963</v>
      </c>
      <c r="T728" s="1639"/>
      <c r="U728" s="1639"/>
      <c r="V728" s="1639"/>
      <c r="W728" s="1639"/>
      <c r="X728" s="1639"/>
      <c r="Y728" s="1639"/>
      <c r="Z728" s="1639"/>
      <c r="AA728" s="1639"/>
      <c r="AB728" s="1639"/>
      <c r="AC728" s="679"/>
      <c r="AD728" s="1639">
        <v>0</v>
      </c>
    </row>
    <row s="1854" customFormat="1" customHeight="1" ht="15">
      <c r="A729" s="1636"/>
      <c r="B729" s="2401"/>
      <c r="C729" s="2402"/>
      <c r="D729" s="693" t="str">
        <f>B728&amp;".2"</f>
        <v>4.278.2</v>
      </c>
      <c r="E729" s="1671" t="s">
        <v>964</v>
      </c>
      <c r="F729" s="2267" t="s">
        <v>318</v>
      </c>
      <c r="G729" s="1742" t="s">
        <v>22</v>
      </c>
      <c r="H729" s="822" t="s">
        <v>22</v>
      </c>
      <c r="I729" s="1742" t="s">
        <v>1049</v>
      </c>
      <c r="J729" s="822" t="s">
        <v>22</v>
      </c>
      <c r="K729" s="1742" t="s">
        <v>22</v>
      </c>
      <c r="L729" s="822" t="s">
        <v>22</v>
      </c>
      <c r="M729" s="2664" t="s">
        <v>22</v>
      </c>
      <c r="N729" s="2661" t="s">
        <v>22</v>
      </c>
      <c r="O729" s="2653" t="s">
        <v>22</v>
      </c>
      <c r="P729" s="2650" t="s">
        <v>22</v>
      </c>
      <c r="Q729" s="2653" t="s">
        <v>22</v>
      </c>
      <c r="R729" s="2650" t="s">
        <v>22</v>
      </c>
      <c r="S729" s="1529" t="s">
        <v>965</v>
      </c>
      <c r="T729" s="1639"/>
      <c r="U729" s="1639"/>
      <c r="V729" s="1639"/>
      <c r="W729" s="1639"/>
      <c r="X729" s="1639"/>
      <c r="Y729" s="1639"/>
      <c r="Z729" s="1639"/>
      <c r="AA729" s="1639"/>
      <c r="AB729" s="1639"/>
      <c r="AC729" s="679"/>
      <c r="AD729" s="1639">
        <v>0</v>
      </c>
    </row>
    <row s="1854" customFormat="1" customHeight="1" ht="33.75">
      <c r="A730" s="1639"/>
      <c r="B730" s="2401" t="s">
        <v>1674</v>
      </c>
      <c r="C730" s="2402" t="s">
        <v>104</v>
      </c>
      <c r="D730" s="693" t="str">
        <f>B730&amp;".1"</f>
        <v>4.279.1</v>
      </c>
      <c r="E730" s="1671" t="s">
        <v>962</v>
      </c>
      <c r="F730" s="2267" t="s">
        <v>318</v>
      </c>
      <c r="G730" s="2357" t="s">
        <v>22</v>
      </c>
      <c r="H730" s="822" t="s">
        <v>22</v>
      </c>
      <c r="I730" s="2357" t="s">
        <v>1675</v>
      </c>
      <c r="J730" s="822" t="s">
        <v>22</v>
      </c>
      <c r="K730" s="2357" t="s">
        <v>22</v>
      </c>
      <c r="L730" s="822" t="s">
        <v>22</v>
      </c>
      <c r="M730" s="2663" t="s">
        <v>22</v>
      </c>
      <c r="N730" s="2661" t="s">
        <v>22</v>
      </c>
      <c r="O730" s="2652" t="s">
        <v>22</v>
      </c>
      <c r="P730" s="2650" t="s">
        <v>22</v>
      </c>
      <c r="Q730" s="2652" t="s">
        <v>22</v>
      </c>
      <c r="R730" s="2650" t="s">
        <v>22</v>
      </c>
      <c r="S730" s="1529" t="s">
        <v>963</v>
      </c>
      <c r="T730" s="1639"/>
      <c r="U730" s="1639"/>
      <c r="V730" s="1639"/>
      <c r="W730" s="1639"/>
      <c r="X730" s="1639"/>
      <c r="Y730" s="1639"/>
      <c r="Z730" s="1639"/>
      <c r="AA730" s="1639"/>
      <c r="AB730" s="1639"/>
      <c r="AC730" s="679"/>
      <c r="AD730" s="1639">
        <v>0</v>
      </c>
    </row>
    <row s="1854" customFormat="1" customHeight="1" ht="15">
      <c r="A731" s="1636"/>
      <c r="B731" s="2401"/>
      <c r="C731" s="2402"/>
      <c r="D731" s="693" t="str">
        <f>B730&amp;".2"</f>
        <v>4.279.2</v>
      </c>
      <c r="E731" s="1671" t="s">
        <v>964</v>
      </c>
      <c r="F731" s="2267" t="s">
        <v>318</v>
      </c>
      <c r="G731" s="1742" t="s">
        <v>22</v>
      </c>
      <c r="H731" s="822" t="s">
        <v>22</v>
      </c>
      <c r="I731" s="1742" t="s">
        <v>1003</v>
      </c>
      <c r="J731" s="822" t="s">
        <v>22</v>
      </c>
      <c r="K731" s="1742" t="s">
        <v>22</v>
      </c>
      <c r="L731" s="822" t="s">
        <v>22</v>
      </c>
      <c r="M731" s="2664" t="s">
        <v>22</v>
      </c>
      <c r="N731" s="2661" t="s">
        <v>22</v>
      </c>
      <c r="O731" s="2653" t="s">
        <v>22</v>
      </c>
      <c r="P731" s="2650" t="s">
        <v>22</v>
      </c>
      <c r="Q731" s="2653" t="s">
        <v>22</v>
      </c>
      <c r="R731" s="2650" t="s">
        <v>22</v>
      </c>
      <c r="S731" s="1529" t="s">
        <v>965</v>
      </c>
      <c r="T731" s="1639"/>
      <c r="U731" s="1639"/>
      <c r="V731" s="1639"/>
      <c r="W731" s="1639"/>
      <c r="X731" s="1639"/>
      <c r="Y731" s="1639"/>
      <c r="Z731" s="1639"/>
      <c r="AA731" s="1639"/>
      <c r="AB731" s="1639"/>
      <c r="AC731" s="679"/>
      <c r="AD731" s="1639">
        <v>0</v>
      </c>
    </row>
    <row s="1854" customFormat="1" customHeight="1" ht="33.75">
      <c r="A732" s="1639"/>
      <c r="B732" s="2401" t="s">
        <v>1676</v>
      </c>
      <c r="C732" s="2402" t="s">
        <v>104</v>
      </c>
      <c r="D732" s="693" t="str">
        <f>B732&amp;".1"</f>
        <v>4.280.1</v>
      </c>
      <c r="E732" s="1671" t="s">
        <v>962</v>
      </c>
      <c r="F732" s="2267" t="s">
        <v>318</v>
      </c>
      <c r="G732" s="2357" t="s">
        <v>22</v>
      </c>
      <c r="H732" s="822" t="s">
        <v>22</v>
      </c>
      <c r="I732" s="2357" t="s">
        <v>1677</v>
      </c>
      <c r="J732" s="822" t="s">
        <v>22</v>
      </c>
      <c r="K732" s="2357" t="s">
        <v>22</v>
      </c>
      <c r="L732" s="822" t="s">
        <v>22</v>
      </c>
      <c r="M732" s="2663" t="s">
        <v>22</v>
      </c>
      <c r="N732" s="2661" t="s">
        <v>22</v>
      </c>
      <c r="O732" s="2652" t="s">
        <v>22</v>
      </c>
      <c r="P732" s="2650" t="s">
        <v>22</v>
      </c>
      <c r="Q732" s="2652" t="s">
        <v>22</v>
      </c>
      <c r="R732" s="2650" t="s">
        <v>22</v>
      </c>
      <c r="S732" s="1529" t="s">
        <v>963</v>
      </c>
      <c r="T732" s="1639"/>
      <c r="U732" s="1639"/>
      <c r="V732" s="1639"/>
      <c r="W732" s="1639"/>
      <c r="X732" s="1639"/>
      <c r="Y732" s="1639"/>
      <c r="Z732" s="1639"/>
      <c r="AA732" s="1639"/>
      <c r="AB732" s="1639"/>
      <c r="AC732" s="679"/>
      <c r="AD732" s="1639">
        <v>0</v>
      </c>
    </row>
    <row s="1854" customFormat="1" customHeight="1" ht="15">
      <c r="A733" s="1636"/>
      <c r="B733" s="2401"/>
      <c r="C733" s="2402"/>
      <c r="D733" s="693" t="str">
        <f>B732&amp;".2"</f>
        <v>4.280.2</v>
      </c>
      <c r="E733" s="1671" t="s">
        <v>964</v>
      </c>
      <c r="F733" s="2267" t="s">
        <v>318</v>
      </c>
      <c r="G733" s="1742" t="s">
        <v>22</v>
      </c>
      <c r="H733" s="822" t="s">
        <v>22</v>
      </c>
      <c r="I733" s="1742" t="s">
        <v>1075</v>
      </c>
      <c r="J733" s="822" t="s">
        <v>22</v>
      </c>
      <c r="K733" s="1742" t="s">
        <v>22</v>
      </c>
      <c r="L733" s="822" t="s">
        <v>22</v>
      </c>
      <c r="M733" s="2664" t="s">
        <v>22</v>
      </c>
      <c r="N733" s="2661" t="s">
        <v>22</v>
      </c>
      <c r="O733" s="2653" t="s">
        <v>22</v>
      </c>
      <c r="P733" s="2650" t="s">
        <v>22</v>
      </c>
      <c r="Q733" s="2653" t="s">
        <v>22</v>
      </c>
      <c r="R733" s="2650" t="s">
        <v>22</v>
      </c>
      <c r="S733" s="1529" t="s">
        <v>965</v>
      </c>
      <c r="T733" s="1639"/>
      <c r="U733" s="1639"/>
      <c r="V733" s="1639"/>
      <c r="W733" s="1639"/>
      <c r="X733" s="1639"/>
      <c r="Y733" s="1639"/>
      <c r="Z733" s="1639"/>
      <c r="AA733" s="1639"/>
      <c r="AB733" s="1639"/>
      <c r="AC733" s="679"/>
      <c r="AD733" s="1639">
        <v>0</v>
      </c>
    </row>
    <row s="1854" customFormat="1" customHeight="1" ht="33.75">
      <c r="A734" s="1639"/>
      <c r="B734" s="2401" t="s">
        <v>1678</v>
      </c>
      <c r="C734" s="2402" t="s">
        <v>104</v>
      </c>
      <c r="D734" s="693" t="str">
        <f>B734&amp;".1"</f>
        <v>4.281.1</v>
      </c>
      <c r="E734" s="1671" t="s">
        <v>962</v>
      </c>
      <c r="F734" s="2267" t="s">
        <v>318</v>
      </c>
      <c r="G734" s="2357" t="s">
        <v>22</v>
      </c>
      <c r="H734" s="822" t="s">
        <v>22</v>
      </c>
      <c r="I734" s="2357" t="s">
        <v>1679</v>
      </c>
      <c r="J734" s="822" t="s">
        <v>22</v>
      </c>
      <c r="K734" s="2357" t="s">
        <v>22</v>
      </c>
      <c r="L734" s="822" t="s">
        <v>22</v>
      </c>
      <c r="M734" s="2663" t="s">
        <v>22</v>
      </c>
      <c r="N734" s="2661" t="s">
        <v>22</v>
      </c>
      <c r="O734" s="2652" t="s">
        <v>22</v>
      </c>
      <c r="P734" s="2650" t="s">
        <v>22</v>
      </c>
      <c r="Q734" s="2652" t="s">
        <v>22</v>
      </c>
      <c r="R734" s="2650" t="s">
        <v>22</v>
      </c>
      <c r="S734" s="1529" t="s">
        <v>963</v>
      </c>
      <c r="T734" s="1639"/>
      <c r="U734" s="1639"/>
      <c r="V734" s="1639"/>
      <c r="W734" s="1639"/>
      <c r="X734" s="1639"/>
      <c r="Y734" s="1639"/>
      <c r="Z734" s="1639"/>
      <c r="AA734" s="1639"/>
      <c r="AB734" s="1639"/>
      <c r="AC734" s="679"/>
      <c r="AD734" s="1639">
        <v>0</v>
      </c>
    </row>
    <row s="1854" customFormat="1" customHeight="1" ht="15">
      <c r="A735" s="1636"/>
      <c r="B735" s="2401"/>
      <c r="C735" s="2402"/>
      <c r="D735" s="693" t="str">
        <f>B734&amp;".2"</f>
        <v>4.281.2</v>
      </c>
      <c r="E735" s="1671" t="s">
        <v>964</v>
      </c>
      <c r="F735" s="2267" t="s">
        <v>318</v>
      </c>
      <c r="G735" s="1742" t="s">
        <v>22</v>
      </c>
      <c r="H735" s="822" t="s">
        <v>22</v>
      </c>
      <c r="I735" s="1742" t="s">
        <v>1202</v>
      </c>
      <c r="J735" s="822" t="s">
        <v>22</v>
      </c>
      <c r="K735" s="1742" t="s">
        <v>22</v>
      </c>
      <c r="L735" s="822" t="s">
        <v>22</v>
      </c>
      <c r="M735" s="2664" t="s">
        <v>22</v>
      </c>
      <c r="N735" s="2661" t="s">
        <v>22</v>
      </c>
      <c r="O735" s="2653" t="s">
        <v>22</v>
      </c>
      <c r="P735" s="2650" t="s">
        <v>22</v>
      </c>
      <c r="Q735" s="2653" t="s">
        <v>22</v>
      </c>
      <c r="R735" s="2650" t="s">
        <v>22</v>
      </c>
      <c r="S735" s="1529" t="s">
        <v>965</v>
      </c>
      <c r="T735" s="1639"/>
      <c r="U735" s="1639"/>
      <c r="V735" s="1639"/>
      <c r="W735" s="1639"/>
      <c r="X735" s="1639"/>
      <c r="Y735" s="1639"/>
      <c r="Z735" s="1639"/>
      <c r="AA735" s="1639"/>
      <c r="AB735" s="1639"/>
      <c r="AC735" s="679"/>
      <c r="AD735" s="1639">
        <v>0</v>
      </c>
    </row>
    <row s="1854" customFormat="1" customHeight="1" ht="33.75">
      <c r="A736" s="1639"/>
      <c r="B736" s="2401" t="s">
        <v>1680</v>
      </c>
      <c r="C736" s="2402" t="s">
        <v>104</v>
      </c>
      <c r="D736" s="693" t="str">
        <f>B736&amp;".1"</f>
        <v>4.282.1</v>
      </c>
      <c r="E736" s="1671" t="s">
        <v>962</v>
      </c>
      <c r="F736" s="2267" t="s">
        <v>318</v>
      </c>
      <c r="G736" s="2357" t="s">
        <v>22</v>
      </c>
      <c r="H736" s="822" t="s">
        <v>22</v>
      </c>
      <c r="I736" s="2357" t="s">
        <v>1681</v>
      </c>
      <c r="J736" s="822" t="s">
        <v>22</v>
      </c>
      <c r="K736" s="2357" t="s">
        <v>22</v>
      </c>
      <c r="L736" s="822" t="s">
        <v>22</v>
      </c>
      <c r="M736" s="2663" t="s">
        <v>22</v>
      </c>
      <c r="N736" s="2661" t="s">
        <v>22</v>
      </c>
      <c r="O736" s="2652" t="s">
        <v>22</v>
      </c>
      <c r="P736" s="2650" t="s">
        <v>22</v>
      </c>
      <c r="Q736" s="2652" t="s">
        <v>22</v>
      </c>
      <c r="R736" s="2650" t="s">
        <v>22</v>
      </c>
      <c r="S736" s="1529" t="s">
        <v>963</v>
      </c>
      <c r="T736" s="1639"/>
      <c r="U736" s="1639"/>
      <c r="V736" s="1639"/>
      <c r="W736" s="1639"/>
      <c r="X736" s="1639"/>
      <c r="Y736" s="1639"/>
      <c r="Z736" s="1639"/>
      <c r="AA736" s="1639"/>
      <c r="AB736" s="1639"/>
      <c r="AC736" s="679"/>
      <c r="AD736" s="1639">
        <v>0</v>
      </c>
    </row>
    <row s="1854" customFormat="1" customHeight="1" ht="15">
      <c r="A737" s="1636"/>
      <c r="B737" s="2401"/>
      <c r="C737" s="2402"/>
      <c r="D737" s="693" t="str">
        <f>B736&amp;".2"</f>
        <v>4.282.2</v>
      </c>
      <c r="E737" s="1671" t="s">
        <v>964</v>
      </c>
      <c r="F737" s="2267" t="s">
        <v>318</v>
      </c>
      <c r="G737" s="1742" t="s">
        <v>22</v>
      </c>
      <c r="H737" s="822" t="s">
        <v>22</v>
      </c>
      <c r="I737" s="1742" t="s">
        <v>1134</v>
      </c>
      <c r="J737" s="822" t="s">
        <v>22</v>
      </c>
      <c r="K737" s="1742" t="s">
        <v>22</v>
      </c>
      <c r="L737" s="822" t="s">
        <v>22</v>
      </c>
      <c r="M737" s="2664" t="s">
        <v>22</v>
      </c>
      <c r="N737" s="2661" t="s">
        <v>22</v>
      </c>
      <c r="O737" s="2653" t="s">
        <v>22</v>
      </c>
      <c r="P737" s="2650" t="s">
        <v>22</v>
      </c>
      <c r="Q737" s="2653" t="s">
        <v>22</v>
      </c>
      <c r="R737" s="2650" t="s">
        <v>22</v>
      </c>
      <c r="S737" s="1529" t="s">
        <v>965</v>
      </c>
      <c r="T737" s="1639"/>
      <c r="U737" s="1639"/>
      <c r="V737" s="1639"/>
      <c r="W737" s="1639"/>
      <c r="X737" s="1639"/>
      <c r="Y737" s="1639"/>
      <c r="Z737" s="1639"/>
      <c r="AA737" s="1639"/>
      <c r="AB737" s="1639"/>
      <c r="AC737" s="679"/>
      <c r="AD737" s="1639">
        <v>0</v>
      </c>
    </row>
    <row s="1854" customFormat="1" customHeight="1" ht="33.75">
      <c r="A738" s="1639"/>
      <c r="B738" s="2401" t="s">
        <v>1682</v>
      </c>
      <c r="C738" s="2402" t="s">
        <v>104</v>
      </c>
      <c r="D738" s="693" t="str">
        <f>B738&amp;".1"</f>
        <v>4.283.1</v>
      </c>
      <c r="E738" s="1671" t="s">
        <v>962</v>
      </c>
      <c r="F738" s="2267" t="s">
        <v>318</v>
      </c>
      <c r="G738" s="2357" t="s">
        <v>22</v>
      </c>
      <c r="H738" s="822" t="s">
        <v>22</v>
      </c>
      <c r="I738" s="2357" t="s">
        <v>1683</v>
      </c>
      <c r="J738" s="822" t="s">
        <v>22</v>
      </c>
      <c r="K738" s="2357" t="s">
        <v>22</v>
      </c>
      <c r="L738" s="822" t="s">
        <v>22</v>
      </c>
      <c r="M738" s="2663" t="s">
        <v>22</v>
      </c>
      <c r="N738" s="2661" t="s">
        <v>22</v>
      </c>
      <c r="O738" s="2652" t="s">
        <v>22</v>
      </c>
      <c r="P738" s="2650" t="s">
        <v>22</v>
      </c>
      <c r="Q738" s="2652" t="s">
        <v>22</v>
      </c>
      <c r="R738" s="2650" t="s">
        <v>22</v>
      </c>
      <c r="S738" s="1529" t="s">
        <v>963</v>
      </c>
      <c r="T738" s="1639"/>
      <c r="U738" s="1639"/>
      <c r="V738" s="1639"/>
      <c r="W738" s="1639"/>
      <c r="X738" s="1639"/>
      <c r="Y738" s="1639"/>
      <c r="Z738" s="1639"/>
      <c r="AA738" s="1639"/>
      <c r="AB738" s="1639"/>
      <c r="AC738" s="679"/>
      <c r="AD738" s="1639">
        <v>0</v>
      </c>
    </row>
    <row s="1854" customFormat="1" customHeight="1" ht="15">
      <c r="A739" s="1636"/>
      <c r="B739" s="2401"/>
      <c r="C739" s="2402"/>
      <c r="D739" s="693" t="str">
        <f>B738&amp;".2"</f>
        <v>4.283.2</v>
      </c>
      <c r="E739" s="1671" t="s">
        <v>964</v>
      </c>
      <c r="F739" s="2267" t="s">
        <v>318</v>
      </c>
      <c r="G739" s="1742" t="s">
        <v>22</v>
      </c>
      <c r="H739" s="822" t="s">
        <v>22</v>
      </c>
      <c r="I739" s="1742" t="s">
        <v>1152</v>
      </c>
      <c r="J739" s="822" t="s">
        <v>22</v>
      </c>
      <c r="K739" s="1742" t="s">
        <v>22</v>
      </c>
      <c r="L739" s="822" t="s">
        <v>22</v>
      </c>
      <c r="M739" s="2664" t="s">
        <v>22</v>
      </c>
      <c r="N739" s="2661" t="s">
        <v>22</v>
      </c>
      <c r="O739" s="2653" t="s">
        <v>22</v>
      </c>
      <c r="P739" s="2650" t="s">
        <v>22</v>
      </c>
      <c r="Q739" s="2653" t="s">
        <v>22</v>
      </c>
      <c r="R739" s="2650" t="s">
        <v>22</v>
      </c>
      <c r="S739" s="1529" t="s">
        <v>965</v>
      </c>
      <c r="T739" s="1639"/>
      <c r="U739" s="1639"/>
      <c r="V739" s="1639"/>
      <c r="W739" s="1639"/>
      <c r="X739" s="1639"/>
      <c r="Y739" s="1639"/>
      <c r="Z739" s="1639"/>
      <c r="AA739" s="1639"/>
      <c r="AB739" s="1639"/>
      <c r="AC739" s="679"/>
      <c r="AD739" s="1639">
        <v>0</v>
      </c>
    </row>
    <row s="1854" customFormat="1" customHeight="1" ht="33.75">
      <c r="A740" s="1639"/>
      <c r="B740" s="2401" t="s">
        <v>1684</v>
      </c>
      <c r="C740" s="2402" t="s">
        <v>104</v>
      </c>
      <c r="D740" s="693" t="str">
        <f>B740&amp;".1"</f>
        <v>4.284.1</v>
      </c>
      <c r="E740" s="1671" t="s">
        <v>962</v>
      </c>
      <c r="F740" s="2267" t="s">
        <v>318</v>
      </c>
      <c r="G740" s="2357" t="s">
        <v>22</v>
      </c>
      <c r="H740" s="822" t="s">
        <v>22</v>
      </c>
      <c r="I740" s="2357" t="s">
        <v>1685</v>
      </c>
      <c r="J740" s="822" t="s">
        <v>22</v>
      </c>
      <c r="K740" s="2357" t="s">
        <v>22</v>
      </c>
      <c r="L740" s="822" t="s">
        <v>22</v>
      </c>
      <c r="M740" s="2663" t="s">
        <v>22</v>
      </c>
      <c r="N740" s="2661" t="s">
        <v>22</v>
      </c>
      <c r="O740" s="2652" t="s">
        <v>22</v>
      </c>
      <c r="P740" s="2650" t="s">
        <v>22</v>
      </c>
      <c r="Q740" s="2652" t="s">
        <v>22</v>
      </c>
      <c r="R740" s="2650" t="s">
        <v>22</v>
      </c>
      <c r="S740" s="1529" t="s">
        <v>963</v>
      </c>
      <c r="T740" s="1639"/>
      <c r="U740" s="1639"/>
      <c r="V740" s="1639"/>
      <c r="W740" s="1639"/>
      <c r="X740" s="1639"/>
      <c r="Y740" s="1639"/>
      <c r="Z740" s="1639"/>
      <c r="AA740" s="1639"/>
      <c r="AB740" s="1639"/>
      <c r="AC740" s="679"/>
      <c r="AD740" s="1639">
        <v>0</v>
      </c>
    </row>
    <row s="1854" customFormat="1" customHeight="1" ht="15">
      <c r="A741" s="1636"/>
      <c r="B741" s="2401"/>
      <c r="C741" s="2402"/>
      <c r="D741" s="693" t="str">
        <f>B740&amp;".2"</f>
        <v>4.284.2</v>
      </c>
      <c r="E741" s="1671" t="s">
        <v>964</v>
      </c>
      <c r="F741" s="2267" t="s">
        <v>318</v>
      </c>
      <c r="G741" s="1742" t="s">
        <v>22</v>
      </c>
      <c r="H741" s="822" t="s">
        <v>22</v>
      </c>
      <c r="I741" s="1742" t="s">
        <v>1006</v>
      </c>
      <c r="J741" s="822" t="s">
        <v>22</v>
      </c>
      <c r="K741" s="1742" t="s">
        <v>22</v>
      </c>
      <c r="L741" s="822" t="s">
        <v>22</v>
      </c>
      <c r="M741" s="2664" t="s">
        <v>22</v>
      </c>
      <c r="N741" s="2661" t="s">
        <v>22</v>
      </c>
      <c r="O741" s="2653" t="s">
        <v>22</v>
      </c>
      <c r="P741" s="2650" t="s">
        <v>22</v>
      </c>
      <c r="Q741" s="2653" t="s">
        <v>22</v>
      </c>
      <c r="R741" s="2650" t="s">
        <v>22</v>
      </c>
      <c r="S741" s="1529" t="s">
        <v>965</v>
      </c>
      <c r="T741" s="1639"/>
      <c r="U741" s="1639"/>
      <c r="V741" s="1639"/>
      <c r="W741" s="1639"/>
      <c r="X741" s="1639"/>
      <c r="Y741" s="1639"/>
      <c r="Z741" s="1639"/>
      <c r="AA741" s="1639"/>
      <c r="AB741" s="1639"/>
      <c r="AC741" s="679"/>
      <c r="AD741" s="1639">
        <v>0</v>
      </c>
    </row>
    <row s="1854" customFormat="1" customHeight="1" ht="33.75">
      <c r="A742" s="1639"/>
      <c r="B742" s="2401" t="s">
        <v>1686</v>
      </c>
      <c r="C742" s="2402" t="s">
        <v>104</v>
      </c>
      <c r="D742" s="693" t="str">
        <f>B742&amp;".1"</f>
        <v>4.285.1</v>
      </c>
      <c r="E742" s="1671" t="s">
        <v>962</v>
      </c>
      <c r="F742" s="2267" t="s">
        <v>318</v>
      </c>
      <c r="G742" s="2357" t="s">
        <v>22</v>
      </c>
      <c r="H742" s="822" t="s">
        <v>22</v>
      </c>
      <c r="I742" s="2357" t="s">
        <v>1687</v>
      </c>
      <c r="J742" s="822" t="s">
        <v>22</v>
      </c>
      <c r="K742" s="2357" t="s">
        <v>22</v>
      </c>
      <c r="L742" s="822" t="s">
        <v>22</v>
      </c>
      <c r="M742" s="2663" t="s">
        <v>22</v>
      </c>
      <c r="N742" s="2661" t="s">
        <v>22</v>
      </c>
      <c r="O742" s="2652" t="s">
        <v>22</v>
      </c>
      <c r="P742" s="2650" t="s">
        <v>22</v>
      </c>
      <c r="Q742" s="2652" t="s">
        <v>22</v>
      </c>
      <c r="R742" s="2650" t="s">
        <v>22</v>
      </c>
      <c r="S742" s="1529" t="s">
        <v>963</v>
      </c>
      <c r="T742" s="1639"/>
      <c r="U742" s="1639"/>
      <c r="V742" s="1639"/>
      <c r="W742" s="1639"/>
      <c r="X742" s="1639"/>
      <c r="Y742" s="1639"/>
      <c r="Z742" s="1639"/>
      <c r="AA742" s="1639"/>
      <c r="AB742" s="1639"/>
      <c r="AC742" s="679"/>
      <c r="AD742" s="1639">
        <v>0</v>
      </c>
    </row>
    <row s="1854" customFormat="1" customHeight="1" ht="15">
      <c r="A743" s="1636"/>
      <c r="B743" s="2401"/>
      <c r="C743" s="2402"/>
      <c r="D743" s="693" t="str">
        <f>B742&amp;".2"</f>
        <v>4.285.2</v>
      </c>
      <c r="E743" s="1671" t="s">
        <v>964</v>
      </c>
      <c r="F743" s="2267" t="s">
        <v>318</v>
      </c>
      <c r="G743" s="1742" t="s">
        <v>22</v>
      </c>
      <c r="H743" s="822" t="s">
        <v>22</v>
      </c>
      <c r="I743" s="1742" t="s">
        <v>1052</v>
      </c>
      <c r="J743" s="822" t="s">
        <v>22</v>
      </c>
      <c r="K743" s="1742" t="s">
        <v>22</v>
      </c>
      <c r="L743" s="822" t="s">
        <v>22</v>
      </c>
      <c r="M743" s="2664" t="s">
        <v>22</v>
      </c>
      <c r="N743" s="2661" t="s">
        <v>22</v>
      </c>
      <c r="O743" s="2653" t="s">
        <v>22</v>
      </c>
      <c r="P743" s="2650" t="s">
        <v>22</v>
      </c>
      <c r="Q743" s="2653" t="s">
        <v>22</v>
      </c>
      <c r="R743" s="2650" t="s">
        <v>22</v>
      </c>
      <c r="S743" s="1529" t="s">
        <v>965</v>
      </c>
      <c r="T743" s="1639"/>
      <c r="U743" s="1639"/>
      <c r="V743" s="1639"/>
      <c r="W743" s="1639"/>
      <c r="X743" s="1639"/>
      <c r="Y743" s="1639"/>
      <c r="Z743" s="1639"/>
      <c r="AA743" s="1639"/>
      <c r="AB743" s="1639"/>
      <c r="AC743" s="679"/>
      <c r="AD743" s="1639">
        <v>0</v>
      </c>
    </row>
    <row s="1854" customFormat="1" customHeight="1" ht="33.75">
      <c r="A744" s="1639"/>
      <c r="B744" s="2401" t="s">
        <v>1688</v>
      </c>
      <c r="C744" s="2402" t="s">
        <v>104</v>
      </c>
      <c r="D744" s="693" t="str">
        <f>B744&amp;".1"</f>
        <v>4.286.1</v>
      </c>
      <c r="E744" s="1671" t="s">
        <v>962</v>
      </c>
      <c r="F744" s="2267" t="s">
        <v>318</v>
      </c>
      <c r="G744" s="2357" t="s">
        <v>22</v>
      </c>
      <c r="H744" s="822" t="s">
        <v>22</v>
      </c>
      <c r="I744" s="2357" t="s">
        <v>1689</v>
      </c>
      <c r="J744" s="822" t="s">
        <v>22</v>
      </c>
      <c r="K744" s="2357" t="s">
        <v>22</v>
      </c>
      <c r="L744" s="822" t="s">
        <v>22</v>
      </c>
      <c r="M744" s="2663" t="s">
        <v>22</v>
      </c>
      <c r="N744" s="2661" t="s">
        <v>22</v>
      </c>
      <c r="O744" s="2652" t="s">
        <v>22</v>
      </c>
      <c r="P744" s="2650" t="s">
        <v>22</v>
      </c>
      <c r="Q744" s="2652" t="s">
        <v>22</v>
      </c>
      <c r="R744" s="2650" t="s">
        <v>22</v>
      </c>
      <c r="S744" s="1529" t="s">
        <v>963</v>
      </c>
      <c r="T744" s="1639"/>
      <c r="U744" s="1639"/>
      <c r="V744" s="1639"/>
      <c r="W744" s="1639"/>
      <c r="X744" s="1639"/>
      <c r="Y744" s="1639"/>
      <c r="Z744" s="1639"/>
      <c r="AA744" s="1639"/>
      <c r="AB744" s="1639"/>
      <c r="AC744" s="679"/>
      <c r="AD744" s="1639">
        <v>0</v>
      </c>
    </row>
    <row s="1854" customFormat="1" customHeight="1" ht="15">
      <c r="A745" s="1636"/>
      <c r="B745" s="2401"/>
      <c r="C745" s="2402"/>
      <c r="D745" s="693" t="str">
        <f>B744&amp;".2"</f>
        <v>4.286.2</v>
      </c>
      <c r="E745" s="1671" t="s">
        <v>964</v>
      </c>
      <c r="F745" s="2267" t="s">
        <v>318</v>
      </c>
      <c r="G745" s="1742" t="s">
        <v>22</v>
      </c>
      <c r="H745" s="822" t="s">
        <v>22</v>
      </c>
      <c r="I745" s="1742" t="s">
        <v>1019</v>
      </c>
      <c r="J745" s="822" t="s">
        <v>22</v>
      </c>
      <c r="K745" s="1742" t="s">
        <v>22</v>
      </c>
      <c r="L745" s="822" t="s">
        <v>22</v>
      </c>
      <c r="M745" s="2664" t="s">
        <v>22</v>
      </c>
      <c r="N745" s="2661" t="s">
        <v>22</v>
      </c>
      <c r="O745" s="2653" t="s">
        <v>22</v>
      </c>
      <c r="P745" s="2650" t="s">
        <v>22</v>
      </c>
      <c r="Q745" s="2653" t="s">
        <v>22</v>
      </c>
      <c r="R745" s="2650" t="s">
        <v>22</v>
      </c>
      <c r="S745" s="1529" t="s">
        <v>965</v>
      </c>
      <c r="T745" s="1639"/>
      <c r="U745" s="1639"/>
      <c r="V745" s="1639"/>
      <c r="W745" s="1639"/>
      <c r="X745" s="1639"/>
      <c r="Y745" s="1639"/>
      <c r="Z745" s="1639"/>
      <c r="AA745" s="1639"/>
      <c r="AB745" s="1639"/>
      <c r="AC745" s="679"/>
      <c r="AD745" s="1639">
        <v>0</v>
      </c>
    </row>
    <row s="1854" customFormat="1" customHeight="1" ht="33.75">
      <c r="A746" s="1639"/>
      <c r="B746" s="2401" t="s">
        <v>1690</v>
      </c>
      <c r="C746" s="2402" t="s">
        <v>104</v>
      </c>
      <c r="D746" s="693" t="str">
        <f>B746&amp;".1"</f>
        <v>4.287.1</v>
      </c>
      <c r="E746" s="1671" t="s">
        <v>962</v>
      </c>
      <c r="F746" s="2267" t="s">
        <v>318</v>
      </c>
      <c r="G746" s="2357" t="s">
        <v>22</v>
      </c>
      <c r="H746" s="822" t="s">
        <v>22</v>
      </c>
      <c r="I746" s="2357" t="s">
        <v>1691</v>
      </c>
      <c r="J746" s="822" t="s">
        <v>22</v>
      </c>
      <c r="K746" s="2357" t="s">
        <v>22</v>
      </c>
      <c r="L746" s="822" t="s">
        <v>22</v>
      </c>
      <c r="M746" s="2663" t="s">
        <v>22</v>
      </c>
      <c r="N746" s="2661" t="s">
        <v>22</v>
      </c>
      <c r="O746" s="2652" t="s">
        <v>22</v>
      </c>
      <c r="P746" s="2650" t="s">
        <v>22</v>
      </c>
      <c r="Q746" s="2652" t="s">
        <v>22</v>
      </c>
      <c r="R746" s="2650" t="s">
        <v>22</v>
      </c>
      <c r="S746" s="1529" t="s">
        <v>963</v>
      </c>
      <c r="T746" s="1639"/>
      <c r="U746" s="1639"/>
      <c r="V746" s="1639"/>
      <c r="W746" s="1639"/>
      <c r="X746" s="1639"/>
      <c r="Y746" s="1639"/>
      <c r="Z746" s="1639"/>
      <c r="AA746" s="1639"/>
      <c r="AB746" s="1639"/>
      <c r="AC746" s="679"/>
      <c r="AD746" s="1639">
        <v>0</v>
      </c>
    </row>
    <row s="1854" customFormat="1" customHeight="1" ht="15">
      <c r="A747" s="1636"/>
      <c r="B747" s="2401"/>
      <c r="C747" s="2402"/>
      <c r="D747" s="693" t="str">
        <f>B746&amp;".2"</f>
        <v>4.287.2</v>
      </c>
      <c r="E747" s="1671" t="s">
        <v>964</v>
      </c>
      <c r="F747" s="2267" t="s">
        <v>318</v>
      </c>
      <c r="G747" s="1742" t="s">
        <v>22</v>
      </c>
      <c r="H747" s="822" t="s">
        <v>22</v>
      </c>
      <c r="I747" s="1742" t="s">
        <v>1075</v>
      </c>
      <c r="J747" s="822" t="s">
        <v>22</v>
      </c>
      <c r="K747" s="1742" t="s">
        <v>22</v>
      </c>
      <c r="L747" s="822" t="s">
        <v>22</v>
      </c>
      <c r="M747" s="2664" t="s">
        <v>22</v>
      </c>
      <c r="N747" s="2661" t="s">
        <v>22</v>
      </c>
      <c r="O747" s="2653" t="s">
        <v>22</v>
      </c>
      <c r="P747" s="2650" t="s">
        <v>22</v>
      </c>
      <c r="Q747" s="2653" t="s">
        <v>22</v>
      </c>
      <c r="R747" s="2650" t="s">
        <v>22</v>
      </c>
      <c r="S747" s="1529" t="s">
        <v>965</v>
      </c>
      <c r="T747" s="1639"/>
      <c r="U747" s="1639"/>
      <c r="V747" s="1639"/>
      <c r="W747" s="1639"/>
      <c r="X747" s="1639"/>
      <c r="Y747" s="1639"/>
      <c r="Z747" s="1639"/>
      <c r="AA747" s="1639"/>
      <c r="AB747" s="1639"/>
      <c r="AC747" s="679"/>
      <c r="AD747" s="1639">
        <v>0</v>
      </c>
    </row>
    <row s="1854" customFormat="1" customHeight="1" ht="33.75">
      <c r="A748" s="1639"/>
      <c r="B748" s="2401" t="s">
        <v>1692</v>
      </c>
      <c r="C748" s="2402" t="s">
        <v>104</v>
      </c>
      <c r="D748" s="693" t="str">
        <f>B748&amp;".1"</f>
        <v>4.288.1</v>
      </c>
      <c r="E748" s="1671" t="s">
        <v>962</v>
      </c>
      <c r="F748" s="2267" t="s">
        <v>318</v>
      </c>
      <c r="G748" s="2357" t="s">
        <v>22</v>
      </c>
      <c r="H748" s="822" t="s">
        <v>22</v>
      </c>
      <c r="I748" s="2357" t="s">
        <v>1693</v>
      </c>
      <c r="J748" s="822" t="s">
        <v>22</v>
      </c>
      <c r="K748" s="2357" t="s">
        <v>22</v>
      </c>
      <c r="L748" s="822" t="s">
        <v>22</v>
      </c>
      <c r="M748" s="2663" t="s">
        <v>22</v>
      </c>
      <c r="N748" s="2661" t="s">
        <v>22</v>
      </c>
      <c r="O748" s="2652" t="s">
        <v>22</v>
      </c>
      <c r="P748" s="2650" t="s">
        <v>22</v>
      </c>
      <c r="Q748" s="2652" t="s">
        <v>22</v>
      </c>
      <c r="R748" s="2650" t="s">
        <v>22</v>
      </c>
      <c r="S748" s="1529" t="s">
        <v>963</v>
      </c>
      <c r="T748" s="1639"/>
      <c r="U748" s="1639"/>
      <c r="V748" s="1639"/>
      <c r="W748" s="1639"/>
      <c r="X748" s="1639"/>
      <c r="Y748" s="1639"/>
      <c r="Z748" s="1639"/>
      <c r="AA748" s="1639"/>
      <c r="AB748" s="1639"/>
      <c r="AC748" s="679"/>
      <c r="AD748" s="1639">
        <v>0</v>
      </c>
    </row>
    <row s="1854" customFormat="1" customHeight="1" ht="15">
      <c r="A749" s="1636"/>
      <c r="B749" s="2401"/>
      <c r="C749" s="2402"/>
      <c r="D749" s="693" t="str">
        <f>B748&amp;".2"</f>
        <v>4.288.2</v>
      </c>
      <c r="E749" s="1671" t="s">
        <v>964</v>
      </c>
      <c r="F749" s="2267" t="s">
        <v>318</v>
      </c>
      <c r="G749" s="1742" t="s">
        <v>22</v>
      </c>
      <c r="H749" s="822" t="s">
        <v>22</v>
      </c>
      <c r="I749" s="1742" t="s">
        <v>1056</v>
      </c>
      <c r="J749" s="822" t="s">
        <v>22</v>
      </c>
      <c r="K749" s="1742" t="s">
        <v>22</v>
      </c>
      <c r="L749" s="822" t="s">
        <v>22</v>
      </c>
      <c r="M749" s="2664" t="s">
        <v>22</v>
      </c>
      <c r="N749" s="2661" t="s">
        <v>22</v>
      </c>
      <c r="O749" s="2653" t="s">
        <v>22</v>
      </c>
      <c r="P749" s="2650" t="s">
        <v>22</v>
      </c>
      <c r="Q749" s="2653" t="s">
        <v>22</v>
      </c>
      <c r="R749" s="2650" t="s">
        <v>22</v>
      </c>
      <c r="S749" s="1529" t="s">
        <v>965</v>
      </c>
      <c r="T749" s="1639"/>
      <c r="U749" s="1639"/>
      <c r="V749" s="1639"/>
      <c r="W749" s="1639"/>
      <c r="X749" s="1639"/>
      <c r="Y749" s="1639"/>
      <c r="Z749" s="1639"/>
      <c r="AA749" s="1639"/>
      <c r="AB749" s="1639"/>
      <c r="AC749" s="679"/>
      <c r="AD749" s="1639">
        <v>0</v>
      </c>
    </row>
    <row s="1854" customFormat="1" customHeight="1" ht="33.75">
      <c r="A750" s="1639"/>
      <c r="B750" s="2401" t="s">
        <v>1694</v>
      </c>
      <c r="C750" s="2402" t="s">
        <v>104</v>
      </c>
      <c r="D750" s="693" t="str">
        <f>B750&amp;".1"</f>
        <v>4.289.1</v>
      </c>
      <c r="E750" s="1671" t="s">
        <v>962</v>
      </c>
      <c r="F750" s="2267" t="s">
        <v>318</v>
      </c>
      <c r="G750" s="2357" t="s">
        <v>22</v>
      </c>
      <c r="H750" s="822" t="s">
        <v>22</v>
      </c>
      <c r="I750" s="2357" t="s">
        <v>1695</v>
      </c>
      <c r="J750" s="822" t="s">
        <v>22</v>
      </c>
      <c r="K750" s="2357" t="s">
        <v>22</v>
      </c>
      <c r="L750" s="822" t="s">
        <v>22</v>
      </c>
      <c r="M750" s="2663" t="s">
        <v>22</v>
      </c>
      <c r="N750" s="2661" t="s">
        <v>22</v>
      </c>
      <c r="O750" s="2652" t="s">
        <v>22</v>
      </c>
      <c r="P750" s="2650" t="s">
        <v>22</v>
      </c>
      <c r="Q750" s="2652" t="s">
        <v>22</v>
      </c>
      <c r="R750" s="2650" t="s">
        <v>22</v>
      </c>
      <c r="S750" s="1529" t="s">
        <v>963</v>
      </c>
      <c r="T750" s="1639"/>
      <c r="U750" s="1639"/>
      <c r="V750" s="1639"/>
      <c r="W750" s="1639"/>
      <c r="X750" s="1639"/>
      <c r="Y750" s="1639"/>
      <c r="Z750" s="1639"/>
      <c r="AA750" s="1639"/>
      <c r="AB750" s="1639"/>
      <c r="AC750" s="679"/>
      <c r="AD750" s="1639">
        <v>0</v>
      </c>
    </row>
    <row s="1854" customFormat="1" customHeight="1" ht="15">
      <c r="A751" s="1636"/>
      <c r="B751" s="2401"/>
      <c r="C751" s="2402"/>
      <c r="D751" s="693" t="str">
        <f>B750&amp;".2"</f>
        <v>4.289.2</v>
      </c>
      <c r="E751" s="1671" t="s">
        <v>964</v>
      </c>
      <c r="F751" s="2267" t="s">
        <v>318</v>
      </c>
      <c r="G751" s="1742" t="s">
        <v>22</v>
      </c>
      <c r="H751" s="822" t="s">
        <v>22</v>
      </c>
      <c r="I751" s="1742" t="s">
        <v>1331</v>
      </c>
      <c r="J751" s="822" t="s">
        <v>22</v>
      </c>
      <c r="K751" s="1742" t="s">
        <v>22</v>
      </c>
      <c r="L751" s="822" t="s">
        <v>22</v>
      </c>
      <c r="M751" s="2664" t="s">
        <v>22</v>
      </c>
      <c r="N751" s="2661" t="s">
        <v>22</v>
      </c>
      <c r="O751" s="2653" t="s">
        <v>22</v>
      </c>
      <c r="P751" s="2650" t="s">
        <v>22</v>
      </c>
      <c r="Q751" s="2653" t="s">
        <v>22</v>
      </c>
      <c r="R751" s="2650" t="s">
        <v>22</v>
      </c>
      <c r="S751" s="1529" t="s">
        <v>965</v>
      </c>
      <c r="T751" s="1639"/>
      <c r="U751" s="1639"/>
      <c r="V751" s="1639"/>
      <c r="W751" s="1639"/>
      <c r="X751" s="1639"/>
      <c r="Y751" s="1639"/>
      <c r="Z751" s="1639"/>
      <c r="AA751" s="1639"/>
      <c r="AB751" s="1639"/>
      <c r="AC751" s="679"/>
      <c r="AD751" s="1639">
        <v>0</v>
      </c>
    </row>
    <row s="1854" customFormat="1" customHeight="1" ht="33.75">
      <c r="A752" s="1639"/>
      <c r="B752" s="2401" t="s">
        <v>1696</v>
      </c>
      <c r="C752" s="2402" t="s">
        <v>104</v>
      </c>
      <c r="D752" s="693" t="str">
        <f>B752&amp;".1"</f>
        <v>4.290.1</v>
      </c>
      <c r="E752" s="1671" t="s">
        <v>962</v>
      </c>
      <c r="F752" s="2267" t="s">
        <v>318</v>
      </c>
      <c r="G752" s="2357" t="s">
        <v>22</v>
      </c>
      <c r="H752" s="822" t="s">
        <v>22</v>
      </c>
      <c r="I752" s="2357" t="s">
        <v>1697</v>
      </c>
      <c r="J752" s="822" t="s">
        <v>22</v>
      </c>
      <c r="K752" s="2357" t="s">
        <v>22</v>
      </c>
      <c r="L752" s="822" t="s">
        <v>22</v>
      </c>
      <c r="M752" s="2663" t="s">
        <v>22</v>
      </c>
      <c r="N752" s="2661" t="s">
        <v>22</v>
      </c>
      <c r="O752" s="2652" t="s">
        <v>22</v>
      </c>
      <c r="P752" s="2650" t="s">
        <v>22</v>
      </c>
      <c r="Q752" s="2652" t="s">
        <v>22</v>
      </c>
      <c r="R752" s="2650" t="s">
        <v>22</v>
      </c>
      <c r="S752" s="1529" t="s">
        <v>963</v>
      </c>
      <c r="T752" s="1639"/>
      <c r="U752" s="1639"/>
      <c r="V752" s="1639"/>
      <c r="W752" s="1639"/>
      <c r="X752" s="1639"/>
      <c r="Y752" s="1639"/>
      <c r="Z752" s="1639"/>
      <c r="AA752" s="1639"/>
      <c r="AB752" s="1639"/>
      <c r="AC752" s="679"/>
      <c r="AD752" s="1639">
        <v>0</v>
      </c>
    </row>
    <row s="1854" customFormat="1" customHeight="1" ht="15">
      <c r="A753" s="1636"/>
      <c r="B753" s="2401"/>
      <c r="C753" s="2402"/>
      <c r="D753" s="693" t="str">
        <f>B752&amp;".2"</f>
        <v>4.290.2</v>
      </c>
      <c r="E753" s="1671" t="s">
        <v>964</v>
      </c>
      <c r="F753" s="2267" t="s">
        <v>318</v>
      </c>
      <c r="G753" s="1742" t="s">
        <v>22</v>
      </c>
      <c r="H753" s="822" t="s">
        <v>22</v>
      </c>
      <c r="I753" s="1742" t="s">
        <v>1097</v>
      </c>
      <c r="J753" s="822" t="s">
        <v>22</v>
      </c>
      <c r="K753" s="1742" t="s">
        <v>22</v>
      </c>
      <c r="L753" s="822" t="s">
        <v>22</v>
      </c>
      <c r="M753" s="2664" t="s">
        <v>22</v>
      </c>
      <c r="N753" s="2661" t="s">
        <v>22</v>
      </c>
      <c r="O753" s="2653" t="s">
        <v>22</v>
      </c>
      <c r="P753" s="2650" t="s">
        <v>22</v>
      </c>
      <c r="Q753" s="2653" t="s">
        <v>22</v>
      </c>
      <c r="R753" s="2650" t="s">
        <v>22</v>
      </c>
      <c r="S753" s="1529" t="s">
        <v>965</v>
      </c>
      <c r="T753" s="1639"/>
      <c r="U753" s="1639"/>
      <c r="V753" s="1639"/>
      <c r="W753" s="1639"/>
      <c r="X753" s="1639"/>
      <c r="Y753" s="1639"/>
      <c r="Z753" s="1639"/>
      <c r="AA753" s="1639"/>
      <c r="AB753" s="1639"/>
      <c r="AC753" s="679"/>
      <c r="AD753" s="1639">
        <v>0</v>
      </c>
    </row>
    <row s="1854" customFormat="1" customHeight="1" ht="33.75">
      <c r="A754" s="1639"/>
      <c r="B754" s="2401" t="s">
        <v>1698</v>
      </c>
      <c r="C754" s="2402" t="s">
        <v>104</v>
      </c>
      <c r="D754" s="693" t="str">
        <f>B754&amp;".1"</f>
        <v>4.291.1</v>
      </c>
      <c r="E754" s="1671" t="s">
        <v>962</v>
      </c>
      <c r="F754" s="2267" t="s">
        <v>318</v>
      </c>
      <c r="G754" s="2357" t="s">
        <v>22</v>
      </c>
      <c r="H754" s="822" t="s">
        <v>22</v>
      </c>
      <c r="I754" s="2357" t="s">
        <v>1699</v>
      </c>
      <c r="J754" s="822" t="s">
        <v>22</v>
      </c>
      <c r="K754" s="2357" t="s">
        <v>22</v>
      </c>
      <c r="L754" s="822" t="s">
        <v>22</v>
      </c>
      <c r="M754" s="2663" t="s">
        <v>22</v>
      </c>
      <c r="N754" s="2661" t="s">
        <v>22</v>
      </c>
      <c r="O754" s="2652" t="s">
        <v>22</v>
      </c>
      <c r="P754" s="2650" t="s">
        <v>22</v>
      </c>
      <c r="Q754" s="2652" t="s">
        <v>22</v>
      </c>
      <c r="R754" s="2650" t="s">
        <v>22</v>
      </c>
      <c r="S754" s="1529" t="s">
        <v>963</v>
      </c>
      <c r="T754" s="1639"/>
      <c r="U754" s="1639"/>
      <c r="V754" s="1639"/>
      <c r="W754" s="1639"/>
      <c r="X754" s="1639"/>
      <c r="Y754" s="1639"/>
      <c r="Z754" s="1639"/>
      <c r="AA754" s="1639"/>
      <c r="AB754" s="1639"/>
      <c r="AC754" s="679"/>
      <c r="AD754" s="1639">
        <v>0</v>
      </c>
    </row>
    <row s="1854" customFormat="1" customHeight="1" ht="15">
      <c r="A755" s="1636"/>
      <c r="B755" s="2401"/>
      <c r="C755" s="2402"/>
      <c r="D755" s="693" t="str">
        <f>B754&amp;".2"</f>
        <v>4.291.2</v>
      </c>
      <c r="E755" s="1671" t="s">
        <v>964</v>
      </c>
      <c r="F755" s="2267" t="s">
        <v>318</v>
      </c>
      <c r="G755" s="1742" t="s">
        <v>22</v>
      </c>
      <c r="H755" s="822" t="s">
        <v>22</v>
      </c>
      <c r="I755" s="1742" t="s">
        <v>1097</v>
      </c>
      <c r="J755" s="822" t="s">
        <v>22</v>
      </c>
      <c r="K755" s="1742" t="s">
        <v>22</v>
      </c>
      <c r="L755" s="822" t="s">
        <v>22</v>
      </c>
      <c r="M755" s="2664" t="s">
        <v>22</v>
      </c>
      <c r="N755" s="2661" t="s">
        <v>22</v>
      </c>
      <c r="O755" s="2653" t="s">
        <v>22</v>
      </c>
      <c r="P755" s="2650" t="s">
        <v>22</v>
      </c>
      <c r="Q755" s="2653" t="s">
        <v>22</v>
      </c>
      <c r="R755" s="2650" t="s">
        <v>22</v>
      </c>
      <c r="S755" s="1529" t="s">
        <v>965</v>
      </c>
      <c r="T755" s="1639"/>
      <c r="U755" s="1639"/>
      <c r="V755" s="1639"/>
      <c r="W755" s="1639"/>
      <c r="X755" s="1639"/>
      <c r="Y755" s="1639"/>
      <c r="Z755" s="1639"/>
      <c r="AA755" s="1639"/>
      <c r="AB755" s="1639"/>
      <c r="AC755" s="679"/>
      <c r="AD755" s="1639">
        <v>0</v>
      </c>
    </row>
    <row s="1854" customFormat="1" customHeight="1" ht="33.75">
      <c r="A756" s="1639"/>
      <c r="B756" s="2401" t="s">
        <v>1700</v>
      </c>
      <c r="C756" s="2402" t="s">
        <v>104</v>
      </c>
      <c r="D756" s="693" t="str">
        <f>B756&amp;".1"</f>
        <v>4.292.1</v>
      </c>
      <c r="E756" s="1671" t="s">
        <v>962</v>
      </c>
      <c r="F756" s="2267" t="s">
        <v>318</v>
      </c>
      <c r="G756" s="2357" t="s">
        <v>22</v>
      </c>
      <c r="H756" s="822" t="s">
        <v>22</v>
      </c>
      <c r="I756" s="2357" t="s">
        <v>1701</v>
      </c>
      <c r="J756" s="822" t="s">
        <v>22</v>
      </c>
      <c r="K756" s="2357" t="s">
        <v>22</v>
      </c>
      <c r="L756" s="822" t="s">
        <v>22</v>
      </c>
      <c r="M756" s="2663" t="s">
        <v>22</v>
      </c>
      <c r="N756" s="2661" t="s">
        <v>22</v>
      </c>
      <c r="O756" s="2652" t="s">
        <v>22</v>
      </c>
      <c r="P756" s="2650" t="s">
        <v>22</v>
      </c>
      <c r="Q756" s="2652" t="s">
        <v>22</v>
      </c>
      <c r="R756" s="2650" t="s">
        <v>22</v>
      </c>
      <c r="S756" s="1529" t="s">
        <v>963</v>
      </c>
      <c r="T756" s="1639"/>
      <c r="U756" s="1639"/>
      <c r="V756" s="1639"/>
      <c r="W756" s="1639"/>
      <c r="X756" s="1639"/>
      <c r="Y756" s="1639"/>
      <c r="Z756" s="1639"/>
      <c r="AA756" s="1639"/>
      <c r="AB756" s="1639"/>
      <c r="AC756" s="679"/>
      <c r="AD756" s="1639">
        <v>0</v>
      </c>
    </row>
    <row s="1854" customFormat="1" customHeight="1" ht="15">
      <c r="A757" s="1636"/>
      <c r="B757" s="2401"/>
      <c r="C757" s="2402"/>
      <c r="D757" s="693" t="str">
        <f>B756&amp;".2"</f>
        <v>4.292.2</v>
      </c>
      <c r="E757" s="1671" t="s">
        <v>964</v>
      </c>
      <c r="F757" s="2267" t="s">
        <v>318</v>
      </c>
      <c r="G757" s="1742" t="s">
        <v>22</v>
      </c>
      <c r="H757" s="822" t="s">
        <v>22</v>
      </c>
      <c r="I757" s="1742" t="s">
        <v>1097</v>
      </c>
      <c r="J757" s="822" t="s">
        <v>22</v>
      </c>
      <c r="K757" s="1742" t="s">
        <v>22</v>
      </c>
      <c r="L757" s="822" t="s">
        <v>22</v>
      </c>
      <c r="M757" s="2664" t="s">
        <v>22</v>
      </c>
      <c r="N757" s="2661" t="s">
        <v>22</v>
      </c>
      <c r="O757" s="2653" t="s">
        <v>22</v>
      </c>
      <c r="P757" s="2650" t="s">
        <v>22</v>
      </c>
      <c r="Q757" s="2653" t="s">
        <v>22</v>
      </c>
      <c r="R757" s="2650" t="s">
        <v>22</v>
      </c>
      <c r="S757" s="1529" t="s">
        <v>965</v>
      </c>
      <c r="T757" s="1639"/>
      <c r="U757" s="1639"/>
      <c r="V757" s="1639"/>
      <c r="W757" s="1639"/>
      <c r="X757" s="1639"/>
      <c r="Y757" s="1639"/>
      <c r="Z757" s="1639"/>
      <c r="AA757" s="1639"/>
      <c r="AB757" s="1639"/>
      <c r="AC757" s="679"/>
      <c r="AD757" s="1639">
        <v>0</v>
      </c>
    </row>
    <row s="1854" customFormat="1" customHeight="1" ht="33.75">
      <c r="A758" s="1639"/>
      <c r="B758" s="2401" t="s">
        <v>1702</v>
      </c>
      <c r="C758" s="2402" t="s">
        <v>104</v>
      </c>
      <c r="D758" s="693" t="str">
        <f>B758&amp;".1"</f>
        <v>4.293.1</v>
      </c>
      <c r="E758" s="1671" t="s">
        <v>962</v>
      </c>
      <c r="F758" s="2267" t="s">
        <v>318</v>
      </c>
      <c r="G758" s="2357" t="s">
        <v>22</v>
      </c>
      <c r="H758" s="822" t="s">
        <v>22</v>
      </c>
      <c r="I758" s="2357" t="s">
        <v>1703</v>
      </c>
      <c r="J758" s="822" t="s">
        <v>22</v>
      </c>
      <c r="K758" s="2357" t="s">
        <v>22</v>
      </c>
      <c r="L758" s="822" t="s">
        <v>22</v>
      </c>
      <c r="M758" s="2663" t="s">
        <v>22</v>
      </c>
      <c r="N758" s="2661" t="s">
        <v>22</v>
      </c>
      <c r="O758" s="2652" t="s">
        <v>22</v>
      </c>
      <c r="P758" s="2650" t="s">
        <v>22</v>
      </c>
      <c r="Q758" s="2652" t="s">
        <v>22</v>
      </c>
      <c r="R758" s="2650" t="s">
        <v>22</v>
      </c>
      <c r="S758" s="1529" t="s">
        <v>963</v>
      </c>
      <c r="T758" s="1639"/>
      <c r="U758" s="1639"/>
      <c r="V758" s="1639"/>
      <c r="W758" s="1639"/>
      <c r="X758" s="1639"/>
      <c r="Y758" s="1639"/>
      <c r="Z758" s="1639"/>
      <c r="AA758" s="1639"/>
      <c r="AB758" s="1639"/>
      <c r="AC758" s="679"/>
      <c r="AD758" s="1639">
        <v>0</v>
      </c>
    </row>
    <row s="1854" customFormat="1" customHeight="1" ht="15">
      <c r="A759" s="1636"/>
      <c r="B759" s="2401"/>
      <c r="C759" s="2402"/>
      <c r="D759" s="693" t="str">
        <f>B758&amp;".2"</f>
        <v>4.293.2</v>
      </c>
      <c r="E759" s="1671" t="s">
        <v>964</v>
      </c>
      <c r="F759" s="2267" t="s">
        <v>318</v>
      </c>
      <c r="G759" s="1742" t="s">
        <v>22</v>
      </c>
      <c r="H759" s="822" t="s">
        <v>22</v>
      </c>
      <c r="I759" s="1742" t="s">
        <v>1097</v>
      </c>
      <c r="J759" s="822" t="s">
        <v>22</v>
      </c>
      <c r="K759" s="1742" t="s">
        <v>22</v>
      </c>
      <c r="L759" s="822" t="s">
        <v>22</v>
      </c>
      <c r="M759" s="2664" t="s">
        <v>22</v>
      </c>
      <c r="N759" s="2661" t="s">
        <v>22</v>
      </c>
      <c r="O759" s="2653" t="s">
        <v>22</v>
      </c>
      <c r="P759" s="2650" t="s">
        <v>22</v>
      </c>
      <c r="Q759" s="2653" t="s">
        <v>22</v>
      </c>
      <c r="R759" s="2650" t="s">
        <v>22</v>
      </c>
      <c r="S759" s="1529" t="s">
        <v>965</v>
      </c>
      <c r="T759" s="1639"/>
      <c r="U759" s="1639"/>
      <c r="V759" s="1639"/>
      <c r="W759" s="1639"/>
      <c r="X759" s="1639"/>
      <c r="Y759" s="1639"/>
      <c r="Z759" s="1639"/>
      <c r="AA759" s="1639"/>
      <c r="AB759" s="1639"/>
      <c r="AC759" s="679"/>
      <c r="AD759" s="1639">
        <v>0</v>
      </c>
    </row>
    <row s="1854" customFormat="1" customHeight="1" ht="33.75">
      <c r="A760" s="1639"/>
      <c r="B760" s="2401" t="s">
        <v>1704</v>
      </c>
      <c r="C760" s="2402" t="s">
        <v>104</v>
      </c>
      <c r="D760" s="693" t="str">
        <f>B760&amp;".1"</f>
        <v>4.294.1</v>
      </c>
      <c r="E760" s="1671" t="s">
        <v>962</v>
      </c>
      <c r="F760" s="2267" t="s">
        <v>318</v>
      </c>
      <c r="G760" s="2357" t="s">
        <v>22</v>
      </c>
      <c r="H760" s="822" t="s">
        <v>22</v>
      </c>
      <c r="I760" s="2357" t="s">
        <v>1705</v>
      </c>
      <c r="J760" s="822" t="s">
        <v>22</v>
      </c>
      <c r="K760" s="2357" t="s">
        <v>22</v>
      </c>
      <c r="L760" s="822" t="s">
        <v>22</v>
      </c>
      <c r="M760" s="2663" t="s">
        <v>22</v>
      </c>
      <c r="N760" s="2661" t="s">
        <v>22</v>
      </c>
      <c r="O760" s="2652" t="s">
        <v>22</v>
      </c>
      <c r="P760" s="2650" t="s">
        <v>22</v>
      </c>
      <c r="Q760" s="2652" t="s">
        <v>22</v>
      </c>
      <c r="R760" s="2650" t="s">
        <v>22</v>
      </c>
      <c r="S760" s="1529" t="s">
        <v>963</v>
      </c>
      <c r="T760" s="1639"/>
      <c r="U760" s="1639"/>
      <c r="V760" s="1639"/>
      <c r="W760" s="1639"/>
      <c r="X760" s="1639"/>
      <c r="Y760" s="1639"/>
      <c r="Z760" s="1639"/>
      <c r="AA760" s="1639"/>
      <c r="AB760" s="1639"/>
      <c r="AC760" s="679"/>
      <c r="AD760" s="1639">
        <v>0</v>
      </c>
    </row>
    <row s="1854" customFormat="1" customHeight="1" ht="15">
      <c r="A761" s="1636"/>
      <c r="B761" s="2401"/>
      <c r="C761" s="2402"/>
      <c r="D761" s="693" t="str">
        <f>B760&amp;".2"</f>
        <v>4.294.2</v>
      </c>
      <c r="E761" s="1671" t="s">
        <v>964</v>
      </c>
      <c r="F761" s="2267" t="s">
        <v>318</v>
      </c>
      <c r="G761" s="1742" t="s">
        <v>22</v>
      </c>
      <c r="H761" s="822" t="s">
        <v>22</v>
      </c>
      <c r="I761" s="1742" t="s">
        <v>1246</v>
      </c>
      <c r="J761" s="822" t="s">
        <v>22</v>
      </c>
      <c r="K761" s="1742" t="s">
        <v>22</v>
      </c>
      <c r="L761" s="822" t="s">
        <v>22</v>
      </c>
      <c r="M761" s="2664" t="s">
        <v>22</v>
      </c>
      <c r="N761" s="2661" t="s">
        <v>22</v>
      </c>
      <c r="O761" s="2653" t="s">
        <v>22</v>
      </c>
      <c r="P761" s="2650" t="s">
        <v>22</v>
      </c>
      <c r="Q761" s="2653" t="s">
        <v>22</v>
      </c>
      <c r="R761" s="2650" t="s">
        <v>22</v>
      </c>
      <c r="S761" s="1529" t="s">
        <v>965</v>
      </c>
      <c r="T761" s="1639"/>
      <c r="U761" s="1639"/>
      <c r="V761" s="1639"/>
      <c r="W761" s="1639"/>
      <c r="X761" s="1639"/>
      <c r="Y761" s="1639"/>
      <c r="Z761" s="1639"/>
      <c r="AA761" s="1639"/>
      <c r="AB761" s="1639"/>
      <c r="AC761" s="679"/>
      <c r="AD761" s="1639">
        <v>0</v>
      </c>
    </row>
    <row s="1854" customFormat="1" customHeight="1" ht="33.75">
      <c r="A762" s="1639"/>
      <c r="B762" s="2401" t="s">
        <v>1706</v>
      </c>
      <c r="C762" s="2402" t="s">
        <v>104</v>
      </c>
      <c r="D762" s="693" t="str">
        <f>B762&amp;".1"</f>
        <v>4.295.1</v>
      </c>
      <c r="E762" s="1671" t="s">
        <v>962</v>
      </c>
      <c r="F762" s="2267" t="s">
        <v>318</v>
      </c>
      <c r="G762" s="2357" t="s">
        <v>22</v>
      </c>
      <c r="H762" s="822" t="s">
        <v>22</v>
      </c>
      <c r="I762" s="2357" t="s">
        <v>1707</v>
      </c>
      <c r="J762" s="822" t="s">
        <v>22</v>
      </c>
      <c r="K762" s="2357" t="s">
        <v>22</v>
      </c>
      <c r="L762" s="822" t="s">
        <v>22</v>
      </c>
      <c r="M762" s="2663" t="s">
        <v>22</v>
      </c>
      <c r="N762" s="2661" t="s">
        <v>22</v>
      </c>
      <c r="O762" s="2652" t="s">
        <v>22</v>
      </c>
      <c r="P762" s="2650" t="s">
        <v>22</v>
      </c>
      <c r="Q762" s="2652" t="s">
        <v>22</v>
      </c>
      <c r="R762" s="2650" t="s">
        <v>22</v>
      </c>
      <c r="S762" s="1529" t="s">
        <v>963</v>
      </c>
      <c r="T762" s="1639"/>
      <c r="U762" s="1639"/>
      <c r="V762" s="1639"/>
      <c r="W762" s="1639"/>
      <c r="X762" s="1639"/>
      <c r="Y762" s="1639"/>
      <c r="Z762" s="1639"/>
      <c r="AA762" s="1639"/>
      <c r="AB762" s="1639"/>
      <c r="AC762" s="679"/>
      <c r="AD762" s="1639">
        <v>0</v>
      </c>
    </row>
    <row s="1854" customFormat="1" customHeight="1" ht="15">
      <c r="A763" s="1636"/>
      <c r="B763" s="2401"/>
      <c r="C763" s="2402"/>
      <c r="D763" s="693" t="str">
        <f>B762&amp;".2"</f>
        <v>4.295.2</v>
      </c>
      <c r="E763" s="1671" t="s">
        <v>964</v>
      </c>
      <c r="F763" s="2267" t="s">
        <v>318</v>
      </c>
      <c r="G763" s="1742" t="s">
        <v>22</v>
      </c>
      <c r="H763" s="822" t="s">
        <v>22</v>
      </c>
      <c r="I763" s="1742" t="s">
        <v>1075</v>
      </c>
      <c r="J763" s="822" t="s">
        <v>22</v>
      </c>
      <c r="K763" s="1742" t="s">
        <v>22</v>
      </c>
      <c r="L763" s="822" t="s">
        <v>22</v>
      </c>
      <c r="M763" s="2664" t="s">
        <v>22</v>
      </c>
      <c r="N763" s="2661" t="s">
        <v>22</v>
      </c>
      <c r="O763" s="2653" t="s">
        <v>22</v>
      </c>
      <c r="P763" s="2650" t="s">
        <v>22</v>
      </c>
      <c r="Q763" s="2653" t="s">
        <v>22</v>
      </c>
      <c r="R763" s="2650" t="s">
        <v>22</v>
      </c>
      <c r="S763" s="1529" t="s">
        <v>965</v>
      </c>
      <c r="T763" s="1639"/>
      <c r="U763" s="1639"/>
      <c r="V763" s="1639"/>
      <c r="W763" s="1639"/>
      <c r="X763" s="1639"/>
      <c r="Y763" s="1639"/>
      <c r="Z763" s="1639"/>
      <c r="AA763" s="1639"/>
      <c r="AB763" s="1639"/>
      <c r="AC763" s="679"/>
      <c r="AD763" s="1639">
        <v>0</v>
      </c>
    </row>
    <row s="1854" customFormat="1" customHeight="1" ht="33.75">
      <c r="A764" s="1639"/>
      <c r="B764" s="2401" t="s">
        <v>1708</v>
      </c>
      <c r="C764" s="2402" t="s">
        <v>104</v>
      </c>
      <c r="D764" s="693" t="str">
        <f>B764&amp;".1"</f>
        <v>4.296.1</v>
      </c>
      <c r="E764" s="1671" t="s">
        <v>962</v>
      </c>
      <c r="F764" s="2267" t="s">
        <v>318</v>
      </c>
      <c r="G764" s="2357" t="s">
        <v>22</v>
      </c>
      <c r="H764" s="822" t="s">
        <v>22</v>
      </c>
      <c r="I764" s="2357" t="s">
        <v>1709</v>
      </c>
      <c r="J764" s="822" t="s">
        <v>22</v>
      </c>
      <c r="K764" s="2357" t="s">
        <v>22</v>
      </c>
      <c r="L764" s="822" t="s">
        <v>22</v>
      </c>
      <c r="M764" s="2663" t="s">
        <v>22</v>
      </c>
      <c r="N764" s="2661" t="s">
        <v>22</v>
      </c>
      <c r="O764" s="2652" t="s">
        <v>22</v>
      </c>
      <c r="P764" s="2650" t="s">
        <v>22</v>
      </c>
      <c r="Q764" s="2652" t="s">
        <v>22</v>
      </c>
      <c r="R764" s="2650" t="s">
        <v>22</v>
      </c>
      <c r="S764" s="1529" t="s">
        <v>963</v>
      </c>
      <c r="T764" s="1639"/>
      <c r="U764" s="1639"/>
      <c r="V764" s="1639"/>
      <c r="W764" s="1639"/>
      <c r="X764" s="1639"/>
      <c r="Y764" s="1639"/>
      <c r="Z764" s="1639"/>
      <c r="AA764" s="1639"/>
      <c r="AB764" s="1639"/>
      <c r="AC764" s="679"/>
      <c r="AD764" s="1639">
        <v>0</v>
      </c>
    </row>
    <row s="1854" customFormat="1" customHeight="1" ht="15">
      <c r="A765" s="1636"/>
      <c r="B765" s="2401"/>
      <c r="C765" s="2402"/>
      <c r="D765" s="693" t="str">
        <f>B764&amp;".2"</f>
        <v>4.296.2</v>
      </c>
      <c r="E765" s="1671" t="s">
        <v>964</v>
      </c>
      <c r="F765" s="2267" t="s">
        <v>318</v>
      </c>
      <c r="G765" s="1742" t="s">
        <v>22</v>
      </c>
      <c r="H765" s="822" t="s">
        <v>22</v>
      </c>
      <c r="I765" s="1742" t="s">
        <v>1306</v>
      </c>
      <c r="J765" s="822" t="s">
        <v>22</v>
      </c>
      <c r="K765" s="1742" t="s">
        <v>22</v>
      </c>
      <c r="L765" s="822" t="s">
        <v>22</v>
      </c>
      <c r="M765" s="2664" t="s">
        <v>22</v>
      </c>
      <c r="N765" s="2661" t="s">
        <v>22</v>
      </c>
      <c r="O765" s="2653" t="s">
        <v>22</v>
      </c>
      <c r="P765" s="2650" t="s">
        <v>22</v>
      </c>
      <c r="Q765" s="2653" t="s">
        <v>22</v>
      </c>
      <c r="R765" s="2650" t="s">
        <v>22</v>
      </c>
      <c r="S765" s="1529" t="s">
        <v>965</v>
      </c>
      <c r="T765" s="1639"/>
      <c r="U765" s="1639"/>
      <c r="V765" s="1639"/>
      <c r="W765" s="1639"/>
      <c r="X765" s="1639"/>
      <c r="Y765" s="1639"/>
      <c r="Z765" s="1639"/>
      <c r="AA765" s="1639"/>
      <c r="AB765" s="1639"/>
      <c r="AC765" s="679"/>
      <c r="AD765" s="1639">
        <v>0</v>
      </c>
    </row>
    <row s="1854" customFormat="1" customHeight="1" ht="33.75">
      <c r="A766" s="1639"/>
      <c r="B766" s="2401" t="s">
        <v>1710</v>
      </c>
      <c r="C766" s="2402" t="s">
        <v>104</v>
      </c>
      <c r="D766" s="693" t="str">
        <f>B766&amp;".1"</f>
        <v>4.297.1</v>
      </c>
      <c r="E766" s="1671" t="s">
        <v>962</v>
      </c>
      <c r="F766" s="2267" t="s">
        <v>318</v>
      </c>
      <c r="G766" s="2357" t="s">
        <v>22</v>
      </c>
      <c r="H766" s="822" t="s">
        <v>22</v>
      </c>
      <c r="I766" s="2357" t="s">
        <v>1711</v>
      </c>
      <c r="J766" s="822" t="s">
        <v>22</v>
      </c>
      <c r="K766" s="2357" t="s">
        <v>22</v>
      </c>
      <c r="L766" s="822" t="s">
        <v>22</v>
      </c>
      <c r="M766" s="2663" t="s">
        <v>22</v>
      </c>
      <c r="N766" s="2661" t="s">
        <v>22</v>
      </c>
      <c r="O766" s="2652" t="s">
        <v>22</v>
      </c>
      <c r="P766" s="2650" t="s">
        <v>22</v>
      </c>
      <c r="Q766" s="2652" t="s">
        <v>22</v>
      </c>
      <c r="R766" s="2650" t="s">
        <v>22</v>
      </c>
      <c r="S766" s="1529" t="s">
        <v>963</v>
      </c>
      <c r="T766" s="1639"/>
      <c r="U766" s="1639"/>
      <c r="V766" s="1639"/>
      <c r="W766" s="1639"/>
      <c r="X766" s="1639"/>
      <c r="Y766" s="1639"/>
      <c r="Z766" s="1639"/>
      <c r="AA766" s="1639"/>
      <c r="AB766" s="1639"/>
      <c r="AC766" s="679"/>
      <c r="AD766" s="1639">
        <v>0</v>
      </c>
    </row>
    <row s="1854" customFormat="1" customHeight="1" ht="15">
      <c r="A767" s="1636"/>
      <c r="B767" s="2401"/>
      <c r="C767" s="2402"/>
      <c r="D767" s="693" t="str">
        <f>B766&amp;".2"</f>
        <v>4.297.2</v>
      </c>
      <c r="E767" s="1671" t="s">
        <v>964</v>
      </c>
      <c r="F767" s="2267" t="s">
        <v>318</v>
      </c>
      <c r="G767" s="1742" t="s">
        <v>22</v>
      </c>
      <c r="H767" s="822" t="s">
        <v>22</v>
      </c>
      <c r="I767" s="1742" t="s">
        <v>1097</v>
      </c>
      <c r="J767" s="822" t="s">
        <v>22</v>
      </c>
      <c r="K767" s="1742" t="s">
        <v>22</v>
      </c>
      <c r="L767" s="822" t="s">
        <v>22</v>
      </c>
      <c r="M767" s="2664" t="s">
        <v>22</v>
      </c>
      <c r="N767" s="2661" t="s">
        <v>22</v>
      </c>
      <c r="O767" s="2653" t="s">
        <v>22</v>
      </c>
      <c r="P767" s="2650" t="s">
        <v>22</v>
      </c>
      <c r="Q767" s="2653" t="s">
        <v>22</v>
      </c>
      <c r="R767" s="2650" t="s">
        <v>22</v>
      </c>
      <c r="S767" s="1529" t="s">
        <v>965</v>
      </c>
      <c r="T767" s="1639"/>
      <c r="U767" s="1639"/>
      <c r="V767" s="1639"/>
      <c r="W767" s="1639"/>
      <c r="X767" s="1639"/>
      <c r="Y767" s="1639"/>
      <c r="Z767" s="1639"/>
      <c r="AA767" s="1639"/>
      <c r="AB767" s="1639"/>
      <c r="AC767" s="679"/>
      <c r="AD767" s="1639">
        <v>0</v>
      </c>
    </row>
    <row s="1854" customFormat="1" customHeight="1" ht="33.75">
      <c r="A768" s="1639"/>
      <c r="B768" s="2401" t="s">
        <v>1712</v>
      </c>
      <c r="C768" s="2402" t="s">
        <v>104</v>
      </c>
      <c r="D768" s="693" t="str">
        <f>B768&amp;".1"</f>
        <v>4.298.1</v>
      </c>
      <c r="E768" s="1671" t="s">
        <v>962</v>
      </c>
      <c r="F768" s="2267" t="s">
        <v>318</v>
      </c>
      <c r="G768" s="2357" t="s">
        <v>22</v>
      </c>
      <c r="H768" s="822" t="s">
        <v>22</v>
      </c>
      <c r="I768" s="2357" t="s">
        <v>1713</v>
      </c>
      <c r="J768" s="822" t="s">
        <v>22</v>
      </c>
      <c r="K768" s="2357" t="s">
        <v>22</v>
      </c>
      <c r="L768" s="822" t="s">
        <v>22</v>
      </c>
      <c r="M768" s="2663" t="s">
        <v>22</v>
      </c>
      <c r="N768" s="2661" t="s">
        <v>22</v>
      </c>
      <c r="O768" s="2652" t="s">
        <v>22</v>
      </c>
      <c r="P768" s="2650" t="s">
        <v>22</v>
      </c>
      <c r="Q768" s="2652" t="s">
        <v>22</v>
      </c>
      <c r="R768" s="2650" t="s">
        <v>22</v>
      </c>
      <c r="S768" s="1529" t="s">
        <v>963</v>
      </c>
      <c r="T768" s="1639"/>
      <c r="U768" s="1639"/>
      <c r="V768" s="1639"/>
      <c r="W768" s="1639"/>
      <c r="X768" s="1639"/>
      <c r="Y768" s="1639"/>
      <c r="Z768" s="1639"/>
      <c r="AA768" s="1639"/>
      <c r="AB768" s="1639"/>
      <c r="AC768" s="679"/>
      <c r="AD768" s="1639">
        <v>0</v>
      </c>
    </row>
    <row s="1854" customFormat="1" customHeight="1" ht="15">
      <c r="A769" s="1636"/>
      <c r="B769" s="2401"/>
      <c r="C769" s="2402"/>
      <c r="D769" s="693" t="str">
        <f>B768&amp;".2"</f>
        <v>4.298.2</v>
      </c>
      <c r="E769" s="1671" t="s">
        <v>964</v>
      </c>
      <c r="F769" s="2267" t="s">
        <v>318</v>
      </c>
      <c r="G769" s="1742" t="s">
        <v>22</v>
      </c>
      <c r="H769" s="822" t="s">
        <v>22</v>
      </c>
      <c r="I769" s="1742" t="s">
        <v>1042</v>
      </c>
      <c r="J769" s="822" t="s">
        <v>22</v>
      </c>
      <c r="K769" s="1742" t="s">
        <v>22</v>
      </c>
      <c r="L769" s="822" t="s">
        <v>22</v>
      </c>
      <c r="M769" s="2664" t="s">
        <v>22</v>
      </c>
      <c r="N769" s="2661" t="s">
        <v>22</v>
      </c>
      <c r="O769" s="2653" t="s">
        <v>22</v>
      </c>
      <c r="P769" s="2650" t="s">
        <v>22</v>
      </c>
      <c r="Q769" s="2653" t="s">
        <v>22</v>
      </c>
      <c r="R769" s="2650" t="s">
        <v>22</v>
      </c>
      <c r="S769" s="1529" t="s">
        <v>965</v>
      </c>
      <c r="T769" s="1639"/>
      <c r="U769" s="1639"/>
      <c r="V769" s="1639"/>
      <c r="W769" s="1639"/>
      <c r="X769" s="1639"/>
      <c r="Y769" s="1639"/>
      <c r="Z769" s="1639"/>
      <c r="AA769" s="1639"/>
      <c r="AB769" s="1639"/>
      <c r="AC769" s="679"/>
      <c r="AD769" s="1639">
        <v>0</v>
      </c>
    </row>
    <row s="1854" customFormat="1" customHeight="1" ht="33.75">
      <c r="A770" s="1639"/>
      <c r="B770" s="2401" t="s">
        <v>1714</v>
      </c>
      <c r="C770" s="2402" t="s">
        <v>104</v>
      </c>
      <c r="D770" s="693" t="str">
        <f>B770&amp;".1"</f>
        <v>4.299.1</v>
      </c>
      <c r="E770" s="1671" t="s">
        <v>962</v>
      </c>
      <c r="F770" s="2267" t="s">
        <v>318</v>
      </c>
      <c r="G770" s="2357" t="s">
        <v>22</v>
      </c>
      <c r="H770" s="822" t="s">
        <v>22</v>
      </c>
      <c r="I770" s="2357" t="s">
        <v>1715</v>
      </c>
      <c r="J770" s="822" t="s">
        <v>22</v>
      </c>
      <c r="K770" s="2357" t="s">
        <v>22</v>
      </c>
      <c r="L770" s="822" t="s">
        <v>22</v>
      </c>
      <c r="M770" s="2663" t="s">
        <v>22</v>
      </c>
      <c r="N770" s="2661" t="s">
        <v>22</v>
      </c>
      <c r="O770" s="2652" t="s">
        <v>22</v>
      </c>
      <c r="P770" s="2650" t="s">
        <v>22</v>
      </c>
      <c r="Q770" s="2652" t="s">
        <v>22</v>
      </c>
      <c r="R770" s="2650" t="s">
        <v>22</v>
      </c>
      <c r="S770" s="1529" t="s">
        <v>963</v>
      </c>
      <c r="T770" s="1639"/>
      <c r="U770" s="1639"/>
      <c r="V770" s="1639"/>
      <c r="W770" s="1639"/>
      <c r="X770" s="1639"/>
      <c r="Y770" s="1639"/>
      <c r="Z770" s="1639"/>
      <c r="AA770" s="1639"/>
      <c r="AB770" s="1639"/>
      <c r="AC770" s="679"/>
      <c r="AD770" s="1639">
        <v>0</v>
      </c>
    </row>
    <row s="1854" customFormat="1" customHeight="1" ht="15">
      <c r="A771" s="1636"/>
      <c r="B771" s="2401"/>
      <c r="C771" s="2402"/>
      <c r="D771" s="693" t="str">
        <f>B770&amp;".2"</f>
        <v>4.299.2</v>
      </c>
      <c r="E771" s="1671" t="s">
        <v>964</v>
      </c>
      <c r="F771" s="2267" t="s">
        <v>318</v>
      </c>
      <c r="G771" s="1742" t="s">
        <v>22</v>
      </c>
      <c r="H771" s="822" t="s">
        <v>22</v>
      </c>
      <c r="I771" s="1742" t="s">
        <v>1003</v>
      </c>
      <c r="J771" s="822" t="s">
        <v>22</v>
      </c>
      <c r="K771" s="1742" t="s">
        <v>22</v>
      </c>
      <c r="L771" s="822" t="s">
        <v>22</v>
      </c>
      <c r="M771" s="2664" t="s">
        <v>22</v>
      </c>
      <c r="N771" s="2661" t="s">
        <v>22</v>
      </c>
      <c r="O771" s="2653" t="s">
        <v>22</v>
      </c>
      <c r="P771" s="2650" t="s">
        <v>22</v>
      </c>
      <c r="Q771" s="2653" t="s">
        <v>22</v>
      </c>
      <c r="R771" s="2650" t="s">
        <v>22</v>
      </c>
      <c r="S771" s="1529" t="s">
        <v>965</v>
      </c>
      <c r="T771" s="1639"/>
      <c r="U771" s="1639"/>
      <c r="V771" s="1639"/>
      <c r="W771" s="1639"/>
      <c r="X771" s="1639"/>
      <c r="Y771" s="1639"/>
      <c r="Z771" s="1639"/>
      <c r="AA771" s="1639"/>
      <c r="AB771" s="1639"/>
      <c r="AC771" s="679"/>
      <c r="AD771" s="1639">
        <v>0</v>
      </c>
    </row>
    <row s="1854" customFormat="1" customHeight="1" ht="33.75">
      <c r="A772" s="1639"/>
      <c r="B772" s="2401" t="s">
        <v>1716</v>
      </c>
      <c r="C772" s="2402" t="s">
        <v>104</v>
      </c>
      <c r="D772" s="693" t="str">
        <f>B772&amp;".1"</f>
        <v>4.300.1</v>
      </c>
      <c r="E772" s="1671" t="s">
        <v>962</v>
      </c>
      <c r="F772" s="2267" t="s">
        <v>318</v>
      </c>
      <c r="G772" s="2357" t="s">
        <v>22</v>
      </c>
      <c r="H772" s="822" t="s">
        <v>22</v>
      </c>
      <c r="I772" s="2357" t="s">
        <v>1717</v>
      </c>
      <c r="J772" s="822" t="s">
        <v>22</v>
      </c>
      <c r="K772" s="2357" t="s">
        <v>22</v>
      </c>
      <c r="L772" s="822" t="s">
        <v>22</v>
      </c>
      <c r="M772" s="2663" t="s">
        <v>22</v>
      </c>
      <c r="N772" s="2661" t="s">
        <v>22</v>
      </c>
      <c r="O772" s="2652" t="s">
        <v>22</v>
      </c>
      <c r="P772" s="2650" t="s">
        <v>22</v>
      </c>
      <c r="Q772" s="2652" t="s">
        <v>22</v>
      </c>
      <c r="R772" s="2650" t="s">
        <v>22</v>
      </c>
      <c r="S772" s="1529" t="s">
        <v>963</v>
      </c>
      <c r="T772" s="1639"/>
      <c r="U772" s="1639"/>
      <c r="V772" s="1639"/>
      <c r="W772" s="1639"/>
      <c r="X772" s="1639"/>
      <c r="Y772" s="1639"/>
      <c r="Z772" s="1639"/>
      <c r="AA772" s="1639"/>
      <c r="AB772" s="1639"/>
      <c r="AC772" s="679"/>
      <c r="AD772" s="1639">
        <v>0</v>
      </c>
    </row>
    <row s="1854" customFormat="1" customHeight="1" ht="15">
      <c r="A773" s="1636"/>
      <c r="B773" s="2401"/>
      <c r="C773" s="2402"/>
      <c r="D773" s="693" t="str">
        <f>B772&amp;".2"</f>
        <v>4.300.2</v>
      </c>
      <c r="E773" s="1671" t="s">
        <v>964</v>
      </c>
      <c r="F773" s="2267" t="s">
        <v>318</v>
      </c>
      <c r="G773" s="1742" t="s">
        <v>22</v>
      </c>
      <c r="H773" s="822" t="s">
        <v>22</v>
      </c>
      <c r="I773" s="1742" t="s">
        <v>1202</v>
      </c>
      <c r="J773" s="822" t="s">
        <v>22</v>
      </c>
      <c r="K773" s="1742" t="s">
        <v>22</v>
      </c>
      <c r="L773" s="822" t="s">
        <v>22</v>
      </c>
      <c r="M773" s="2664" t="s">
        <v>22</v>
      </c>
      <c r="N773" s="2661" t="s">
        <v>22</v>
      </c>
      <c r="O773" s="2653" t="s">
        <v>22</v>
      </c>
      <c r="P773" s="2650" t="s">
        <v>22</v>
      </c>
      <c r="Q773" s="2653" t="s">
        <v>22</v>
      </c>
      <c r="R773" s="2650" t="s">
        <v>22</v>
      </c>
      <c r="S773" s="1529" t="s">
        <v>965</v>
      </c>
      <c r="T773" s="1639"/>
      <c r="U773" s="1639"/>
      <c r="V773" s="1639"/>
      <c r="W773" s="1639"/>
      <c r="X773" s="1639"/>
      <c r="Y773" s="1639"/>
      <c r="Z773" s="1639"/>
      <c r="AA773" s="1639"/>
      <c r="AB773" s="1639"/>
      <c r="AC773" s="679"/>
      <c r="AD773" s="1639">
        <v>0</v>
      </c>
    </row>
    <row s="1854" customFormat="1" customHeight="1" ht="33.75">
      <c r="A774" s="1639"/>
      <c r="B774" s="2401" t="s">
        <v>1718</v>
      </c>
      <c r="C774" s="2402" t="s">
        <v>104</v>
      </c>
      <c r="D774" s="693" t="str">
        <f>B774&amp;".1"</f>
        <v>4.301.1</v>
      </c>
      <c r="E774" s="1671" t="s">
        <v>962</v>
      </c>
      <c r="F774" s="2267" t="s">
        <v>318</v>
      </c>
      <c r="G774" s="2357" t="s">
        <v>22</v>
      </c>
      <c r="H774" s="822" t="s">
        <v>22</v>
      </c>
      <c r="I774" s="2357" t="s">
        <v>1719</v>
      </c>
      <c r="J774" s="822" t="s">
        <v>22</v>
      </c>
      <c r="K774" s="2357" t="s">
        <v>22</v>
      </c>
      <c r="L774" s="822" t="s">
        <v>22</v>
      </c>
      <c r="M774" s="2663" t="s">
        <v>22</v>
      </c>
      <c r="N774" s="2661" t="s">
        <v>22</v>
      </c>
      <c r="O774" s="2652" t="s">
        <v>22</v>
      </c>
      <c r="P774" s="2650" t="s">
        <v>22</v>
      </c>
      <c r="Q774" s="2652" t="s">
        <v>22</v>
      </c>
      <c r="R774" s="2650" t="s">
        <v>22</v>
      </c>
      <c r="S774" s="1529" t="s">
        <v>963</v>
      </c>
      <c r="T774" s="1639"/>
      <c r="U774" s="1639"/>
      <c r="V774" s="1639"/>
      <c r="W774" s="1639"/>
      <c r="X774" s="1639"/>
      <c r="Y774" s="1639"/>
      <c r="Z774" s="1639"/>
      <c r="AA774" s="1639"/>
      <c r="AB774" s="1639"/>
      <c r="AC774" s="679"/>
      <c r="AD774" s="1639">
        <v>0</v>
      </c>
    </row>
    <row s="1854" customFormat="1" customHeight="1" ht="15">
      <c r="A775" s="1636"/>
      <c r="B775" s="2401"/>
      <c r="C775" s="2402"/>
      <c r="D775" s="693" t="str">
        <f>B774&amp;".2"</f>
        <v>4.301.2</v>
      </c>
      <c r="E775" s="1671" t="s">
        <v>964</v>
      </c>
      <c r="F775" s="2267" t="s">
        <v>318</v>
      </c>
      <c r="G775" s="1742" t="s">
        <v>22</v>
      </c>
      <c r="H775" s="822" t="s">
        <v>22</v>
      </c>
      <c r="I775" s="1742" t="s">
        <v>1152</v>
      </c>
      <c r="J775" s="822" t="s">
        <v>22</v>
      </c>
      <c r="K775" s="1742" t="s">
        <v>22</v>
      </c>
      <c r="L775" s="822" t="s">
        <v>22</v>
      </c>
      <c r="M775" s="2664" t="s">
        <v>22</v>
      </c>
      <c r="N775" s="2661" t="s">
        <v>22</v>
      </c>
      <c r="O775" s="2653" t="s">
        <v>22</v>
      </c>
      <c r="P775" s="2650" t="s">
        <v>22</v>
      </c>
      <c r="Q775" s="2653" t="s">
        <v>22</v>
      </c>
      <c r="R775" s="2650" t="s">
        <v>22</v>
      </c>
      <c r="S775" s="1529" t="s">
        <v>965</v>
      </c>
      <c r="T775" s="1639"/>
      <c r="U775" s="1639"/>
      <c r="V775" s="1639"/>
      <c r="W775" s="1639"/>
      <c r="X775" s="1639"/>
      <c r="Y775" s="1639"/>
      <c r="Z775" s="1639"/>
      <c r="AA775" s="1639"/>
      <c r="AB775" s="1639"/>
      <c r="AC775" s="679"/>
      <c r="AD775" s="1639">
        <v>0</v>
      </c>
    </row>
    <row s="1854" customFormat="1" customHeight="1" ht="33.75">
      <c r="A776" s="1639"/>
      <c r="B776" s="2401" t="s">
        <v>1720</v>
      </c>
      <c r="C776" s="2402" t="s">
        <v>104</v>
      </c>
      <c r="D776" s="693" t="str">
        <f>B776&amp;".1"</f>
        <v>4.302.1</v>
      </c>
      <c r="E776" s="1671" t="s">
        <v>962</v>
      </c>
      <c r="F776" s="2267" t="s">
        <v>318</v>
      </c>
      <c r="G776" s="2357" t="s">
        <v>22</v>
      </c>
      <c r="H776" s="822" t="s">
        <v>22</v>
      </c>
      <c r="I776" s="2357" t="s">
        <v>1721</v>
      </c>
      <c r="J776" s="822" t="s">
        <v>22</v>
      </c>
      <c r="K776" s="2357" t="s">
        <v>22</v>
      </c>
      <c r="L776" s="822" t="s">
        <v>22</v>
      </c>
      <c r="M776" s="2663" t="s">
        <v>22</v>
      </c>
      <c r="N776" s="2661" t="s">
        <v>22</v>
      </c>
      <c r="O776" s="2652" t="s">
        <v>22</v>
      </c>
      <c r="P776" s="2650" t="s">
        <v>22</v>
      </c>
      <c r="Q776" s="2652" t="s">
        <v>22</v>
      </c>
      <c r="R776" s="2650" t="s">
        <v>22</v>
      </c>
      <c r="S776" s="1529" t="s">
        <v>963</v>
      </c>
      <c r="T776" s="1639"/>
      <c r="U776" s="1639"/>
      <c r="V776" s="1639"/>
      <c r="W776" s="1639"/>
      <c r="X776" s="1639"/>
      <c r="Y776" s="1639"/>
      <c r="Z776" s="1639"/>
      <c r="AA776" s="1639"/>
      <c r="AB776" s="1639"/>
      <c r="AC776" s="679"/>
      <c r="AD776" s="1639">
        <v>0</v>
      </c>
    </row>
    <row s="1854" customFormat="1" customHeight="1" ht="15">
      <c r="A777" s="1636"/>
      <c r="B777" s="2401"/>
      <c r="C777" s="2402"/>
      <c r="D777" s="693" t="str">
        <f>B776&amp;".2"</f>
        <v>4.302.2</v>
      </c>
      <c r="E777" s="1671" t="s">
        <v>964</v>
      </c>
      <c r="F777" s="2267" t="s">
        <v>318</v>
      </c>
      <c r="G777" s="1742" t="s">
        <v>22</v>
      </c>
      <c r="H777" s="822" t="s">
        <v>22</v>
      </c>
      <c r="I777" s="1742" t="s">
        <v>1019</v>
      </c>
      <c r="J777" s="822" t="s">
        <v>22</v>
      </c>
      <c r="K777" s="1742" t="s">
        <v>22</v>
      </c>
      <c r="L777" s="822" t="s">
        <v>22</v>
      </c>
      <c r="M777" s="2664" t="s">
        <v>22</v>
      </c>
      <c r="N777" s="2661" t="s">
        <v>22</v>
      </c>
      <c r="O777" s="2653" t="s">
        <v>22</v>
      </c>
      <c r="P777" s="2650" t="s">
        <v>22</v>
      </c>
      <c r="Q777" s="2653" t="s">
        <v>22</v>
      </c>
      <c r="R777" s="2650" t="s">
        <v>22</v>
      </c>
      <c r="S777" s="1529" t="s">
        <v>965</v>
      </c>
      <c r="T777" s="1639"/>
      <c r="U777" s="1639"/>
      <c r="V777" s="1639"/>
      <c r="W777" s="1639"/>
      <c r="X777" s="1639"/>
      <c r="Y777" s="1639"/>
      <c r="Z777" s="1639"/>
      <c r="AA777" s="1639"/>
      <c r="AB777" s="1639"/>
      <c r="AC777" s="679"/>
      <c r="AD777" s="1639">
        <v>0</v>
      </c>
    </row>
    <row s="1854" customFormat="1" customHeight="1" ht="33.75">
      <c r="A778" s="1639"/>
      <c r="B778" s="2401" t="s">
        <v>1722</v>
      </c>
      <c r="C778" s="2402" t="s">
        <v>104</v>
      </c>
      <c r="D778" s="693" t="str">
        <f>B778&amp;".1"</f>
        <v>4.303.1</v>
      </c>
      <c r="E778" s="1671" t="s">
        <v>962</v>
      </c>
      <c r="F778" s="2267" t="s">
        <v>318</v>
      </c>
      <c r="G778" s="2357" t="s">
        <v>22</v>
      </c>
      <c r="H778" s="822" t="s">
        <v>22</v>
      </c>
      <c r="I778" s="2357" t="s">
        <v>1723</v>
      </c>
      <c r="J778" s="822" t="s">
        <v>22</v>
      </c>
      <c r="K778" s="2357" t="s">
        <v>22</v>
      </c>
      <c r="L778" s="822" t="s">
        <v>22</v>
      </c>
      <c r="M778" s="2663" t="s">
        <v>22</v>
      </c>
      <c r="N778" s="2661" t="s">
        <v>22</v>
      </c>
      <c r="O778" s="2652" t="s">
        <v>22</v>
      </c>
      <c r="P778" s="2650" t="s">
        <v>22</v>
      </c>
      <c r="Q778" s="2652" t="s">
        <v>22</v>
      </c>
      <c r="R778" s="2650" t="s">
        <v>22</v>
      </c>
      <c r="S778" s="1529" t="s">
        <v>963</v>
      </c>
      <c r="T778" s="1639"/>
      <c r="U778" s="1639"/>
      <c r="V778" s="1639"/>
      <c r="W778" s="1639"/>
      <c r="X778" s="1639"/>
      <c r="Y778" s="1639"/>
      <c r="Z778" s="1639"/>
      <c r="AA778" s="1639"/>
      <c r="AB778" s="1639"/>
      <c r="AC778" s="679"/>
      <c r="AD778" s="1639">
        <v>0</v>
      </c>
    </row>
    <row s="1854" customFormat="1" customHeight="1" ht="15">
      <c r="A779" s="1636"/>
      <c r="B779" s="2401"/>
      <c r="C779" s="2402"/>
      <c r="D779" s="693" t="str">
        <f>B778&amp;".2"</f>
        <v>4.303.2</v>
      </c>
      <c r="E779" s="1671" t="s">
        <v>964</v>
      </c>
      <c r="F779" s="2267" t="s">
        <v>318</v>
      </c>
      <c r="G779" s="1742" t="s">
        <v>22</v>
      </c>
      <c r="H779" s="822" t="s">
        <v>22</v>
      </c>
      <c r="I779" s="1742" t="s">
        <v>1152</v>
      </c>
      <c r="J779" s="822" t="s">
        <v>22</v>
      </c>
      <c r="K779" s="1742" t="s">
        <v>22</v>
      </c>
      <c r="L779" s="822" t="s">
        <v>22</v>
      </c>
      <c r="M779" s="2664" t="s">
        <v>22</v>
      </c>
      <c r="N779" s="2661" t="s">
        <v>22</v>
      </c>
      <c r="O779" s="2653" t="s">
        <v>22</v>
      </c>
      <c r="P779" s="2650" t="s">
        <v>22</v>
      </c>
      <c r="Q779" s="2653" t="s">
        <v>22</v>
      </c>
      <c r="R779" s="2650" t="s">
        <v>22</v>
      </c>
      <c r="S779" s="1529" t="s">
        <v>965</v>
      </c>
      <c r="T779" s="1639"/>
      <c r="U779" s="1639"/>
      <c r="V779" s="1639"/>
      <c r="W779" s="1639"/>
      <c r="X779" s="1639"/>
      <c r="Y779" s="1639"/>
      <c r="Z779" s="1639"/>
      <c r="AA779" s="1639"/>
      <c r="AB779" s="1639"/>
      <c r="AC779" s="679"/>
      <c r="AD779" s="1639">
        <v>0</v>
      </c>
    </row>
    <row s="1854" customFormat="1" customHeight="1" ht="33.75">
      <c r="A780" s="1639"/>
      <c r="B780" s="2401" t="s">
        <v>1724</v>
      </c>
      <c r="C780" s="2402" t="s">
        <v>104</v>
      </c>
      <c r="D780" s="693" t="str">
        <f>B780&amp;".1"</f>
        <v>4.304.1</v>
      </c>
      <c r="E780" s="1671" t="s">
        <v>962</v>
      </c>
      <c r="F780" s="2267" t="s">
        <v>318</v>
      </c>
      <c r="G780" s="2357" t="s">
        <v>22</v>
      </c>
      <c r="H780" s="822" t="s">
        <v>22</v>
      </c>
      <c r="I780" s="2357" t="s">
        <v>1725</v>
      </c>
      <c r="J780" s="822" t="s">
        <v>22</v>
      </c>
      <c r="K780" s="2357" t="s">
        <v>22</v>
      </c>
      <c r="L780" s="822" t="s">
        <v>22</v>
      </c>
      <c r="M780" s="2663" t="s">
        <v>22</v>
      </c>
      <c r="N780" s="2661" t="s">
        <v>22</v>
      </c>
      <c r="O780" s="2652" t="s">
        <v>22</v>
      </c>
      <c r="P780" s="2650" t="s">
        <v>22</v>
      </c>
      <c r="Q780" s="2652" t="s">
        <v>22</v>
      </c>
      <c r="R780" s="2650" t="s">
        <v>22</v>
      </c>
      <c r="S780" s="1529" t="s">
        <v>963</v>
      </c>
      <c r="T780" s="1639"/>
      <c r="U780" s="1639"/>
      <c r="V780" s="1639"/>
      <c r="W780" s="1639"/>
      <c r="X780" s="1639"/>
      <c r="Y780" s="1639"/>
      <c r="Z780" s="1639"/>
      <c r="AA780" s="1639"/>
      <c r="AB780" s="1639"/>
      <c r="AC780" s="679"/>
      <c r="AD780" s="1639">
        <v>0</v>
      </c>
    </row>
    <row s="1854" customFormat="1" customHeight="1" ht="15">
      <c r="A781" s="1636"/>
      <c r="B781" s="2401"/>
      <c r="C781" s="2402"/>
      <c r="D781" s="693" t="str">
        <f>B780&amp;".2"</f>
        <v>4.304.2</v>
      </c>
      <c r="E781" s="1671" t="s">
        <v>964</v>
      </c>
      <c r="F781" s="2267" t="s">
        <v>318</v>
      </c>
      <c r="G781" s="1742" t="s">
        <v>22</v>
      </c>
      <c r="H781" s="822" t="s">
        <v>22</v>
      </c>
      <c r="I781" s="1742" t="s">
        <v>1097</v>
      </c>
      <c r="J781" s="822" t="s">
        <v>22</v>
      </c>
      <c r="K781" s="1742" t="s">
        <v>22</v>
      </c>
      <c r="L781" s="822" t="s">
        <v>22</v>
      </c>
      <c r="M781" s="2664" t="s">
        <v>22</v>
      </c>
      <c r="N781" s="2661" t="s">
        <v>22</v>
      </c>
      <c r="O781" s="2653" t="s">
        <v>22</v>
      </c>
      <c r="P781" s="2650" t="s">
        <v>22</v>
      </c>
      <c r="Q781" s="2653" t="s">
        <v>22</v>
      </c>
      <c r="R781" s="2650" t="s">
        <v>22</v>
      </c>
      <c r="S781" s="1529" t="s">
        <v>965</v>
      </c>
      <c r="T781" s="1639"/>
      <c r="U781" s="1639"/>
      <c r="V781" s="1639"/>
      <c r="W781" s="1639"/>
      <c r="X781" s="1639"/>
      <c r="Y781" s="1639"/>
      <c r="Z781" s="1639"/>
      <c r="AA781" s="1639"/>
      <c r="AB781" s="1639"/>
      <c r="AC781" s="679"/>
      <c r="AD781" s="1639">
        <v>0</v>
      </c>
    </row>
    <row s="1854" customFormat="1" customHeight="1" ht="33.75">
      <c r="A782" s="1639"/>
      <c r="B782" s="2401" t="s">
        <v>1726</v>
      </c>
      <c r="C782" s="2402" t="s">
        <v>104</v>
      </c>
      <c r="D782" s="693" t="str">
        <f>B782&amp;".1"</f>
        <v>4.305.1</v>
      </c>
      <c r="E782" s="1671" t="s">
        <v>962</v>
      </c>
      <c r="F782" s="2267" t="s">
        <v>318</v>
      </c>
      <c r="G782" s="2357" t="s">
        <v>22</v>
      </c>
      <c r="H782" s="822" t="s">
        <v>22</v>
      </c>
      <c r="I782" s="2357" t="s">
        <v>1727</v>
      </c>
      <c r="J782" s="822" t="s">
        <v>22</v>
      </c>
      <c r="K782" s="2357" t="s">
        <v>22</v>
      </c>
      <c r="L782" s="822" t="s">
        <v>22</v>
      </c>
      <c r="M782" s="2663" t="s">
        <v>22</v>
      </c>
      <c r="N782" s="2661" t="s">
        <v>22</v>
      </c>
      <c r="O782" s="2652" t="s">
        <v>22</v>
      </c>
      <c r="P782" s="2650" t="s">
        <v>22</v>
      </c>
      <c r="Q782" s="2652" t="s">
        <v>22</v>
      </c>
      <c r="R782" s="2650" t="s">
        <v>22</v>
      </c>
      <c r="S782" s="1529" t="s">
        <v>963</v>
      </c>
      <c r="T782" s="1639"/>
      <c r="U782" s="1639"/>
      <c r="V782" s="1639"/>
      <c r="W782" s="1639"/>
      <c r="X782" s="1639"/>
      <c r="Y782" s="1639"/>
      <c r="Z782" s="1639"/>
      <c r="AA782" s="1639"/>
      <c r="AB782" s="1639"/>
      <c r="AC782" s="679"/>
      <c r="AD782" s="1639">
        <v>0</v>
      </c>
    </row>
    <row s="1854" customFormat="1" customHeight="1" ht="15">
      <c r="A783" s="1636"/>
      <c r="B783" s="2401"/>
      <c r="C783" s="2402"/>
      <c r="D783" s="693" t="str">
        <f>B782&amp;".2"</f>
        <v>4.305.2</v>
      </c>
      <c r="E783" s="1671" t="s">
        <v>964</v>
      </c>
      <c r="F783" s="2267" t="s">
        <v>318</v>
      </c>
      <c r="G783" s="1742" t="s">
        <v>22</v>
      </c>
      <c r="H783" s="822" t="s">
        <v>22</v>
      </c>
      <c r="I783" s="1742" t="s">
        <v>1019</v>
      </c>
      <c r="J783" s="822" t="s">
        <v>22</v>
      </c>
      <c r="K783" s="1742" t="s">
        <v>22</v>
      </c>
      <c r="L783" s="822" t="s">
        <v>22</v>
      </c>
      <c r="M783" s="2664" t="s">
        <v>22</v>
      </c>
      <c r="N783" s="2661" t="s">
        <v>22</v>
      </c>
      <c r="O783" s="2653" t="s">
        <v>22</v>
      </c>
      <c r="P783" s="2650" t="s">
        <v>22</v>
      </c>
      <c r="Q783" s="2653" t="s">
        <v>22</v>
      </c>
      <c r="R783" s="2650" t="s">
        <v>22</v>
      </c>
      <c r="S783" s="1529" t="s">
        <v>965</v>
      </c>
      <c r="T783" s="1639"/>
      <c r="U783" s="1639"/>
      <c r="V783" s="1639"/>
      <c r="W783" s="1639"/>
      <c r="X783" s="1639"/>
      <c r="Y783" s="1639"/>
      <c r="Z783" s="1639"/>
      <c r="AA783" s="1639"/>
      <c r="AB783" s="1639"/>
      <c r="AC783" s="679"/>
      <c r="AD783" s="1639">
        <v>0</v>
      </c>
    </row>
    <row s="1854" customFormat="1" customHeight="1" ht="33.75">
      <c r="A784" s="1639"/>
      <c r="B784" s="2401" t="s">
        <v>1728</v>
      </c>
      <c r="C784" s="2402" t="s">
        <v>104</v>
      </c>
      <c r="D784" s="693" t="str">
        <f>B784&amp;".1"</f>
        <v>4.306.1</v>
      </c>
      <c r="E784" s="1671" t="s">
        <v>962</v>
      </c>
      <c r="F784" s="2267" t="s">
        <v>318</v>
      </c>
      <c r="G784" s="2357" t="s">
        <v>22</v>
      </c>
      <c r="H784" s="822" t="s">
        <v>22</v>
      </c>
      <c r="I784" s="2357" t="s">
        <v>1729</v>
      </c>
      <c r="J784" s="822" t="s">
        <v>22</v>
      </c>
      <c r="K784" s="2357" t="s">
        <v>22</v>
      </c>
      <c r="L784" s="822" t="s">
        <v>22</v>
      </c>
      <c r="M784" s="2663" t="s">
        <v>22</v>
      </c>
      <c r="N784" s="2661" t="s">
        <v>22</v>
      </c>
      <c r="O784" s="2652" t="s">
        <v>22</v>
      </c>
      <c r="P784" s="2650" t="s">
        <v>22</v>
      </c>
      <c r="Q784" s="2652" t="s">
        <v>22</v>
      </c>
      <c r="R784" s="2650" t="s">
        <v>22</v>
      </c>
      <c r="S784" s="1529" t="s">
        <v>963</v>
      </c>
      <c r="T784" s="1639"/>
      <c r="U784" s="1639"/>
      <c r="V784" s="1639"/>
      <c r="W784" s="1639"/>
      <c r="X784" s="1639"/>
      <c r="Y784" s="1639"/>
      <c r="Z784" s="1639"/>
      <c r="AA784" s="1639"/>
      <c r="AB784" s="1639"/>
      <c r="AC784" s="679"/>
      <c r="AD784" s="1639">
        <v>0</v>
      </c>
    </row>
    <row s="1854" customFormat="1" customHeight="1" ht="15">
      <c r="A785" s="1636"/>
      <c r="B785" s="2401"/>
      <c r="C785" s="2402"/>
      <c r="D785" s="693" t="str">
        <f>B784&amp;".2"</f>
        <v>4.306.2</v>
      </c>
      <c r="E785" s="1671" t="s">
        <v>964</v>
      </c>
      <c r="F785" s="2267" t="s">
        <v>318</v>
      </c>
      <c r="G785" s="1742" t="s">
        <v>22</v>
      </c>
      <c r="H785" s="822" t="s">
        <v>22</v>
      </c>
      <c r="I785" s="1742" t="s">
        <v>1006</v>
      </c>
      <c r="J785" s="822" t="s">
        <v>22</v>
      </c>
      <c r="K785" s="1742" t="s">
        <v>22</v>
      </c>
      <c r="L785" s="822" t="s">
        <v>22</v>
      </c>
      <c r="M785" s="2664" t="s">
        <v>22</v>
      </c>
      <c r="N785" s="2661" t="s">
        <v>22</v>
      </c>
      <c r="O785" s="2653" t="s">
        <v>22</v>
      </c>
      <c r="P785" s="2650" t="s">
        <v>22</v>
      </c>
      <c r="Q785" s="2653" t="s">
        <v>22</v>
      </c>
      <c r="R785" s="2650" t="s">
        <v>22</v>
      </c>
      <c r="S785" s="1529" t="s">
        <v>965</v>
      </c>
      <c r="T785" s="1639"/>
      <c r="U785" s="1639"/>
      <c r="V785" s="1639"/>
      <c r="W785" s="1639"/>
      <c r="X785" s="1639"/>
      <c r="Y785" s="1639"/>
      <c r="Z785" s="1639"/>
      <c r="AA785" s="1639"/>
      <c r="AB785" s="1639"/>
      <c r="AC785" s="679"/>
      <c r="AD785" s="1639">
        <v>0</v>
      </c>
    </row>
    <row s="1854" customFormat="1" customHeight="1" ht="33.75">
      <c r="A786" s="1639"/>
      <c r="B786" s="2401" t="s">
        <v>1730</v>
      </c>
      <c r="C786" s="2402" t="s">
        <v>104</v>
      </c>
      <c r="D786" s="693" t="str">
        <f>B786&amp;".1"</f>
        <v>4.307.1</v>
      </c>
      <c r="E786" s="1671" t="s">
        <v>962</v>
      </c>
      <c r="F786" s="2267" t="s">
        <v>318</v>
      </c>
      <c r="G786" s="2357" t="s">
        <v>22</v>
      </c>
      <c r="H786" s="822" t="s">
        <v>22</v>
      </c>
      <c r="I786" s="2357" t="s">
        <v>1731</v>
      </c>
      <c r="J786" s="822" t="s">
        <v>22</v>
      </c>
      <c r="K786" s="2357" t="s">
        <v>22</v>
      </c>
      <c r="L786" s="822" t="s">
        <v>22</v>
      </c>
      <c r="M786" s="2663" t="s">
        <v>22</v>
      </c>
      <c r="N786" s="2661" t="s">
        <v>22</v>
      </c>
      <c r="O786" s="2652" t="s">
        <v>22</v>
      </c>
      <c r="P786" s="2650" t="s">
        <v>22</v>
      </c>
      <c r="Q786" s="2652" t="s">
        <v>22</v>
      </c>
      <c r="R786" s="2650" t="s">
        <v>22</v>
      </c>
      <c r="S786" s="1529" t="s">
        <v>963</v>
      </c>
      <c r="T786" s="1639"/>
      <c r="U786" s="1639"/>
      <c r="V786" s="1639"/>
      <c r="W786" s="1639"/>
      <c r="X786" s="1639"/>
      <c r="Y786" s="1639"/>
      <c r="Z786" s="1639"/>
      <c r="AA786" s="1639"/>
      <c r="AB786" s="1639"/>
      <c r="AC786" s="679"/>
      <c r="AD786" s="1639">
        <v>0</v>
      </c>
    </row>
    <row s="1854" customFormat="1" customHeight="1" ht="15">
      <c r="A787" s="1636"/>
      <c r="B787" s="2401"/>
      <c r="C787" s="2402"/>
      <c r="D787" s="693" t="str">
        <f>B786&amp;".2"</f>
        <v>4.307.2</v>
      </c>
      <c r="E787" s="1671" t="s">
        <v>964</v>
      </c>
      <c r="F787" s="2267" t="s">
        <v>318</v>
      </c>
      <c r="G787" s="1742" t="s">
        <v>22</v>
      </c>
      <c r="H787" s="822" t="s">
        <v>22</v>
      </c>
      <c r="I787" s="1742" t="s">
        <v>1147</v>
      </c>
      <c r="J787" s="822" t="s">
        <v>22</v>
      </c>
      <c r="K787" s="1742" t="s">
        <v>22</v>
      </c>
      <c r="L787" s="822" t="s">
        <v>22</v>
      </c>
      <c r="M787" s="2664" t="s">
        <v>22</v>
      </c>
      <c r="N787" s="2661" t="s">
        <v>22</v>
      </c>
      <c r="O787" s="2653" t="s">
        <v>22</v>
      </c>
      <c r="P787" s="2650" t="s">
        <v>22</v>
      </c>
      <c r="Q787" s="2653" t="s">
        <v>22</v>
      </c>
      <c r="R787" s="2650" t="s">
        <v>22</v>
      </c>
      <c r="S787" s="1529" t="s">
        <v>965</v>
      </c>
      <c r="T787" s="1639"/>
      <c r="U787" s="1639"/>
      <c r="V787" s="1639"/>
      <c r="W787" s="1639"/>
      <c r="X787" s="1639"/>
      <c r="Y787" s="1639"/>
      <c r="Z787" s="1639"/>
      <c r="AA787" s="1639"/>
      <c r="AB787" s="1639"/>
      <c r="AC787" s="679"/>
      <c r="AD787" s="1639">
        <v>0</v>
      </c>
    </row>
    <row s="1854" customFormat="1" customHeight="1" ht="33.75">
      <c r="A788" s="1639"/>
      <c r="B788" s="2401" t="s">
        <v>1732</v>
      </c>
      <c r="C788" s="2402" t="s">
        <v>104</v>
      </c>
      <c r="D788" s="693" t="str">
        <f>B788&amp;".1"</f>
        <v>4.308.1</v>
      </c>
      <c r="E788" s="1671" t="s">
        <v>962</v>
      </c>
      <c r="F788" s="2267" t="s">
        <v>318</v>
      </c>
      <c r="G788" s="2357" t="s">
        <v>22</v>
      </c>
      <c r="H788" s="822" t="s">
        <v>22</v>
      </c>
      <c r="I788" s="2357" t="s">
        <v>1733</v>
      </c>
      <c r="J788" s="822" t="s">
        <v>22</v>
      </c>
      <c r="K788" s="2357" t="s">
        <v>22</v>
      </c>
      <c r="L788" s="822" t="s">
        <v>22</v>
      </c>
      <c r="M788" s="2663" t="s">
        <v>22</v>
      </c>
      <c r="N788" s="2661" t="s">
        <v>22</v>
      </c>
      <c r="O788" s="2652" t="s">
        <v>22</v>
      </c>
      <c r="P788" s="2650" t="s">
        <v>22</v>
      </c>
      <c r="Q788" s="2652" t="s">
        <v>22</v>
      </c>
      <c r="R788" s="2650" t="s">
        <v>22</v>
      </c>
      <c r="S788" s="1529" t="s">
        <v>963</v>
      </c>
      <c r="T788" s="1639"/>
      <c r="U788" s="1639"/>
      <c r="V788" s="1639"/>
      <c r="W788" s="1639"/>
      <c r="X788" s="1639"/>
      <c r="Y788" s="1639"/>
      <c r="Z788" s="1639"/>
      <c r="AA788" s="1639"/>
      <c r="AB788" s="1639"/>
      <c r="AC788" s="679"/>
      <c r="AD788" s="1639">
        <v>0</v>
      </c>
    </row>
    <row s="1854" customFormat="1" customHeight="1" ht="15">
      <c r="A789" s="1636"/>
      <c r="B789" s="2401"/>
      <c r="C789" s="2402"/>
      <c r="D789" s="693" t="str">
        <f>B788&amp;".2"</f>
        <v>4.308.2</v>
      </c>
      <c r="E789" s="1671" t="s">
        <v>964</v>
      </c>
      <c r="F789" s="2267" t="s">
        <v>318</v>
      </c>
      <c r="G789" s="1742" t="s">
        <v>22</v>
      </c>
      <c r="H789" s="822" t="s">
        <v>22</v>
      </c>
      <c r="I789" s="1742" t="s">
        <v>1181</v>
      </c>
      <c r="J789" s="822" t="s">
        <v>22</v>
      </c>
      <c r="K789" s="1742" t="s">
        <v>22</v>
      </c>
      <c r="L789" s="822" t="s">
        <v>22</v>
      </c>
      <c r="M789" s="2664" t="s">
        <v>22</v>
      </c>
      <c r="N789" s="2661" t="s">
        <v>22</v>
      </c>
      <c r="O789" s="2653" t="s">
        <v>22</v>
      </c>
      <c r="P789" s="2650" t="s">
        <v>22</v>
      </c>
      <c r="Q789" s="2653" t="s">
        <v>22</v>
      </c>
      <c r="R789" s="2650" t="s">
        <v>22</v>
      </c>
      <c r="S789" s="1529" t="s">
        <v>965</v>
      </c>
      <c r="T789" s="1639"/>
      <c r="U789" s="1639"/>
      <c r="V789" s="1639"/>
      <c r="W789" s="1639"/>
      <c r="X789" s="1639"/>
      <c r="Y789" s="1639"/>
      <c r="Z789" s="1639"/>
      <c r="AA789" s="1639"/>
      <c r="AB789" s="1639"/>
      <c r="AC789" s="679"/>
      <c r="AD789" s="1639">
        <v>0</v>
      </c>
    </row>
    <row s="1854" customFormat="1" customHeight="1" ht="33.75">
      <c r="A790" s="1639"/>
      <c r="B790" s="2401" t="s">
        <v>1734</v>
      </c>
      <c r="C790" s="2402" t="s">
        <v>104</v>
      </c>
      <c r="D790" s="693" t="str">
        <f>B790&amp;".1"</f>
        <v>4.309.1</v>
      </c>
      <c r="E790" s="1671" t="s">
        <v>962</v>
      </c>
      <c r="F790" s="2267" t="s">
        <v>318</v>
      </c>
      <c r="G790" s="2357" t="s">
        <v>22</v>
      </c>
      <c r="H790" s="822" t="s">
        <v>22</v>
      </c>
      <c r="I790" s="2357" t="s">
        <v>1735</v>
      </c>
      <c r="J790" s="822" t="s">
        <v>22</v>
      </c>
      <c r="K790" s="2357" t="s">
        <v>22</v>
      </c>
      <c r="L790" s="822" t="s">
        <v>22</v>
      </c>
      <c r="M790" s="2663" t="s">
        <v>22</v>
      </c>
      <c r="N790" s="2661" t="s">
        <v>22</v>
      </c>
      <c r="O790" s="2652" t="s">
        <v>22</v>
      </c>
      <c r="P790" s="2650" t="s">
        <v>22</v>
      </c>
      <c r="Q790" s="2652" t="s">
        <v>22</v>
      </c>
      <c r="R790" s="2650" t="s">
        <v>22</v>
      </c>
      <c r="S790" s="1529" t="s">
        <v>963</v>
      </c>
      <c r="T790" s="1639"/>
      <c r="U790" s="1639"/>
      <c r="V790" s="1639"/>
      <c r="W790" s="1639"/>
      <c r="X790" s="1639"/>
      <c r="Y790" s="1639"/>
      <c r="Z790" s="1639"/>
      <c r="AA790" s="1639"/>
      <c r="AB790" s="1639"/>
      <c r="AC790" s="679"/>
      <c r="AD790" s="1639">
        <v>0</v>
      </c>
    </row>
    <row s="1854" customFormat="1" customHeight="1" ht="15">
      <c r="A791" s="1636"/>
      <c r="B791" s="2401"/>
      <c r="C791" s="2402"/>
      <c r="D791" s="693" t="str">
        <f>B790&amp;".2"</f>
        <v>4.309.2</v>
      </c>
      <c r="E791" s="1671" t="s">
        <v>964</v>
      </c>
      <c r="F791" s="2267" t="s">
        <v>318</v>
      </c>
      <c r="G791" s="1742" t="s">
        <v>22</v>
      </c>
      <c r="H791" s="822" t="s">
        <v>22</v>
      </c>
      <c r="I791" s="1742" t="s">
        <v>1097</v>
      </c>
      <c r="J791" s="822" t="s">
        <v>22</v>
      </c>
      <c r="K791" s="1742" t="s">
        <v>22</v>
      </c>
      <c r="L791" s="822" t="s">
        <v>22</v>
      </c>
      <c r="M791" s="2664" t="s">
        <v>22</v>
      </c>
      <c r="N791" s="2661" t="s">
        <v>22</v>
      </c>
      <c r="O791" s="2653" t="s">
        <v>22</v>
      </c>
      <c r="P791" s="2650" t="s">
        <v>22</v>
      </c>
      <c r="Q791" s="2653" t="s">
        <v>22</v>
      </c>
      <c r="R791" s="2650" t="s">
        <v>22</v>
      </c>
      <c r="S791" s="1529" t="s">
        <v>965</v>
      </c>
      <c r="T791" s="1639"/>
      <c r="U791" s="1639"/>
      <c r="V791" s="1639"/>
      <c r="W791" s="1639"/>
      <c r="X791" s="1639"/>
      <c r="Y791" s="1639"/>
      <c r="Z791" s="1639"/>
      <c r="AA791" s="1639"/>
      <c r="AB791" s="1639"/>
      <c r="AC791" s="679"/>
      <c r="AD791" s="1639">
        <v>0</v>
      </c>
    </row>
    <row s="1854" customFormat="1" customHeight="1" ht="33.75">
      <c r="A792" s="1639"/>
      <c r="B792" s="2401" t="s">
        <v>1736</v>
      </c>
      <c r="C792" s="2402" t="s">
        <v>104</v>
      </c>
      <c r="D792" s="693" t="str">
        <f>B792&amp;".1"</f>
        <v>4.310.1</v>
      </c>
      <c r="E792" s="1671" t="s">
        <v>962</v>
      </c>
      <c r="F792" s="2267" t="s">
        <v>318</v>
      </c>
      <c r="G792" s="2357" t="s">
        <v>22</v>
      </c>
      <c r="H792" s="822" t="s">
        <v>22</v>
      </c>
      <c r="I792" s="2357" t="s">
        <v>1737</v>
      </c>
      <c r="J792" s="822" t="s">
        <v>22</v>
      </c>
      <c r="K792" s="2357" t="s">
        <v>22</v>
      </c>
      <c r="L792" s="822" t="s">
        <v>22</v>
      </c>
      <c r="M792" s="2663" t="s">
        <v>22</v>
      </c>
      <c r="N792" s="2661" t="s">
        <v>22</v>
      </c>
      <c r="O792" s="2652" t="s">
        <v>22</v>
      </c>
      <c r="P792" s="2650" t="s">
        <v>22</v>
      </c>
      <c r="Q792" s="2652" t="s">
        <v>22</v>
      </c>
      <c r="R792" s="2650" t="s">
        <v>22</v>
      </c>
      <c r="S792" s="1529" t="s">
        <v>963</v>
      </c>
      <c r="T792" s="1639"/>
      <c r="U792" s="1639"/>
      <c r="V792" s="1639"/>
      <c r="W792" s="1639"/>
      <c r="X792" s="1639"/>
      <c r="Y792" s="1639"/>
      <c r="Z792" s="1639"/>
      <c r="AA792" s="1639"/>
      <c r="AB792" s="1639"/>
      <c r="AC792" s="679"/>
      <c r="AD792" s="1639">
        <v>0</v>
      </c>
    </row>
    <row s="1854" customFormat="1" customHeight="1" ht="15">
      <c r="A793" s="1636"/>
      <c r="B793" s="2401"/>
      <c r="C793" s="2402"/>
      <c r="D793" s="693" t="str">
        <f>B792&amp;".2"</f>
        <v>4.310.2</v>
      </c>
      <c r="E793" s="1671" t="s">
        <v>964</v>
      </c>
      <c r="F793" s="2267" t="s">
        <v>318</v>
      </c>
      <c r="G793" s="1742" t="s">
        <v>22</v>
      </c>
      <c r="H793" s="822" t="s">
        <v>22</v>
      </c>
      <c r="I793" s="1742" t="s">
        <v>1019</v>
      </c>
      <c r="J793" s="822" t="s">
        <v>22</v>
      </c>
      <c r="K793" s="1742" t="s">
        <v>22</v>
      </c>
      <c r="L793" s="822" t="s">
        <v>22</v>
      </c>
      <c r="M793" s="2664" t="s">
        <v>22</v>
      </c>
      <c r="N793" s="2661" t="s">
        <v>22</v>
      </c>
      <c r="O793" s="2653" t="s">
        <v>22</v>
      </c>
      <c r="P793" s="2650" t="s">
        <v>22</v>
      </c>
      <c r="Q793" s="2653" t="s">
        <v>22</v>
      </c>
      <c r="R793" s="2650" t="s">
        <v>22</v>
      </c>
      <c r="S793" s="1529" t="s">
        <v>965</v>
      </c>
      <c r="T793" s="1639"/>
      <c r="U793" s="1639"/>
      <c r="V793" s="1639"/>
      <c r="W793" s="1639"/>
      <c r="X793" s="1639"/>
      <c r="Y793" s="1639"/>
      <c r="Z793" s="1639"/>
      <c r="AA793" s="1639"/>
      <c r="AB793" s="1639"/>
      <c r="AC793" s="679"/>
      <c r="AD793" s="1639">
        <v>0</v>
      </c>
    </row>
    <row s="1854" customFormat="1" customHeight="1" ht="33.75">
      <c r="A794" s="1639"/>
      <c r="B794" s="2401" t="s">
        <v>1738</v>
      </c>
      <c r="C794" s="2402" t="s">
        <v>104</v>
      </c>
      <c r="D794" s="693" t="str">
        <f>B794&amp;".1"</f>
        <v>4.311.1</v>
      </c>
      <c r="E794" s="1671" t="s">
        <v>962</v>
      </c>
      <c r="F794" s="2267" t="s">
        <v>318</v>
      </c>
      <c r="G794" s="2357" t="s">
        <v>22</v>
      </c>
      <c r="H794" s="822" t="s">
        <v>22</v>
      </c>
      <c r="I794" s="2357" t="s">
        <v>1739</v>
      </c>
      <c r="J794" s="822" t="s">
        <v>22</v>
      </c>
      <c r="K794" s="2357" t="s">
        <v>22</v>
      </c>
      <c r="L794" s="822" t="s">
        <v>22</v>
      </c>
      <c r="M794" s="2663" t="s">
        <v>22</v>
      </c>
      <c r="N794" s="2661" t="s">
        <v>22</v>
      </c>
      <c r="O794" s="2652" t="s">
        <v>22</v>
      </c>
      <c r="P794" s="2650" t="s">
        <v>22</v>
      </c>
      <c r="Q794" s="2652" t="s">
        <v>22</v>
      </c>
      <c r="R794" s="2650" t="s">
        <v>22</v>
      </c>
      <c r="S794" s="1529" t="s">
        <v>963</v>
      </c>
      <c r="T794" s="1639"/>
      <c r="U794" s="1639"/>
      <c r="V794" s="1639"/>
      <c r="W794" s="1639"/>
      <c r="X794" s="1639"/>
      <c r="Y794" s="1639"/>
      <c r="Z794" s="1639"/>
      <c r="AA794" s="1639"/>
      <c r="AB794" s="1639"/>
      <c r="AC794" s="679"/>
      <c r="AD794" s="1639">
        <v>0</v>
      </c>
    </row>
    <row s="1854" customFormat="1" customHeight="1" ht="15">
      <c r="A795" s="1636"/>
      <c r="B795" s="2401"/>
      <c r="C795" s="2402"/>
      <c r="D795" s="693" t="str">
        <f>B794&amp;".2"</f>
        <v>4.311.2</v>
      </c>
      <c r="E795" s="1671" t="s">
        <v>964</v>
      </c>
      <c r="F795" s="2267" t="s">
        <v>318</v>
      </c>
      <c r="G795" s="1742" t="s">
        <v>22</v>
      </c>
      <c r="H795" s="822" t="s">
        <v>22</v>
      </c>
      <c r="I795" s="1742" t="s">
        <v>1097</v>
      </c>
      <c r="J795" s="822" t="s">
        <v>22</v>
      </c>
      <c r="K795" s="1742" t="s">
        <v>22</v>
      </c>
      <c r="L795" s="822" t="s">
        <v>22</v>
      </c>
      <c r="M795" s="2664" t="s">
        <v>22</v>
      </c>
      <c r="N795" s="2661" t="s">
        <v>22</v>
      </c>
      <c r="O795" s="2653" t="s">
        <v>22</v>
      </c>
      <c r="P795" s="2650" t="s">
        <v>22</v>
      </c>
      <c r="Q795" s="2653" t="s">
        <v>22</v>
      </c>
      <c r="R795" s="2650" t="s">
        <v>22</v>
      </c>
      <c r="S795" s="1529" t="s">
        <v>965</v>
      </c>
      <c r="T795" s="1639"/>
      <c r="U795" s="1639"/>
      <c r="V795" s="1639"/>
      <c r="W795" s="1639"/>
      <c r="X795" s="1639"/>
      <c r="Y795" s="1639"/>
      <c r="Z795" s="1639"/>
      <c r="AA795" s="1639"/>
      <c r="AB795" s="1639"/>
      <c r="AC795" s="679"/>
      <c r="AD795" s="1639">
        <v>0</v>
      </c>
    </row>
    <row s="1854" customFormat="1" customHeight="1" ht="33.75">
      <c r="A796" s="1639"/>
      <c r="B796" s="2401" t="s">
        <v>1740</v>
      </c>
      <c r="C796" s="2402" t="s">
        <v>104</v>
      </c>
      <c r="D796" s="693" t="str">
        <f>B796&amp;".1"</f>
        <v>4.312.1</v>
      </c>
      <c r="E796" s="1671" t="s">
        <v>962</v>
      </c>
      <c r="F796" s="2267" t="s">
        <v>318</v>
      </c>
      <c r="G796" s="2357" t="s">
        <v>22</v>
      </c>
      <c r="H796" s="822" t="s">
        <v>22</v>
      </c>
      <c r="I796" s="2357" t="s">
        <v>1741</v>
      </c>
      <c r="J796" s="822" t="s">
        <v>22</v>
      </c>
      <c r="K796" s="2357" t="s">
        <v>22</v>
      </c>
      <c r="L796" s="822" t="s">
        <v>22</v>
      </c>
      <c r="M796" s="2663" t="s">
        <v>22</v>
      </c>
      <c r="N796" s="2661" t="s">
        <v>22</v>
      </c>
      <c r="O796" s="2652" t="s">
        <v>22</v>
      </c>
      <c r="P796" s="2650" t="s">
        <v>22</v>
      </c>
      <c r="Q796" s="2652" t="s">
        <v>22</v>
      </c>
      <c r="R796" s="2650" t="s">
        <v>22</v>
      </c>
      <c r="S796" s="1529" t="s">
        <v>963</v>
      </c>
      <c r="T796" s="1639"/>
      <c r="U796" s="1639"/>
      <c r="V796" s="1639"/>
      <c r="W796" s="1639"/>
      <c r="X796" s="1639"/>
      <c r="Y796" s="1639"/>
      <c r="Z796" s="1639"/>
      <c r="AA796" s="1639"/>
      <c r="AB796" s="1639"/>
      <c r="AC796" s="679"/>
      <c r="AD796" s="1639">
        <v>0</v>
      </c>
    </row>
    <row s="1854" customFormat="1" customHeight="1" ht="15">
      <c r="A797" s="1636"/>
      <c r="B797" s="2401"/>
      <c r="C797" s="2402"/>
      <c r="D797" s="693" t="str">
        <f>B796&amp;".2"</f>
        <v>4.312.2</v>
      </c>
      <c r="E797" s="1671" t="s">
        <v>964</v>
      </c>
      <c r="F797" s="2267" t="s">
        <v>318</v>
      </c>
      <c r="G797" s="1742" t="s">
        <v>22</v>
      </c>
      <c r="H797" s="822" t="s">
        <v>22</v>
      </c>
      <c r="I797" s="1742" t="s">
        <v>1097</v>
      </c>
      <c r="J797" s="822" t="s">
        <v>22</v>
      </c>
      <c r="K797" s="1742" t="s">
        <v>22</v>
      </c>
      <c r="L797" s="822" t="s">
        <v>22</v>
      </c>
      <c r="M797" s="2664" t="s">
        <v>22</v>
      </c>
      <c r="N797" s="2661" t="s">
        <v>22</v>
      </c>
      <c r="O797" s="2653" t="s">
        <v>22</v>
      </c>
      <c r="P797" s="2650" t="s">
        <v>22</v>
      </c>
      <c r="Q797" s="2653" t="s">
        <v>22</v>
      </c>
      <c r="R797" s="2650" t="s">
        <v>22</v>
      </c>
      <c r="S797" s="1529" t="s">
        <v>965</v>
      </c>
      <c r="T797" s="1639"/>
      <c r="U797" s="1639"/>
      <c r="V797" s="1639"/>
      <c r="W797" s="1639"/>
      <c r="X797" s="1639"/>
      <c r="Y797" s="1639"/>
      <c r="Z797" s="1639"/>
      <c r="AA797" s="1639"/>
      <c r="AB797" s="1639"/>
      <c r="AC797" s="679"/>
      <c r="AD797" s="1639">
        <v>0</v>
      </c>
    </row>
    <row s="1854" customFormat="1" customHeight="1" ht="33.75">
      <c r="A798" s="1639"/>
      <c r="B798" s="2401" t="s">
        <v>1742</v>
      </c>
      <c r="C798" s="2402" t="s">
        <v>104</v>
      </c>
      <c r="D798" s="693" t="str">
        <f>B798&amp;".1"</f>
        <v>4.313.1</v>
      </c>
      <c r="E798" s="1671" t="s">
        <v>962</v>
      </c>
      <c r="F798" s="2267" t="s">
        <v>318</v>
      </c>
      <c r="G798" s="2357" t="s">
        <v>22</v>
      </c>
      <c r="H798" s="822" t="s">
        <v>22</v>
      </c>
      <c r="I798" s="2357" t="s">
        <v>1743</v>
      </c>
      <c r="J798" s="822" t="s">
        <v>22</v>
      </c>
      <c r="K798" s="2357" t="s">
        <v>22</v>
      </c>
      <c r="L798" s="822" t="s">
        <v>22</v>
      </c>
      <c r="M798" s="2663" t="s">
        <v>22</v>
      </c>
      <c r="N798" s="2661" t="s">
        <v>22</v>
      </c>
      <c r="O798" s="2652" t="s">
        <v>22</v>
      </c>
      <c r="P798" s="2650" t="s">
        <v>22</v>
      </c>
      <c r="Q798" s="2652" t="s">
        <v>22</v>
      </c>
      <c r="R798" s="2650" t="s">
        <v>22</v>
      </c>
      <c r="S798" s="1529" t="s">
        <v>963</v>
      </c>
      <c r="T798" s="1639"/>
      <c r="U798" s="1639"/>
      <c r="V798" s="1639"/>
      <c r="W798" s="1639"/>
      <c r="X798" s="1639"/>
      <c r="Y798" s="1639"/>
      <c r="Z798" s="1639"/>
      <c r="AA798" s="1639"/>
      <c r="AB798" s="1639"/>
      <c r="AC798" s="679"/>
      <c r="AD798" s="1639">
        <v>0</v>
      </c>
    </row>
    <row s="1854" customFormat="1" customHeight="1" ht="15">
      <c r="A799" s="1636"/>
      <c r="B799" s="2401"/>
      <c r="C799" s="2402"/>
      <c r="D799" s="693" t="str">
        <f>B798&amp;".2"</f>
        <v>4.313.2</v>
      </c>
      <c r="E799" s="1671" t="s">
        <v>964</v>
      </c>
      <c r="F799" s="2267" t="s">
        <v>318</v>
      </c>
      <c r="G799" s="1742" t="s">
        <v>22</v>
      </c>
      <c r="H799" s="822" t="s">
        <v>22</v>
      </c>
      <c r="I799" s="1742" t="s">
        <v>1075</v>
      </c>
      <c r="J799" s="822" t="s">
        <v>22</v>
      </c>
      <c r="K799" s="1742" t="s">
        <v>22</v>
      </c>
      <c r="L799" s="822" t="s">
        <v>22</v>
      </c>
      <c r="M799" s="2664" t="s">
        <v>22</v>
      </c>
      <c r="N799" s="2661" t="s">
        <v>22</v>
      </c>
      <c r="O799" s="2653" t="s">
        <v>22</v>
      </c>
      <c r="P799" s="2650" t="s">
        <v>22</v>
      </c>
      <c r="Q799" s="2653" t="s">
        <v>22</v>
      </c>
      <c r="R799" s="2650" t="s">
        <v>22</v>
      </c>
      <c r="S799" s="1529" t="s">
        <v>965</v>
      </c>
      <c r="T799" s="1639"/>
      <c r="U799" s="1639"/>
      <c r="V799" s="1639"/>
      <c r="W799" s="1639"/>
      <c r="X799" s="1639"/>
      <c r="Y799" s="1639"/>
      <c r="Z799" s="1639"/>
      <c r="AA799" s="1639"/>
      <c r="AB799" s="1639"/>
      <c r="AC799" s="679"/>
      <c r="AD799" s="1639">
        <v>0</v>
      </c>
    </row>
    <row s="1854" customFormat="1" customHeight="1" ht="33.75">
      <c r="A800" s="1639"/>
      <c r="B800" s="2401" t="s">
        <v>1744</v>
      </c>
      <c r="C800" s="2402" t="s">
        <v>104</v>
      </c>
      <c r="D800" s="693" t="str">
        <f>B800&amp;".1"</f>
        <v>4.314.1</v>
      </c>
      <c r="E800" s="1671" t="s">
        <v>962</v>
      </c>
      <c r="F800" s="2267" t="s">
        <v>318</v>
      </c>
      <c r="G800" s="2357" t="s">
        <v>22</v>
      </c>
      <c r="H800" s="822" t="s">
        <v>22</v>
      </c>
      <c r="I800" s="2357" t="s">
        <v>1745</v>
      </c>
      <c r="J800" s="822" t="s">
        <v>22</v>
      </c>
      <c r="K800" s="2357" t="s">
        <v>22</v>
      </c>
      <c r="L800" s="822" t="s">
        <v>22</v>
      </c>
      <c r="M800" s="2663" t="s">
        <v>22</v>
      </c>
      <c r="N800" s="2661" t="s">
        <v>22</v>
      </c>
      <c r="O800" s="2652" t="s">
        <v>22</v>
      </c>
      <c r="P800" s="2650" t="s">
        <v>22</v>
      </c>
      <c r="Q800" s="2652" t="s">
        <v>22</v>
      </c>
      <c r="R800" s="2650" t="s">
        <v>22</v>
      </c>
      <c r="S800" s="1529" t="s">
        <v>963</v>
      </c>
      <c r="T800" s="1639"/>
      <c r="U800" s="1639"/>
      <c r="V800" s="1639"/>
      <c r="W800" s="1639"/>
      <c r="X800" s="1639"/>
      <c r="Y800" s="1639"/>
      <c r="Z800" s="1639"/>
      <c r="AA800" s="1639"/>
      <c r="AB800" s="1639"/>
      <c r="AC800" s="679"/>
      <c r="AD800" s="1639">
        <v>0</v>
      </c>
    </row>
    <row s="1854" customFormat="1" customHeight="1" ht="15">
      <c r="A801" s="1636"/>
      <c r="B801" s="2401"/>
      <c r="C801" s="2402"/>
      <c r="D801" s="693" t="str">
        <f>B800&amp;".2"</f>
        <v>4.314.2</v>
      </c>
      <c r="E801" s="1671" t="s">
        <v>964</v>
      </c>
      <c r="F801" s="2267" t="s">
        <v>318</v>
      </c>
      <c r="G801" s="1742" t="s">
        <v>22</v>
      </c>
      <c r="H801" s="822" t="s">
        <v>22</v>
      </c>
      <c r="I801" s="1742" t="s">
        <v>1003</v>
      </c>
      <c r="J801" s="822" t="s">
        <v>22</v>
      </c>
      <c r="K801" s="1742" t="s">
        <v>22</v>
      </c>
      <c r="L801" s="822" t="s">
        <v>22</v>
      </c>
      <c r="M801" s="2664" t="s">
        <v>22</v>
      </c>
      <c r="N801" s="2661" t="s">
        <v>22</v>
      </c>
      <c r="O801" s="2653" t="s">
        <v>22</v>
      </c>
      <c r="P801" s="2650" t="s">
        <v>22</v>
      </c>
      <c r="Q801" s="2653" t="s">
        <v>22</v>
      </c>
      <c r="R801" s="2650" t="s">
        <v>22</v>
      </c>
      <c r="S801" s="1529" t="s">
        <v>965</v>
      </c>
      <c r="T801" s="1639"/>
      <c r="U801" s="1639"/>
      <c r="V801" s="1639"/>
      <c r="W801" s="1639"/>
      <c r="X801" s="1639"/>
      <c r="Y801" s="1639"/>
      <c r="Z801" s="1639"/>
      <c r="AA801" s="1639"/>
      <c r="AB801" s="1639"/>
      <c r="AC801" s="679"/>
      <c r="AD801" s="1639">
        <v>0</v>
      </c>
    </row>
    <row s="1854" customFormat="1" customHeight="1" ht="33.75">
      <c r="A802" s="1639"/>
      <c r="B802" s="2401" t="s">
        <v>1746</v>
      </c>
      <c r="C802" s="2402" t="s">
        <v>104</v>
      </c>
      <c r="D802" s="693" t="str">
        <f>B802&amp;".1"</f>
        <v>4.315.1</v>
      </c>
      <c r="E802" s="1671" t="s">
        <v>962</v>
      </c>
      <c r="F802" s="2267" t="s">
        <v>318</v>
      </c>
      <c r="G802" s="2357" t="s">
        <v>22</v>
      </c>
      <c r="H802" s="822" t="s">
        <v>22</v>
      </c>
      <c r="I802" s="2357" t="s">
        <v>1747</v>
      </c>
      <c r="J802" s="822" t="s">
        <v>22</v>
      </c>
      <c r="K802" s="2357" t="s">
        <v>22</v>
      </c>
      <c r="L802" s="822" t="s">
        <v>22</v>
      </c>
      <c r="M802" s="2663" t="s">
        <v>22</v>
      </c>
      <c r="N802" s="2661" t="s">
        <v>22</v>
      </c>
      <c r="O802" s="2652" t="s">
        <v>22</v>
      </c>
      <c r="P802" s="2650" t="s">
        <v>22</v>
      </c>
      <c r="Q802" s="2652" t="s">
        <v>22</v>
      </c>
      <c r="R802" s="2650" t="s">
        <v>22</v>
      </c>
      <c r="S802" s="1529" t="s">
        <v>963</v>
      </c>
      <c r="T802" s="1639"/>
      <c r="U802" s="1639"/>
      <c r="V802" s="1639"/>
      <c r="W802" s="1639"/>
      <c r="X802" s="1639"/>
      <c r="Y802" s="1639"/>
      <c r="Z802" s="1639"/>
      <c r="AA802" s="1639"/>
      <c r="AB802" s="1639"/>
      <c r="AC802" s="679"/>
      <c r="AD802" s="1639">
        <v>0</v>
      </c>
    </row>
    <row s="1854" customFormat="1" customHeight="1" ht="15">
      <c r="A803" s="1636"/>
      <c r="B803" s="2401"/>
      <c r="C803" s="2402"/>
      <c r="D803" s="693" t="str">
        <f>B802&amp;".2"</f>
        <v>4.315.2</v>
      </c>
      <c r="E803" s="1671" t="s">
        <v>964</v>
      </c>
      <c r="F803" s="2267" t="s">
        <v>318</v>
      </c>
      <c r="G803" s="1742" t="s">
        <v>22</v>
      </c>
      <c r="H803" s="822" t="s">
        <v>22</v>
      </c>
      <c r="I803" s="1742" t="s">
        <v>1291</v>
      </c>
      <c r="J803" s="822" t="s">
        <v>22</v>
      </c>
      <c r="K803" s="1742" t="s">
        <v>22</v>
      </c>
      <c r="L803" s="822" t="s">
        <v>22</v>
      </c>
      <c r="M803" s="2664" t="s">
        <v>22</v>
      </c>
      <c r="N803" s="2661" t="s">
        <v>22</v>
      </c>
      <c r="O803" s="2653" t="s">
        <v>22</v>
      </c>
      <c r="P803" s="2650" t="s">
        <v>22</v>
      </c>
      <c r="Q803" s="2653" t="s">
        <v>22</v>
      </c>
      <c r="R803" s="2650" t="s">
        <v>22</v>
      </c>
      <c r="S803" s="1529" t="s">
        <v>965</v>
      </c>
      <c r="T803" s="1639"/>
      <c r="U803" s="1639"/>
      <c r="V803" s="1639"/>
      <c r="W803" s="1639"/>
      <c r="X803" s="1639"/>
      <c r="Y803" s="1639"/>
      <c r="Z803" s="1639"/>
      <c r="AA803" s="1639"/>
      <c r="AB803" s="1639"/>
      <c r="AC803" s="679"/>
      <c r="AD803" s="1639">
        <v>0</v>
      </c>
    </row>
    <row s="1854" customFormat="1" customHeight="1" ht="33.75">
      <c r="A804" s="1639"/>
      <c r="B804" s="2401" t="s">
        <v>1748</v>
      </c>
      <c r="C804" s="2402" t="s">
        <v>104</v>
      </c>
      <c r="D804" s="693" t="str">
        <f>B804&amp;".1"</f>
        <v>4.316.1</v>
      </c>
      <c r="E804" s="1671" t="s">
        <v>962</v>
      </c>
      <c r="F804" s="2267" t="s">
        <v>318</v>
      </c>
      <c r="G804" s="2357" t="s">
        <v>22</v>
      </c>
      <c r="H804" s="822" t="s">
        <v>22</v>
      </c>
      <c r="I804" s="2357" t="s">
        <v>1749</v>
      </c>
      <c r="J804" s="822" t="s">
        <v>22</v>
      </c>
      <c r="K804" s="2357" t="s">
        <v>22</v>
      </c>
      <c r="L804" s="822" t="s">
        <v>22</v>
      </c>
      <c r="M804" s="2663" t="s">
        <v>22</v>
      </c>
      <c r="N804" s="2661" t="s">
        <v>22</v>
      </c>
      <c r="O804" s="2652" t="s">
        <v>22</v>
      </c>
      <c r="P804" s="2650" t="s">
        <v>22</v>
      </c>
      <c r="Q804" s="2652" t="s">
        <v>22</v>
      </c>
      <c r="R804" s="2650" t="s">
        <v>22</v>
      </c>
      <c r="S804" s="1529" t="s">
        <v>963</v>
      </c>
      <c r="T804" s="1639"/>
      <c r="U804" s="1639"/>
      <c r="V804" s="1639"/>
      <c r="W804" s="1639"/>
      <c r="X804" s="1639"/>
      <c r="Y804" s="1639"/>
      <c r="Z804" s="1639"/>
      <c r="AA804" s="1639"/>
      <c r="AB804" s="1639"/>
      <c r="AC804" s="679"/>
      <c r="AD804" s="1639">
        <v>0</v>
      </c>
    </row>
    <row s="1854" customFormat="1" customHeight="1" ht="15">
      <c r="A805" s="1636"/>
      <c r="B805" s="2401"/>
      <c r="C805" s="2402"/>
      <c r="D805" s="693" t="str">
        <f>B804&amp;".2"</f>
        <v>4.316.2</v>
      </c>
      <c r="E805" s="1671" t="s">
        <v>964</v>
      </c>
      <c r="F805" s="2267" t="s">
        <v>318</v>
      </c>
      <c r="G805" s="1742" t="s">
        <v>22</v>
      </c>
      <c r="H805" s="822" t="s">
        <v>22</v>
      </c>
      <c r="I805" s="1742" t="s">
        <v>997</v>
      </c>
      <c r="J805" s="822" t="s">
        <v>22</v>
      </c>
      <c r="K805" s="1742" t="s">
        <v>22</v>
      </c>
      <c r="L805" s="822" t="s">
        <v>22</v>
      </c>
      <c r="M805" s="2664" t="s">
        <v>22</v>
      </c>
      <c r="N805" s="2661" t="s">
        <v>22</v>
      </c>
      <c r="O805" s="2653" t="s">
        <v>22</v>
      </c>
      <c r="P805" s="2650" t="s">
        <v>22</v>
      </c>
      <c r="Q805" s="2653" t="s">
        <v>22</v>
      </c>
      <c r="R805" s="2650" t="s">
        <v>22</v>
      </c>
      <c r="S805" s="1529" t="s">
        <v>965</v>
      </c>
      <c r="T805" s="1639"/>
      <c r="U805" s="1639"/>
      <c r="V805" s="1639"/>
      <c r="W805" s="1639"/>
      <c r="X805" s="1639"/>
      <c r="Y805" s="1639"/>
      <c r="Z805" s="1639"/>
      <c r="AA805" s="1639"/>
      <c r="AB805" s="1639"/>
      <c r="AC805" s="679"/>
      <c r="AD805" s="1639">
        <v>0</v>
      </c>
    </row>
    <row s="1854" customFormat="1" customHeight="1" ht="33.75">
      <c r="A806" s="1639"/>
      <c r="B806" s="2401" t="s">
        <v>1750</v>
      </c>
      <c r="C806" s="2402" t="s">
        <v>104</v>
      </c>
      <c r="D806" s="693" t="str">
        <f>B806&amp;".1"</f>
        <v>4.317.1</v>
      </c>
      <c r="E806" s="1671" t="s">
        <v>962</v>
      </c>
      <c r="F806" s="2267" t="s">
        <v>318</v>
      </c>
      <c r="G806" s="2357" t="s">
        <v>22</v>
      </c>
      <c r="H806" s="822" t="s">
        <v>22</v>
      </c>
      <c r="I806" s="2357" t="s">
        <v>1751</v>
      </c>
      <c r="J806" s="822" t="s">
        <v>22</v>
      </c>
      <c r="K806" s="2357" t="s">
        <v>22</v>
      </c>
      <c r="L806" s="822" t="s">
        <v>22</v>
      </c>
      <c r="M806" s="2663" t="s">
        <v>22</v>
      </c>
      <c r="N806" s="2661" t="s">
        <v>22</v>
      </c>
      <c r="O806" s="2652" t="s">
        <v>22</v>
      </c>
      <c r="P806" s="2650" t="s">
        <v>22</v>
      </c>
      <c r="Q806" s="2652" t="s">
        <v>22</v>
      </c>
      <c r="R806" s="2650" t="s">
        <v>22</v>
      </c>
      <c r="S806" s="1529" t="s">
        <v>963</v>
      </c>
      <c r="T806" s="1639"/>
      <c r="U806" s="1639"/>
      <c r="V806" s="1639"/>
      <c r="W806" s="1639"/>
      <c r="X806" s="1639"/>
      <c r="Y806" s="1639"/>
      <c r="Z806" s="1639"/>
      <c r="AA806" s="1639"/>
      <c r="AB806" s="1639"/>
      <c r="AC806" s="679"/>
      <c r="AD806" s="1639">
        <v>0</v>
      </c>
    </row>
    <row s="1854" customFormat="1" customHeight="1" ht="15">
      <c r="A807" s="1636"/>
      <c r="B807" s="2401"/>
      <c r="C807" s="2402"/>
      <c r="D807" s="693" t="str">
        <f>B806&amp;".2"</f>
        <v>4.317.2</v>
      </c>
      <c r="E807" s="1671" t="s">
        <v>964</v>
      </c>
      <c r="F807" s="2267" t="s">
        <v>318</v>
      </c>
      <c r="G807" s="1742" t="s">
        <v>22</v>
      </c>
      <c r="H807" s="822" t="s">
        <v>22</v>
      </c>
      <c r="I807" s="1742" t="s">
        <v>1306</v>
      </c>
      <c r="J807" s="822" t="s">
        <v>22</v>
      </c>
      <c r="K807" s="1742" t="s">
        <v>22</v>
      </c>
      <c r="L807" s="822" t="s">
        <v>22</v>
      </c>
      <c r="M807" s="2664" t="s">
        <v>22</v>
      </c>
      <c r="N807" s="2661" t="s">
        <v>22</v>
      </c>
      <c r="O807" s="2653" t="s">
        <v>22</v>
      </c>
      <c r="P807" s="2650" t="s">
        <v>22</v>
      </c>
      <c r="Q807" s="2653" t="s">
        <v>22</v>
      </c>
      <c r="R807" s="2650" t="s">
        <v>22</v>
      </c>
      <c r="S807" s="1529" t="s">
        <v>965</v>
      </c>
      <c r="T807" s="1639"/>
      <c r="U807" s="1639"/>
      <c r="V807" s="1639"/>
      <c r="W807" s="1639"/>
      <c r="X807" s="1639"/>
      <c r="Y807" s="1639"/>
      <c r="Z807" s="1639"/>
      <c r="AA807" s="1639"/>
      <c r="AB807" s="1639"/>
      <c r="AC807" s="679"/>
      <c r="AD807" s="1639">
        <v>0</v>
      </c>
    </row>
    <row s="1854" customFormat="1" customHeight="1" ht="33.75">
      <c r="A808" s="1639"/>
      <c r="B808" s="2401" t="s">
        <v>1752</v>
      </c>
      <c r="C808" s="2402" t="s">
        <v>104</v>
      </c>
      <c r="D808" s="693" t="str">
        <f>B808&amp;".1"</f>
        <v>4.318.1</v>
      </c>
      <c r="E808" s="1671" t="s">
        <v>962</v>
      </c>
      <c r="F808" s="2267" t="s">
        <v>318</v>
      </c>
      <c r="G808" s="2357" t="s">
        <v>22</v>
      </c>
      <c r="H808" s="822" t="s">
        <v>22</v>
      </c>
      <c r="I808" s="2357" t="s">
        <v>1753</v>
      </c>
      <c r="J808" s="822" t="s">
        <v>22</v>
      </c>
      <c r="K808" s="2357" t="s">
        <v>22</v>
      </c>
      <c r="L808" s="822" t="s">
        <v>22</v>
      </c>
      <c r="M808" s="2663" t="s">
        <v>22</v>
      </c>
      <c r="N808" s="2661" t="s">
        <v>22</v>
      </c>
      <c r="O808" s="2652" t="s">
        <v>22</v>
      </c>
      <c r="P808" s="2650" t="s">
        <v>22</v>
      </c>
      <c r="Q808" s="2652" t="s">
        <v>22</v>
      </c>
      <c r="R808" s="2650" t="s">
        <v>22</v>
      </c>
      <c r="S808" s="1529" t="s">
        <v>963</v>
      </c>
      <c r="T808" s="1639"/>
      <c r="U808" s="1639"/>
      <c r="V808" s="1639"/>
      <c r="W808" s="1639"/>
      <c r="X808" s="1639"/>
      <c r="Y808" s="1639"/>
      <c r="Z808" s="1639"/>
      <c r="AA808" s="1639"/>
      <c r="AB808" s="1639"/>
      <c r="AC808" s="679"/>
      <c r="AD808" s="1639">
        <v>0</v>
      </c>
    </row>
    <row s="1854" customFormat="1" customHeight="1" ht="15">
      <c r="A809" s="1636"/>
      <c r="B809" s="2401"/>
      <c r="C809" s="2402"/>
      <c r="D809" s="693" t="str">
        <f>B808&amp;".2"</f>
        <v>4.318.2</v>
      </c>
      <c r="E809" s="1671" t="s">
        <v>964</v>
      </c>
      <c r="F809" s="2267" t="s">
        <v>318</v>
      </c>
      <c r="G809" s="1742" t="s">
        <v>22</v>
      </c>
      <c r="H809" s="822" t="s">
        <v>22</v>
      </c>
      <c r="I809" s="1742" t="s">
        <v>1056</v>
      </c>
      <c r="J809" s="822" t="s">
        <v>22</v>
      </c>
      <c r="K809" s="1742" t="s">
        <v>22</v>
      </c>
      <c r="L809" s="822" t="s">
        <v>22</v>
      </c>
      <c r="M809" s="2664" t="s">
        <v>22</v>
      </c>
      <c r="N809" s="2661" t="s">
        <v>22</v>
      </c>
      <c r="O809" s="2653" t="s">
        <v>22</v>
      </c>
      <c r="P809" s="2650" t="s">
        <v>22</v>
      </c>
      <c r="Q809" s="2653" t="s">
        <v>22</v>
      </c>
      <c r="R809" s="2650" t="s">
        <v>22</v>
      </c>
      <c r="S809" s="1529" t="s">
        <v>965</v>
      </c>
      <c r="T809" s="1639"/>
      <c r="U809" s="1639"/>
      <c r="V809" s="1639"/>
      <c r="W809" s="1639"/>
      <c r="X809" s="1639"/>
      <c r="Y809" s="1639"/>
      <c r="Z809" s="1639"/>
      <c r="AA809" s="1639"/>
      <c r="AB809" s="1639"/>
      <c r="AC809" s="679"/>
      <c r="AD809" s="1639">
        <v>0</v>
      </c>
    </row>
    <row s="1854" customFormat="1" customHeight="1" ht="33.75">
      <c r="A810" s="1639"/>
      <c r="B810" s="2401" t="s">
        <v>1754</v>
      </c>
      <c r="C810" s="2402" t="s">
        <v>104</v>
      </c>
      <c r="D810" s="693" t="str">
        <f>B810&amp;".1"</f>
        <v>4.319.1</v>
      </c>
      <c r="E810" s="1671" t="s">
        <v>962</v>
      </c>
      <c r="F810" s="2267" t="s">
        <v>318</v>
      </c>
      <c r="G810" s="2357" t="s">
        <v>22</v>
      </c>
      <c r="H810" s="822" t="s">
        <v>22</v>
      </c>
      <c r="I810" s="2357" t="s">
        <v>1755</v>
      </c>
      <c r="J810" s="822" t="s">
        <v>22</v>
      </c>
      <c r="K810" s="2357" t="s">
        <v>22</v>
      </c>
      <c r="L810" s="822" t="s">
        <v>22</v>
      </c>
      <c r="M810" s="2663" t="s">
        <v>22</v>
      </c>
      <c r="N810" s="2661" t="s">
        <v>22</v>
      </c>
      <c r="O810" s="2652" t="s">
        <v>22</v>
      </c>
      <c r="P810" s="2650" t="s">
        <v>22</v>
      </c>
      <c r="Q810" s="2652" t="s">
        <v>22</v>
      </c>
      <c r="R810" s="2650" t="s">
        <v>22</v>
      </c>
      <c r="S810" s="1529" t="s">
        <v>963</v>
      </c>
      <c r="T810" s="1639"/>
      <c r="U810" s="1639"/>
      <c r="V810" s="1639"/>
      <c r="W810" s="1639"/>
      <c r="X810" s="1639"/>
      <c r="Y810" s="1639"/>
      <c r="Z810" s="1639"/>
      <c r="AA810" s="1639"/>
      <c r="AB810" s="1639"/>
      <c r="AC810" s="679"/>
      <c r="AD810" s="1639">
        <v>0</v>
      </c>
    </row>
    <row s="1854" customFormat="1" customHeight="1" ht="15">
      <c r="A811" s="1636"/>
      <c r="B811" s="2401"/>
      <c r="C811" s="2402"/>
      <c r="D811" s="693" t="str">
        <f>B810&amp;".2"</f>
        <v>4.319.2</v>
      </c>
      <c r="E811" s="1671" t="s">
        <v>964</v>
      </c>
      <c r="F811" s="2267" t="s">
        <v>318</v>
      </c>
      <c r="G811" s="1742" t="s">
        <v>22</v>
      </c>
      <c r="H811" s="822" t="s">
        <v>22</v>
      </c>
      <c r="I811" s="1742" t="s">
        <v>997</v>
      </c>
      <c r="J811" s="822" t="s">
        <v>22</v>
      </c>
      <c r="K811" s="1742" t="s">
        <v>22</v>
      </c>
      <c r="L811" s="822" t="s">
        <v>22</v>
      </c>
      <c r="M811" s="2664" t="s">
        <v>22</v>
      </c>
      <c r="N811" s="2661" t="s">
        <v>22</v>
      </c>
      <c r="O811" s="2653" t="s">
        <v>22</v>
      </c>
      <c r="P811" s="2650" t="s">
        <v>22</v>
      </c>
      <c r="Q811" s="2653" t="s">
        <v>22</v>
      </c>
      <c r="R811" s="2650" t="s">
        <v>22</v>
      </c>
      <c r="S811" s="1529" t="s">
        <v>965</v>
      </c>
      <c r="T811" s="1639"/>
      <c r="U811" s="1639"/>
      <c r="V811" s="1639"/>
      <c r="W811" s="1639"/>
      <c r="X811" s="1639"/>
      <c r="Y811" s="1639"/>
      <c r="Z811" s="1639"/>
      <c r="AA811" s="1639"/>
      <c r="AB811" s="1639"/>
      <c r="AC811" s="679"/>
      <c r="AD811" s="1639">
        <v>0</v>
      </c>
    </row>
    <row s="1854" customFormat="1" customHeight="1" ht="33.75">
      <c r="A812" s="1639"/>
      <c r="B812" s="2401" t="s">
        <v>1756</v>
      </c>
      <c r="C812" s="2402" t="s">
        <v>104</v>
      </c>
      <c r="D812" s="693" t="str">
        <f>B812&amp;".1"</f>
        <v>4.320.1</v>
      </c>
      <c r="E812" s="1671" t="s">
        <v>962</v>
      </c>
      <c r="F812" s="2267" t="s">
        <v>318</v>
      </c>
      <c r="G812" s="2357" t="s">
        <v>22</v>
      </c>
      <c r="H812" s="822" t="s">
        <v>22</v>
      </c>
      <c r="I812" s="2357" t="s">
        <v>1755</v>
      </c>
      <c r="J812" s="822" t="s">
        <v>22</v>
      </c>
      <c r="K812" s="2357" t="s">
        <v>22</v>
      </c>
      <c r="L812" s="822" t="s">
        <v>22</v>
      </c>
      <c r="M812" s="2663" t="s">
        <v>22</v>
      </c>
      <c r="N812" s="2661" t="s">
        <v>22</v>
      </c>
      <c r="O812" s="2652" t="s">
        <v>22</v>
      </c>
      <c r="P812" s="2650" t="s">
        <v>22</v>
      </c>
      <c r="Q812" s="2652" t="s">
        <v>22</v>
      </c>
      <c r="R812" s="2650" t="s">
        <v>22</v>
      </c>
      <c r="S812" s="1529" t="s">
        <v>963</v>
      </c>
      <c r="T812" s="1639"/>
      <c r="U812" s="1639"/>
      <c r="V812" s="1639"/>
      <c r="W812" s="1639"/>
      <c r="X812" s="1639"/>
      <c r="Y812" s="1639"/>
      <c r="Z812" s="1639"/>
      <c r="AA812" s="1639"/>
      <c r="AB812" s="1639"/>
      <c r="AC812" s="679"/>
      <c r="AD812" s="1639">
        <v>0</v>
      </c>
    </row>
    <row s="1854" customFormat="1" customHeight="1" ht="15">
      <c r="A813" s="1636"/>
      <c r="B813" s="2401"/>
      <c r="C813" s="2402"/>
      <c r="D813" s="693" t="str">
        <f>B812&amp;".2"</f>
        <v>4.320.2</v>
      </c>
      <c r="E813" s="1671" t="s">
        <v>964</v>
      </c>
      <c r="F813" s="2267" t="s">
        <v>318</v>
      </c>
      <c r="G813" s="1742" t="s">
        <v>22</v>
      </c>
      <c r="H813" s="822" t="s">
        <v>22</v>
      </c>
      <c r="I813" s="1742" t="s">
        <v>1453</v>
      </c>
      <c r="J813" s="822" t="s">
        <v>22</v>
      </c>
      <c r="K813" s="1742" t="s">
        <v>22</v>
      </c>
      <c r="L813" s="822" t="s">
        <v>22</v>
      </c>
      <c r="M813" s="2664" t="s">
        <v>22</v>
      </c>
      <c r="N813" s="2661" t="s">
        <v>22</v>
      </c>
      <c r="O813" s="2653" t="s">
        <v>22</v>
      </c>
      <c r="P813" s="2650" t="s">
        <v>22</v>
      </c>
      <c r="Q813" s="2653" t="s">
        <v>22</v>
      </c>
      <c r="R813" s="2650" t="s">
        <v>22</v>
      </c>
      <c r="S813" s="1529" t="s">
        <v>965</v>
      </c>
      <c r="T813" s="1639"/>
      <c r="U813" s="1639"/>
      <c r="V813" s="1639"/>
      <c r="W813" s="1639"/>
      <c r="X813" s="1639"/>
      <c r="Y813" s="1639"/>
      <c r="Z813" s="1639"/>
      <c r="AA813" s="1639"/>
      <c r="AB813" s="1639"/>
      <c r="AC813" s="679"/>
      <c r="AD813" s="1639">
        <v>0</v>
      </c>
    </row>
    <row s="1854" customFormat="1" customHeight="1" ht="33.75">
      <c r="A814" s="1639"/>
      <c r="B814" s="2401" t="s">
        <v>1757</v>
      </c>
      <c r="C814" s="2402" t="s">
        <v>104</v>
      </c>
      <c r="D814" s="693" t="str">
        <f>B814&amp;".1"</f>
        <v>4.321.1</v>
      </c>
      <c r="E814" s="1671" t="s">
        <v>962</v>
      </c>
      <c r="F814" s="2267" t="s">
        <v>318</v>
      </c>
      <c r="G814" s="2357" t="s">
        <v>22</v>
      </c>
      <c r="H814" s="822" t="s">
        <v>22</v>
      </c>
      <c r="I814" s="2357" t="s">
        <v>1758</v>
      </c>
      <c r="J814" s="822" t="s">
        <v>22</v>
      </c>
      <c r="K814" s="2357" t="s">
        <v>22</v>
      </c>
      <c r="L814" s="822" t="s">
        <v>22</v>
      </c>
      <c r="M814" s="2663" t="s">
        <v>22</v>
      </c>
      <c r="N814" s="2661" t="s">
        <v>22</v>
      </c>
      <c r="O814" s="2652" t="s">
        <v>22</v>
      </c>
      <c r="P814" s="2650" t="s">
        <v>22</v>
      </c>
      <c r="Q814" s="2652" t="s">
        <v>22</v>
      </c>
      <c r="R814" s="2650" t="s">
        <v>22</v>
      </c>
      <c r="S814" s="1529" t="s">
        <v>963</v>
      </c>
      <c r="T814" s="1639"/>
      <c r="U814" s="1639"/>
      <c r="V814" s="1639"/>
      <c r="W814" s="1639"/>
      <c r="X814" s="1639"/>
      <c r="Y814" s="1639"/>
      <c r="Z814" s="1639"/>
      <c r="AA814" s="1639"/>
      <c r="AB814" s="1639"/>
      <c r="AC814" s="679"/>
      <c r="AD814" s="1639">
        <v>0</v>
      </c>
    </row>
    <row s="1854" customFormat="1" customHeight="1" ht="15">
      <c r="A815" s="1636"/>
      <c r="B815" s="2401"/>
      <c r="C815" s="2402"/>
      <c r="D815" s="693" t="str">
        <f>B814&amp;".2"</f>
        <v>4.321.2</v>
      </c>
      <c r="E815" s="1671" t="s">
        <v>964</v>
      </c>
      <c r="F815" s="2267" t="s">
        <v>318</v>
      </c>
      <c r="G815" s="1742" t="s">
        <v>22</v>
      </c>
      <c r="H815" s="822" t="s">
        <v>22</v>
      </c>
      <c r="I815" s="1742" t="s">
        <v>1075</v>
      </c>
      <c r="J815" s="822" t="s">
        <v>22</v>
      </c>
      <c r="K815" s="1742" t="s">
        <v>22</v>
      </c>
      <c r="L815" s="822" t="s">
        <v>22</v>
      </c>
      <c r="M815" s="2664" t="s">
        <v>22</v>
      </c>
      <c r="N815" s="2661" t="s">
        <v>22</v>
      </c>
      <c r="O815" s="2653" t="s">
        <v>22</v>
      </c>
      <c r="P815" s="2650" t="s">
        <v>22</v>
      </c>
      <c r="Q815" s="2653" t="s">
        <v>22</v>
      </c>
      <c r="R815" s="2650" t="s">
        <v>22</v>
      </c>
      <c r="S815" s="1529" t="s">
        <v>965</v>
      </c>
      <c r="T815" s="1639"/>
      <c r="U815" s="1639"/>
      <c r="V815" s="1639"/>
      <c r="W815" s="1639"/>
      <c r="X815" s="1639"/>
      <c r="Y815" s="1639"/>
      <c r="Z815" s="1639"/>
      <c r="AA815" s="1639"/>
      <c r="AB815" s="1639"/>
      <c r="AC815" s="679"/>
      <c r="AD815" s="1639">
        <v>0</v>
      </c>
    </row>
    <row s="1854" customFormat="1" customHeight="1" ht="33.75">
      <c r="A816" s="1639"/>
      <c r="B816" s="2401" t="s">
        <v>1759</v>
      </c>
      <c r="C816" s="2402" t="s">
        <v>104</v>
      </c>
      <c r="D816" s="693" t="str">
        <f>B816&amp;".1"</f>
        <v>4.322.1</v>
      </c>
      <c r="E816" s="1671" t="s">
        <v>962</v>
      </c>
      <c r="F816" s="2267" t="s">
        <v>318</v>
      </c>
      <c r="G816" s="2357" t="s">
        <v>22</v>
      </c>
      <c r="H816" s="822" t="s">
        <v>22</v>
      </c>
      <c r="I816" s="2357" t="s">
        <v>1760</v>
      </c>
      <c r="J816" s="822" t="s">
        <v>22</v>
      </c>
      <c r="K816" s="2357" t="s">
        <v>22</v>
      </c>
      <c r="L816" s="822" t="s">
        <v>22</v>
      </c>
      <c r="M816" s="2663" t="s">
        <v>22</v>
      </c>
      <c r="N816" s="2661" t="s">
        <v>22</v>
      </c>
      <c r="O816" s="2652" t="s">
        <v>22</v>
      </c>
      <c r="P816" s="2650" t="s">
        <v>22</v>
      </c>
      <c r="Q816" s="2652" t="s">
        <v>22</v>
      </c>
      <c r="R816" s="2650" t="s">
        <v>22</v>
      </c>
      <c r="S816" s="1529" t="s">
        <v>963</v>
      </c>
      <c r="T816" s="1639"/>
      <c r="U816" s="1639"/>
      <c r="V816" s="1639"/>
      <c r="W816" s="1639"/>
      <c r="X816" s="1639"/>
      <c r="Y816" s="1639"/>
      <c r="Z816" s="1639"/>
      <c r="AA816" s="1639"/>
      <c r="AB816" s="1639"/>
      <c r="AC816" s="679"/>
      <c r="AD816" s="1639">
        <v>0</v>
      </c>
    </row>
    <row s="1854" customFormat="1" customHeight="1" ht="15">
      <c r="A817" s="1636"/>
      <c r="B817" s="2401"/>
      <c r="C817" s="2402"/>
      <c r="D817" s="693" t="str">
        <f>B816&amp;".2"</f>
        <v>4.322.2</v>
      </c>
      <c r="E817" s="1671" t="s">
        <v>964</v>
      </c>
      <c r="F817" s="2267" t="s">
        <v>318</v>
      </c>
      <c r="G817" s="1742" t="s">
        <v>22</v>
      </c>
      <c r="H817" s="822" t="s">
        <v>22</v>
      </c>
      <c r="I817" s="1742" t="s">
        <v>1277</v>
      </c>
      <c r="J817" s="822" t="s">
        <v>22</v>
      </c>
      <c r="K817" s="1742" t="s">
        <v>22</v>
      </c>
      <c r="L817" s="822" t="s">
        <v>22</v>
      </c>
      <c r="M817" s="2664" t="s">
        <v>22</v>
      </c>
      <c r="N817" s="2661" t="s">
        <v>22</v>
      </c>
      <c r="O817" s="2653" t="s">
        <v>22</v>
      </c>
      <c r="P817" s="2650" t="s">
        <v>22</v>
      </c>
      <c r="Q817" s="2653" t="s">
        <v>22</v>
      </c>
      <c r="R817" s="2650" t="s">
        <v>22</v>
      </c>
      <c r="S817" s="1529" t="s">
        <v>965</v>
      </c>
      <c r="T817" s="1639"/>
      <c r="U817" s="1639"/>
      <c r="V817" s="1639"/>
      <c r="W817" s="1639"/>
      <c r="X817" s="1639"/>
      <c r="Y817" s="1639"/>
      <c r="Z817" s="1639"/>
      <c r="AA817" s="1639"/>
      <c r="AB817" s="1639"/>
      <c r="AC817" s="679"/>
      <c r="AD817" s="1639">
        <v>0</v>
      </c>
    </row>
    <row s="1854" customFormat="1" customHeight="1" ht="33.75">
      <c r="A818" s="1639"/>
      <c r="B818" s="2401" t="s">
        <v>1761</v>
      </c>
      <c r="C818" s="2402" t="s">
        <v>104</v>
      </c>
      <c r="D818" s="693" t="str">
        <f>B818&amp;".1"</f>
        <v>4.323.1</v>
      </c>
      <c r="E818" s="1671" t="s">
        <v>962</v>
      </c>
      <c r="F818" s="2267" t="s">
        <v>318</v>
      </c>
      <c r="G818" s="2357" t="s">
        <v>22</v>
      </c>
      <c r="H818" s="822" t="s">
        <v>22</v>
      </c>
      <c r="I818" s="2357" t="s">
        <v>1762</v>
      </c>
      <c r="J818" s="822" t="s">
        <v>22</v>
      </c>
      <c r="K818" s="2357" t="s">
        <v>22</v>
      </c>
      <c r="L818" s="822" t="s">
        <v>22</v>
      </c>
      <c r="M818" s="2663" t="s">
        <v>22</v>
      </c>
      <c r="N818" s="2661" t="s">
        <v>22</v>
      </c>
      <c r="O818" s="2652" t="s">
        <v>22</v>
      </c>
      <c r="P818" s="2650" t="s">
        <v>22</v>
      </c>
      <c r="Q818" s="2652" t="s">
        <v>22</v>
      </c>
      <c r="R818" s="2650" t="s">
        <v>22</v>
      </c>
      <c r="S818" s="1529" t="s">
        <v>963</v>
      </c>
      <c r="T818" s="1639"/>
      <c r="U818" s="1639"/>
      <c r="V818" s="1639"/>
      <c r="W818" s="1639"/>
      <c r="X818" s="1639"/>
      <c r="Y818" s="1639"/>
      <c r="Z818" s="1639"/>
      <c r="AA818" s="1639"/>
      <c r="AB818" s="1639"/>
      <c r="AC818" s="679"/>
      <c r="AD818" s="1639">
        <v>0</v>
      </c>
    </row>
    <row s="1854" customFormat="1" customHeight="1" ht="15">
      <c r="A819" s="1636"/>
      <c r="B819" s="2401"/>
      <c r="C819" s="2402"/>
      <c r="D819" s="693" t="str">
        <f>B818&amp;".2"</f>
        <v>4.323.2</v>
      </c>
      <c r="E819" s="1671" t="s">
        <v>964</v>
      </c>
      <c r="F819" s="2267" t="s">
        <v>318</v>
      </c>
      <c r="G819" s="1742" t="s">
        <v>22</v>
      </c>
      <c r="H819" s="822" t="s">
        <v>22</v>
      </c>
      <c r="I819" s="1742" t="s">
        <v>1052</v>
      </c>
      <c r="J819" s="822" t="s">
        <v>22</v>
      </c>
      <c r="K819" s="1742" t="s">
        <v>22</v>
      </c>
      <c r="L819" s="822" t="s">
        <v>22</v>
      </c>
      <c r="M819" s="2664" t="s">
        <v>22</v>
      </c>
      <c r="N819" s="2661" t="s">
        <v>22</v>
      </c>
      <c r="O819" s="2653" t="s">
        <v>22</v>
      </c>
      <c r="P819" s="2650" t="s">
        <v>22</v>
      </c>
      <c r="Q819" s="2653" t="s">
        <v>22</v>
      </c>
      <c r="R819" s="2650" t="s">
        <v>22</v>
      </c>
      <c r="S819" s="1529" t="s">
        <v>965</v>
      </c>
      <c r="T819" s="1639"/>
      <c r="U819" s="1639"/>
      <c r="V819" s="1639"/>
      <c r="W819" s="1639"/>
      <c r="X819" s="1639"/>
      <c r="Y819" s="1639"/>
      <c r="Z819" s="1639"/>
      <c r="AA819" s="1639"/>
      <c r="AB819" s="1639"/>
      <c r="AC819" s="679"/>
      <c r="AD819" s="1639">
        <v>0</v>
      </c>
    </row>
    <row s="1854" customFormat="1" customHeight="1" ht="33.75">
      <c r="A820" s="1639"/>
      <c r="B820" s="2401" t="s">
        <v>1763</v>
      </c>
      <c r="C820" s="2402" t="s">
        <v>104</v>
      </c>
      <c r="D820" s="693" t="str">
        <f>B820&amp;".1"</f>
        <v>4.324.1</v>
      </c>
      <c r="E820" s="1671" t="s">
        <v>962</v>
      </c>
      <c r="F820" s="2267" t="s">
        <v>318</v>
      </c>
      <c r="G820" s="2357" t="s">
        <v>22</v>
      </c>
      <c r="H820" s="822" t="s">
        <v>22</v>
      </c>
      <c r="I820" s="2357" t="s">
        <v>1764</v>
      </c>
      <c r="J820" s="822" t="s">
        <v>22</v>
      </c>
      <c r="K820" s="2357" t="s">
        <v>22</v>
      </c>
      <c r="L820" s="822" t="s">
        <v>22</v>
      </c>
      <c r="M820" s="2663" t="s">
        <v>22</v>
      </c>
      <c r="N820" s="2661" t="s">
        <v>22</v>
      </c>
      <c r="O820" s="2652" t="s">
        <v>22</v>
      </c>
      <c r="P820" s="2650" t="s">
        <v>22</v>
      </c>
      <c r="Q820" s="2652" t="s">
        <v>22</v>
      </c>
      <c r="R820" s="2650" t="s">
        <v>22</v>
      </c>
      <c r="S820" s="1529" t="s">
        <v>963</v>
      </c>
      <c r="T820" s="1639"/>
      <c r="U820" s="1639"/>
      <c r="V820" s="1639"/>
      <c r="W820" s="1639"/>
      <c r="X820" s="1639"/>
      <c r="Y820" s="1639"/>
      <c r="Z820" s="1639"/>
      <c r="AA820" s="1639"/>
      <c r="AB820" s="1639"/>
      <c r="AC820" s="679"/>
      <c r="AD820" s="1639">
        <v>0</v>
      </c>
    </row>
    <row s="1854" customFormat="1" customHeight="1" ht="15">
      <c r="A821" s="1636"/>
      <c r="B821" s="2401"/>
      <c r="C821" s="2402"/>
      <c r="D821" s="693" t="str">
        <f>B820&amp;".2"</f>
        <v>4.324.2</v>
      </c>
      <c r="E821" s="1671" t="s">
        <v>964</v>
      </c>
      <c r="F821" s="2267" t="s">
        <v>318</v>
      </c>
      <c r="G821" s="1742" t="s">
        <v>22</v>
      </c>
      <c r="H821" s="822" t="s">
        <v>22</v>
      </c>
      <c r="I821" s="1742" t="s">
        <v>1152</v>
      </c>
      <c r="J821" s="822" t="s">
        <v>22</v>
      </c>
      <c r="K821" s="1742" t="s">
        <v>22</v>
      </c>
      <c r="L821" s="822" t="s">
        <v>22</v>
      </c>
      <c r="M821" s="2664" t="s">
        <v>22</v>
      </c>
      <c r="N821" s="2661" t="s">
        <v>22</v>
      </c>
      <c r="O821" s="2653" t="s">
        <v>22</v>
      </c>
      <c r="P821" s="2650" t="s">
        <v>22</v>
      </c>
      <c r="Q821" s="2653" t="s">
        <v>22</v>
      </c>
      <c r="R821" s="2650" t="s">
        <v>22</v>
      </c>
      <c r="S821" s="1529" t="s">
        <v>965</v>
      </c>
      <c r="T821" s="1639"/>
      <c r="U821" s="1639"/>
      <c r="V821" s="1639"/>
      <c r="W821" s="1639"/>
      <c r="X821" s="1639"/>
      <c r="Y821" s="1639"/>
      <c r="Z821" s="1639"/>
      <c r="AA821" s="1639"/>
      <c r="AB821" s="1639"/>
      <c r="AC821" s="679"/>
      <c r="AD821" s="1639">
        <v>0</v>
      </c>
    </row>
    <row s="1854" customFormat="1" customHeight="1" ht="33.75">
      <c r="A822" s="1639"/>
      <c r="B822" s="2401" t="s">
        <v>1765</v>
      </c>
      <c r="C822" s="2402" t="s">
        <v>104</v>
      </c>
      <c r="D822" s="693" t="str">
        <f>B822&amp;".1"</f>
        <v>4.325.1</v>
      </c>
      <c r="E822" s="1671" t="s">
        <v>962</v>
      </c>
      <c r="F822" s="2267" t="s">
        <v>318</v>
      </c>
      <c r="G822" s="2357" t="s">
        <v>22</v>
      </c>
      <c r="H822" s="822" t="s">
        <v>22</v>
      </c>
      <c r="I822" s="2357" t="s">
        <v>1766</v>
      </c>
      <c r="J822" s="822" t="s">
        <v>22</v>
      </c>
      <c r="K822" s="2357" t="s">
        <v>22</v>
      </c>
      <c r="L822" s="822" t="s">
        <v>22</v>
      </c>
      <c r="M822" s="2663" t="s">
        <v>22</v>
      </c>
      <c r="N822" s="2661" t="s">
        <v>22</v>
      </c>
      <c r="O822" s="2652" t="s">
        <v>22</v>
      </c>
      <c r="P822" s="2650" t="s">
        <v>22</v>
      </c>
      <c r="Q822" s="2652" t="s">
        <v>22</v>
      </c>
      <c r="R822" s="2650" t="s">
        <v>22</v>
      </c>
      <c r="S822" s="1529" t="s">
        <v>963</v>
      </c>
      <c r="T822" s="1639"/>
      <c r="U822" s="1639"/>
      <c r="V822" s="1639"/>
      <c r="W822" s="1639"/>
      <c r="X822" s="1639"/>
      <c r="Y822" s="1639"/>
      <c r="Z822" s="1639"/>
      <c r="AA822" s="1639"/>
      <c r="AB822" s="1639"/>
      <c r="AC822" s="679"/>
      <c r="AD822" s="1639">
        <v>0</v>
      </c>
    </row>
    <row s="1854" customFormat="1" customHeight="1" ht="15">
      <c r="A823" s="1636"/>
      <c r="B823" s="2401"/>
      <c r="C823" s="2402"/>
      <c r="D823" s="693" t="str">
        <f>B822&amp;".2"</f>
        <v>4.325.2</v>
      </c>
      <c r="E823" s="1671" t="s">
        <v>964</v>
      </c>
      <c r="F823" s="2267" t="s">
        <v>318</v>
      </c>
      <c r="G823" s="1742" t="s">
        <v>22</v>
      </c>
      <c r="H823" s="822" t="s">
        <v>22</v>
      </c>
      <c r="I823" s="1742" t="s">
        <v>1042</v>
      </c>
      <c r="J823" s="822" t="s">
        <v>22</v>
      </c>
      <c r="K823" s="1742" t="s">
        <v>22</v>
      </c>
      <c r="L823" s="822" t="s">
        <v>22</v>
      </c>
      <c r="M823" s="2664" t="s">
        <v>22</v>
      </c>
      <c r="N823" s="2661" t="s">
        <v>22</v>
      </c>
      <c r="O823" s="2653" t="s">
        <v>22</v>
      </c>
      <c r="P823" s="2650" t="s">
        <v>22</v>
      </c>
      <c r="Q823" s="2653" t="s">
        <v>22</v>
      </c>
      <c r="R823" s="2650" t="s">
        <v>22</v>
      </c>
      <c r="S823" s="1529" t="s">
        <v>965</v>
      </c>
      <c r="T823" s="1639"/>
      <c r="U823" s="1639"/>
      <c r="V823" s="1639"/>
      <c r="W823" s="1639"/>
      <c r="X823" s="1639"/>
      <c r="Y823" s="1639"/>
      <c r="Z823" s="1639"/>
      <c r="AA823" s="1639"/>
      <c r="AB823" s="1639"/>
      <c r="AC823" s="679"/>
      <c r="AD823" s="1639">
        <v>0</v>
      </c>
    </row>
    <row s="1854" customFormat="1" customHeight="1" ht="33.75">
      <c r="A824" s="1639"/>
      <c r="B824" s="2401" t="s">
        <v>1767</v>
      </c>
      <c r="C824" s="2402" t="s">
        <v>104</v>
      </c>
      <c r="D824" s="693" t="str">
        <f>B824&amp;".1"</f>
        <v>4.326.1</v>
      </c>
      <c r="E824" s="1671" t="s">
        <v>962</v>
      </c>
      <c r="F824" s="2267" t="s">
        <v>318</v>
      </c>
      <c r="G824" s="2357" t="s">
        <v>22</v>
      </c>
      <c r="H824" s="822" t="s">
        <v>22</v>
      </c>
      <c r="I824" s="2357" t="s">
        <v>1768</v>
      </c>
      <c r="J824" s="822" t="s">
        <v>22</v>
      </c>
      <c r="K824" s="2357" t="s">
        <v>22</v>
      </c>
      <c r="L824" s="822" t="s">
        <v>22</v>
      </c>
      <c r="M824" s="2663" t="s">
        <v>22</v>
      </c>
      <c r="N824" s="2661" t="s">
        <v>22</v>
      </c>
      <c r="O824" s="2652" t="s">
        <v>22</v>
      </c>
      <c r="P824" s="2650" t="s">
        <v>22</v>
      </c>
      <c r="Q824" s="2652" t="s">
        <v>22</v>
      </c>
      <c r="R824" s="2650" t="s">
        <v>22</v>
      </c>
      <c r="S824" s="1529" t="s">
        <v>963</v>
      </c>
      <c r="T824" s="1639"/>
      <c r="U824" s="1639"/>
      <c r="V824" s="1639"/>
      <c r="W824" s="1639"/>
      <c r="X824" s="1639"/>
      <c r="Y824" s="1639"/>
      <c r="Z824" s="1639"/>
      <c r="AA824" s="1639"/>
      <c r="AB824" s="1639"/>
      <c r="AC824" s="679"/>
      <c r="AD824" s="1639">
        <v>0</v>
      </c>
    </row>
    <row s="1854" customFormat="1" customHeight="1" ht="15">
      <c r="A825" s="1636"/>
      <c r="B825" s="2401"/>
      <c r="C825" s="2402"/>
      <c r="D825" s="693" t="str">
        <f>B824&amp;".2"</f>
        <v>4.326.2</v>
      </c>
      <c r="E825" s="1671" t="s">
        <v>964</v>
      </c>
      <c r="F825" s="2267" t="s">
        <v>318</v>
      </c>
      <c r="G825" s="1742" t="s">
        <v>22</v>
      </c>
      <c r="H825" s="822" t="s">
        <v>22</v>
      </c>
      <c r="I825" s="1742" t="s">
        <v>1075</v>
      </c>
      <c r="J825" s="822" t="s">
        <v>22</v>
      </c>
      <c r="K825" s="1742" t="s">
        <v>22</v>
      </c>
      <c r="L825" s="822" t="s">
        <v>22</v>
      </c>
      <c r="M825" s="2664" t="s">
        <v>22</v>
      </c>
      <c r="N825" s="2661" t="s">
        <v>22</v>
      </c>
      <c r="O825" s="2653" t="s">
        <v>22</v>
      </c>
      <c r="P825" s="2650" t="s">
        <v>22</v>
      </c>
      <c r="Q825" s="2653" t="s">
        <v>22</v>
      </c>
      <c r="R825" s="2650" t="s">
        <v>22</v>
      </c>
      <c r="S825" s="1529" t="s">
        <v>965</v>
      </c>
      <c r="T825" s="1639"/>
      <c r="U825" s="1639"/>
      <c r="V825" s="1639"/>
      <c r="W825" s="1639"/>
      <c r="X825" s="1639"/>
      <c r="Y825" s="1639"/>
      <c r="Z825" s="1639"/>
      <c r="AA825" s="1639"/>
      <c r="AB825" s="1639"/>
      <c r="AC825" s="679"/>
      <c r="AD825" s="1639">
        <v>0</v>
      </c>
    </row>
    <row s="1854" customFormat="1" customHeight="1" ht="33.75">
      <c r="A826" s="1639"/>
      <c r="B826" s="2401" t="s">
        <v>1769</v>
      </c>
      <c r="C826" s="2402" t="s">
        <v>104</v>
      </c>
      <c r="D826" s="693" t="str">
        <f>B826&amp;".1"</f>
        <v>4.327.1</v>
      </c>
      <c r="E826" s="1671" t="s">
        <v>962</v>
      </c>
      <c r="F826" s="2267" t="s">
        <v>318</v>
      </c>
      <c r="G826" s="2357" t="s">
        <v>22</v>
      </c>
      <c r="H826" s="822" t="s">
        <v>22</v>
      </c>
      <c r="I826" s="2357" t="s">
        <v>1770</v>
      </c>
      <c r="J826" s="822" t="s">
        <v>22</v>
      </c>
      <c r="K826" s="2357" t="s">
        <v>22</v>
      </c>
      <c r="L826" s="822" t="s">
        <v>22</v>
      </c>
      <c r="M826" s="2663" t="s">
        <v>22</v>
      </c>
      <c r="N826" s="2661" t="s">
        <v>22</v>
      </c>
      <c r="O826" s="2652" t="s">
        <v>22</v>
      </c>
      <c r="P826" s="2650" t="s">
        <v>22</v>
      </c>
      <c r="Q826" s="2652" t="s">
        <v>22</v>
      </c>
      <c r="R826" s="2650" t="s">
        <v>22</v>
      </c>
      <c r="S826" s="1529" t="s">
        <v>963</v>
      </c>
      <c r="T826" s="1639"/>
      <c r="U826" s="1639"/>
      <c r="V826" s="1639"/>
      <c r="W826" s="1639"/>
      <c r="X826" s="1639"/>
      <c r="Y826" s="1639"/>
      <c r="Z826" s="1639"/>
      <c r="AA826" s="1639"/>
      <c r="AB826" s="1639"/>
      <c r="AC826" s="679"/>
      <c r="AD826" s="1639">
        <v>0</v>
      </c>
    </row>
    <row s="1854" customFormat="1" customHeight="1" ht="15">
      <c r="A827" s="1636"/>
      <c r="B827" s="2401"/>
      <c r="C827" s="2402"/>
      <c r="D827" s="693" t="str">
        <f>B826&amp;".2"</f>
        <v>4.327.2</v>
      </c>
      <c r="E827" s="1671" t="s">
        <v>964</v>
      </c>
      <c r="F827" s="2267" t="s">
        <v>318</v>
      </c>
      <c r="G827" s="1742" t="s">
        <v>22</v>
      </c>
      <c r="H827" s="822" t="s">
        <v>22</v>
      </c>
      <c r="I827" s="1742" t="s">
        <v>1202</v>
      </c>
      <c r="J827" s="822" t="s">
        <v>22</v>
      </c>
      <c r="K827" s="1742" t="s">
        <v>22</v>
      </c>
      <c r="L827" s="822" t="s">
        <v>22</v>
      </c>
      <c r="M827" s="2664" t="s">
        <v>22</v>
      </c>
      <c r="N827" s="2661" t="s">
        <v>22</v>
      </c>
      <c r="O827" s="2653" t="s">
        <v>22</v>
      </c>
      <c r="P827" s="2650" t="s">
        <v>22</v>
      </c>
      <c r="Q827" s="2653" t="s">
        <v>22</v>
      </c>
      <c r="R827" s="2650" t="s">
        <v>22</v>
      </c>
      <c r="S827" s="1529" t="s">
        <v>965</v>
      </c>
      <c r="T827" s="1639"/>
      <c r="U827" s="1639"/>
      <c r="V827" s="1639"/>
      <c r="W827" s="1639"/>
      <c r="X827" s="1639"/>
      <c r="Y827" s="1639"/>
      <c r="Z827" s="1639"/>
      <c r="AA827" s="1639"/>
      <c r="AB827" s="1639"/>
      <c r="AC827" s="679"/>
      <c r="AD827" s="1639">
        <v>0</v>
      </c>
    </row>
    <row s="1854" customFormat="1" customHeight="1" ht="33.75">
      <c r="A828" s="1639"/>
      <c r="B828" s="2401" t="s">
        <v>1771</v>
      </c>
      <c r="C828" s="2402" t="s">
        <v>104</v>
      </c>
      <c r="D828" s="693" t="str">
        <f>B828&amp;".1"</f>
        <v>4.328.1</v>
      </c>
      <c r="E828" s="1671" t="s">
        <v>962</v>
      </c>
      <c r="F828" s="2267" t="s">
        <v>318</v>
      </c>
      <c r="G828" s="2357" t="s">
        <v>22</v>
      </c>
      <c r="H828" s="822" t="s">
        <v>22</v>
      </c>
      <c r="I828" s="2357" t="s">
        <v>1772</v>
      </c>
      <c r="J828" s="822" t="s">
        <v>22</v>
      </c>
      <c r="K828" s="2357" t="s">
        <v>22</v>
      </c>
      <c r="L828" s="822" t="s">
        <v>22</v>
      </c>
      <c r="M828" s="2663" t="s">
        <v>22</v>
      </c>
      <c r="N828" s="2661" t="s">
        <v>22</v>
      </c>
      <c r="O828" s="2652" t="s">
        <v>22</v>
      </c>
      <c r="P828" s="2650" t="s">
        <v>22</v>
      </c>
      <c r="Q828" s="2652" t="s">
        <v>22</v>
      </c>
      <c r="R828" s="2650" t="s">
        <v>22</v>
      </c>
      <c r="S828" s="1529" t="s">
        <v>963</v>
      </c>
      <c r="T828" s="1639"/>
      <c r="U828" s="1639"/>
      <c r="V828" s="1639"/>
      <c r="W828" s="1639"/>
      <c r="X828" s="1639"/>
      <c r="Y828" s="1639"/>
      <c r="Z828" s="1639"/>
      <c r="AA828" s="1639"/>
      <c r="AB828" s="1639"/>
      <c r="AC828" s="679"/>
      <c r="AD828" s="1639">
        <v>0</v>
      </c>
    </row>
    <row s="1854" customFormat="1" customHeight="1" ht="15">
      <c r="A829" s="1636"/>
      <c r="B829" s="2401"/>
      <c r="C829" s="2402"/>
      <c r="D829" s="693" t="str">
        <f>B828&amp;".2"</f>
        <v>4.328.2</v>
      </c>
      <c r="E829" s="1671" t="s">
        <v>964</v>
      </c>
      <c r="F829" s="2267" t="s">
        <v>318</v>
      </c>
      <c r="G829" s="1742" t="s">
        <v>22</v>
      </c>
      <c r="H829" s="822" t="s">
        <v>22</v>
      </c>
      <c r="I829" s="1742" t="s">
        <v>1326</v>
      </c>
      <c r="J829" s="822" t="s">
        <v>22</v>
      </c>
      <c r="K829" s="1742" t="s">
        <v>22</v>
      </c>
      <c r="L829" s="822" t="s">
        <v>22</v>
      </c>
      <c r="M829" s="2664" t="s">
        <v>22</v>
      </c>
      <c r="N829" s="2661" t="s">
        <v>22</v>
      </c>
      <c r="O829" s="2653" t="s">
        <v>22</v>
      </c>
      <c r="P829" s="2650" t="s">
        <v>22</v>
      </c>
      <c r="Q829" s="2653" t="s">
        <v>22</v>
      </c>
      <c r="R829" s="2650" t="s">
        <v>22</v>
      </c>
      <c r="S829" s="1529" t="s">
        <v>965</v>
      </c>
      <c r="T829" s="1639"/>
      <c r="U829" s="1639"/>
      <c r="V829" s="1639"/>
      <c r="W829" s="1639"/>
      <c r="X829" s="1639"/>
      <c r="Y829" s="1639"/>
      <c r="Z829" s="1639"/>
      <c r="AA829" s="1639"/>
      <c r="AB829" s="1639"/>
      <c r="AC829" s="679"/>
      <c r="AD829" s="1639">
        <v>0</v>
      </c>
    </row>
    <row s="1854" customFormat="1" customHeight="1" ht="33.75">
      <c r="A830" s="1639"/>
      <c r="B830" s="2401" t="s">
        <v>1773</v>
      </c>
      <c r="C830" s="2402" t="s">
        <v>104</v>
      </c>
      <c r="D830" s="693" t="str">
        <f>B830&amp;".1"</f>
        <v>4.329.1</v>
      </c>
      <c r="E830" s="1671" t="s">
        <v>962</v>
      </c>
      <c r="F830" s="2267" t="s">
        <v>318</v>
      </c>
      <c r="G830" s="2357" t="s">
        <v>22</v>
      </c>
      <c r="H830" s="822" t="s">
        <v>22</v>
      </c>
      <c r="I830" s="2357" t="s">
        <v>1774</v>
      </c>
      <c r="J830" s="822" t="s">
        <v>22</v>
      </c>
      <c r="K830" s="2357" t="s">
        <v>22</v>
      </c>
      <c r="L830" s="822" t="s">
        <v>22</v>
      </c>
      <c r="M830" s="2663" t="s">
        <v>22</v>
      </c>
      <c r="N830" s="2661" t="s">
        <v>22</v>
      </c>
      <c r="O830" s="2652" t="s">
        <v>22</v>
      </c>
      <c r="P830" s="2650" t="s">
        <v>22</v>
      </c>
      <c r="Q830" s="2652" t="s">
        <v>22</v>
      </c>
      <c r="R830" s="2650" t="s">
        <v>22</v>
      </c>
      <c r="S830" s="1529" t="s">
        <v>963</v>
      </c>
      <c r="T830" s="1639"/>
      <c r="U830" s="1639"/>
      <c r="V830" s="1639"/>
      <c r="W830" s="1639"/>
      <c r="X830" s="1639"/>
      <c r="Y830" s="1639"/>
      <c r="Z830" s="1639"/>
      <c r="AA830" s="1639"/>
      <c r="AB830" s="1639"/>
      <c r="AC830" s="679"/>
      <c r="AD830" s="1639">
        <v>0</v>
      </c>
    </row>
    <row s="1854" customFormat="1" customHeight="1" ht="15">
      <c r="A831" s="1636"/>
      <c r="B831" s="2401"/>
      <c r="C831" s="2402"/>
      <c r="D831" s="693" t="str">
        <f>B830&amp;".2"</f>
        <v>4.329.2</v>
      </c>
      <c r="E831" s="1671" t="s">
        <v>964</v>
      </c>
      <c r="F831" s="2267" t="s">
        <v>318</v>
      </c>
      <c r="G831" s="1742" t="s">
        <v>22</v>
      </c>
      <c r="H831" s="822" t="s">
        <v>22</v>
      </c>
      <c r="I831" s="1742" t="s">
        <v>1474</v>
      </c>
      <c r="J831" s="822" t="s">
        <v>22</v>
      </c>
      <c r="K831" s="1742" t="s">
        <v>22</v>
      </c>
      <c r="L831" s="822" t="s">
        <v>22</v>
      </c>
      <c r="M831" s="2664" t="s">
        <v>22</v>
      </c>
      <c r="N831" s="2661" t="s">
        <v>22</v>
      </c>
      <c r="O831" s="2653" t="s">
        <v>22</v>
      </c>
      <c r="P831" s="2650" t="s">
        <v>22</v>
      </c>
      <c r="Q831" s="2653" t="s">
        <v>22</v>
      </c>
      <c r="R831" s="2650" t="s">
        <v>22</v>
      </c>
      <c r="S831" s="1529" t="s">
        <v>965</v>
      </c>
      <c r="T831" s="1639"/>
      <c r="U831" s="1639"/>
      <c r="V831" s="1639"/>
      <c r="W831" s="1639"/>
      <c r="X831" s="1639"/>
      <c r="Y831" s="1639"/>
      <c r="Z831" s="1639"/>
      <c r="AA831" s="1639"/>
      <c r="AB831" s="1639"/>
      <c r="AC831" s="679"/>
      <c r="AD831" s="1639">
        <v>0</v>
      </c>
    </row>
    <row s="1854" customFormat="1" customHeight="1" ht="33.75">
      <c r="A832" s="1639"/>
      <c r="B832" s="2401" t="s">
        <v>1775</v>
      </c>
      <c r="C832" s="2402" t="s">
        <v>104</v>
      </c>
      <c r="D832" s="693" t="str">
        <f>B832&amp;".1"</f>
        <v>4.330.1</v>
      </c>
      <c r="E832" s="1671" t="s">
        <v>962</v>
      </c>
      <c r="F832" s="2267" t="s">
        <v>318</v>
      </c>
      <c r="G832" s="2357" t="s">
        <v>22</v>
      </c>
      <c r="H832" s="822" t="s">
        <v>22</v>
      </c>
      <c r="I832" s="2357" t="s">
        <v>1776</v>
      </c>
      <c r="J832" s="822" t="s">
        <v>22</v>
      </c>
      <c r="K832" s="2357" t="s">
        <v>22</v>
      </c>
      <c r="L832" s="822" t="s">
        <v>22</v>
      </c>
      <c r="M832" s="2663" t="s">
        <v>22</v>
      </c>
      <c r="N832" s="2661" t="s">
        <v>22</v>
      </c>
      <c r="O832" s="2652" t="s">
        <v>22</v>
      </c>
      <c r="P832" s="2650" t="s">
        <v>22</v>
      </c>
      <c r="Q832" s="2652" t="s">
        <v>22</v>
      </c>
      <c r="R832" s="2650" t="s">
        <v>22</v>
      </c>
      <c r="S832" s="1529" t="s">
        <v>963</v>
      </c>
      <c r="T832" s="1639"/>
      <c r="U832" s="1639"/>
      <c r="V832" s="1639"/>
      <c r="W832" s="1639"/>
      <c r="X832" s="1639"/>
      <c r="Y832" s="1639"/>
      <c r="Z832" s="1639"/>
      <c r="AA832" s="1639"/>
      <c r="AB832" s="1639"/>
      <c r="AC832" s="679"/>
      <c r="AD832" s="1639">
        <v>0</v>
      </c>
    </row>
    <row s="1854" customFormat="1" customHeight="1" ht="15">
      <c r="A833" s="1636"/>
      <c r="B833" s="2401"/>
      <c r="C833" s="2402"/>
      <c r="D833" s="693" t="str">
        <f>B832&amp;".2"</f>
        <v>4.330.2</v>
      </c>
      <c r="E833" s="1671" t="s">
        <v>964</v>
      </c>
      <c r="F833" s="2267" t="s">
        <v>318</v>
      </c>
      <c r="G833" s="1742" t="s">
        <v>22</v>
      </c>
      <c r="H833" s="822" t="s">
        <v>22</v>
      </c>
      <c r="I833" s="1742" t="s">
        <v>1056</v>
      </c>
      <c r="J833" s="822" t="s">
        <v>22</v>
      </c>
      <c r="K833" s="1742" t="s">
        <v>22</v>
      </c>
      <c r="L833" s="822" t="s">
        <v>22</v>
      </c>
      <c r="M833" s="2664" t="s">
        <v>22</v>
      </c>
      <c r="N833" s="2661" t="s">
        <v>22</v>
      </c>
      <c r="O833" s="2653" t="s">
        <v>22</v>
      </c>
      <c r="P833" s="2650" t="s">
        <v>22</v>
      </c>
      <c r="Q833" s="2653" t="s">
        <v>22</v>
      </c>
      <c r="R833" s="2650" t="s">
        <v>22</v>
      </c>
      <c r="S833" s="1529" t="s">
        <v>965</v>
      </c>
      <c r="T833" s="1639"/>
      <c r="U833" s="1639"/>
      <c r="V833" s="1639"/>
      <c r="W833" s="1639"/>
      <c r="X833" s="1639"/>
      <c r="Y833" s="1639"/>
      <c r="Z833" s="1639"/>
      <c r="AA833" s="1639"/>
      <c r="AB833" s="1639"/>
      <c r="AC833" s="679"/>
      <c r="AD833" s="1639">
        <v>0</v>
      </c>
    </row>
    <row s="1854" customFormat="1" customHeight="1" ht="33.75">
      <c r="A834" s="1639"/>
      <c r="B834" s="2401" t="s">
        <v>1777</v>
      </c>
      <c r="C834" s="2402" t="s">
        <v>104</v>
      </c>
      <c r="D834" s="693" t="str">
        <f>B834&amp;".1"</f>
        <v>4.331.1</v>
      </c>
      <c r="E834" s="1671" t="s">
        <v>962</v>
      </c>
      <c r="F834" s="2267" t="s">
        <v>318</v>
      </c>
      <c r="G834" s="2357" t="s">
        <v>22</v>
      </c>
      <c r="H834" s="822" t="s">
        <v>22</v>
      </c>
      <c r="I834" s="2357" t="s">
        <v>1778</v>
      </c>
      <c r="J834" s="822" t="s">
        <v>22</v>
      </c>
      <c r="K834" s="2357" t="s">
        <v>22</v>
      </c>
      <c r="L834" s="822" t="s">
        <v>22</v>
      </c>
      <c r="M834" s="2663" t="s">
        <v>22</v>
      </c>
      <c r="N834" s="2661" t="s">
        <v>22</v>
      </c>
      <c r="O834" s="2652" t="s">
        <v>22</v>
      </c>
      <c r="P834" s="2650" t="s">
        <v>22</v>
      </c>
      <c r="Q834" s="2652" t="s">
        <v>22</v>
      </c>
      <c r="R834" s="2650" t="s">
        <v>22</v>
      </c>
      <c r="S834" s="1529" t="s">
        <v>963</v>
      </c>
      <c r="T834" s="1639"/>
      <c r="U834" s="1639"/>
      <c r="V834" s="1639"/>
      <c r="W834" s="1639"/>
      <c r="X834" s="1639"/>
      <c r="Y834" s="1639"/>
      <c r="Z834" s="1639"/>
      <c r="AA834" s="1639"/>
      <c r="AB834" s="1639"/>
      <c r="AC834" s="679"/>
      <c r="AD834" s="1639">
        <v>0</v>
      </c>
    </row>
    <row s="1854" customFormat="1" customHeight="1" ht="15">
      <c r="A835" s="1636"/>
      <c r="B835" s="2401"/>
      <c r="C835" s="2402"/>
      <c r="D835" s="693" t="str">
        <f>B834&amp;".2"</f>
        <v>4.331.2</v>
      </c>
      <c r="E835" s="1671" t="s">
        <v>964</v>
      </c>
      <c r="F835" s="2267" t="s">
        <v>318</v>
      </c>
      <c r="G835" s="1742" t="s">
        <v>22</v>
      </c>
      <c r="H835" s="822" t="s">
        <v>22</v>
      </c>
      <c r="I835" s="1742" t="s">
        <v>1019</v>
      </c>
      <c r="J835" s="822" t="s">
        <v>22</v>
      </c>
      <c r="K835" s="1742" t="s">
        <v>22</v>
      </c>
      <c r="L835" s="822" t="s">
        <v>22</v>
      </c>
      <c r="M835" s="2664" t="s">
        <v>22</v>
      </c>
      <c r="N835" s="2661" t="s">
        <v>22</v>
      </c>
      <c r="O835" s="2653" t="s">
        <v>22</v>
      </c>
      <c r="P835" s="2650" t="s">
        <v>22</v>
      </c>
      <c r="Q835" s="2653" t="s">
        <v>22</v>
      </c>
      <c r="R835" s="2650" t="s">
        <v>22</v>
      </c>
      <c r="S835" s="1529" t="s">
        <v>965</v>
      </c>
      <c r="T835" s="1639"/>
      <c r="U835" s="1639"/>
      <c r="V835" s="1639"/>
      <c r="W835" s="1639"/>
      <c r="X835" s="1639"/>
      <c r="Y835" s="1639"/>
      <c r="Z835" s="1639"/>
      <c r="AA835" s="1639"/>
      <c r="AB835" s="1639"/>
      <c r="AC835" s="679"/>
      <c r="AD835" s="1639">
        <v>0</v>
      </c>
    </row>
    <row s="1854" customFormat="1" customHeight="1" ht="33.75">
      <c r="A836" s="1639"/>
      <c r="B836" s="2401" t="s">
        <v>1779</v>
      </c>
      <c r="C836" s="2402" t="s">
        <v>104</v>
      </c>
      <c r="D836" s="693" t="str">
        <f>B836&amp;".1"</f>
        <v>4.332.1</v>
      </c>
      <c r="E836" s="1671" t="s">
        <v>962</v>
      </c>
      <c r="F836" s="2267" t="s">
        <v>318</v>
      </c>
      <c r="G836" s="2357" t="s">
        <v>22</v>
      </c>
      <c r="H836" s="822" t="s">
        <v>22</v>
      </c>
      <c r="I836" s="2357" t="s">
        <v>1780</v>
      </c>
      <c r="J836" s="822" t="s">
        <v>22</v>
      </c>
      <c r="K836" s="2357" t="s">
        <v>22</v>
      </c>
      <c r="L836" s="822" t="s">
        <v>22</v>
      </c>
      <c r="M836" s="2663" t="s">
        <v>22</v>
      </c>
      <c r="N836" s="2661" t="s">
        <v>22</v>
      </c>
      <c r="O836" s="2652" t="s">
        <v>22</v>
      </c>
      <c r="P836" s="2650" t="s">
        <v>22</v>
      </c>
      <c r="Q836" s="2652" t="s">
        <v>22</v>
      </c>
      <c r="R836" s="2650" t="s">
        <v>22</v>
      </c>
      <c r="S836" s="1529" t="s">
        <v>963</v>
      </c>
      <c r="T836" s="1639"/>
      <c r="U836" s="1639"/>
      <c r="V836" s="1639"/>
      <c r="W836" s="1639"/>
      <c r="X836" s="1639"/>
      <c r="Y836" s="1639"/>
      <c r="Z836" s="1639"/>
      <c r="AA836" s="1639"/>
      <c r="AB836" s="1639"/>
      <c r="AC836" s="679"/>
      <c r="AD836" s="1639">
        <v>0</v>
      </c>
    </row>
    <row s="1854" customFormat="1" customHeight="1" ht="15">
      <c r="A837" s="1636"/>
      <c r="B837" s="2401"/>
      <c r="C837" s="2402"/>
      <c r="D837" s="693" t="str">
        <f>B836&amp;".2"</f>
        <v>4.332.2</v>
      </c>
      <c r="E837" s="1671" t="s">
        <v>964</v>
      </c>
      <c r="F837" s="2267" t="s">
        <v>318</v>
      </c>
      <c r="G837" s="1742" t="s">
        <v>22</v>
      </c>
      <c r="H837" s="822" t="s">
        <v>22</v>
      </c>
      <c r="I837" s="1742" t="s">
        <v>1042</v>
      </c>
      <c r="J837" s="822" t="s">
        <v>22</v>
      </c>
      <c r="K837" s="1742" t="s">
        <v>22</v>
      </c>
      <c r="L837" s="822" t="s">
        <v>22</v>
      </c>
      <c r="M837" s="2664" t="s">
        <v>22</v>
      </c>
      <c r="N837" s="2661" t="s">
        <v>22</v>
      </c>
      <c r="O837" s="2653" t="s">
        <v>22</v>
      </c>
      <c r="P837" s="2650" t="s">
        <v>22</v>
      </c>
      <c r="Q837" s="2653" t="s">
        <v>22</v>
      </c>
      <c r="R837" s="2650" t="s">
        <v>22</v>
      </c>
      <c r="S837" s="1529" t="s">
        <v>965</v>
      </c>
      <c r="T837" s="1639"/>
      <c r="U837" s="1639"/>
      <c r="V837" s="1639"/>
      <c r="W837" s="1639"/>
      <c r="X837" s="1639"/>
      <c r="Y837" s="1639"/>
      <c r="Z837" s="1639"/>
      <c r="AA837" s="1639"/>
      <c r="AB837" s="1639"/>
      <c r="AC837" s="679"/>
      <c r="AD837" s="1639">
        <v>0</v>
      </c>
    </row>
    <row s="1854" customFormat="1" customHeight="1" ht="33.75">
      <c r="A838" s="1639"/>
      <c r="B838" s="2401" t="s">
        <v>1781</v>
      </c>
      <c r="C838" s="2402" t="s">
        <v>104</v>
      </c>
      <c r="D838" s="693" t="str">
        <f>B838&amp;".1"</f>
        <v>4.333.1</v>
      </c>
      <c r="E838" s="1671" t="s">
        <v>962</v>
      </c>
      <c r="F838" s="2267" t="s">
        <v>318</v>
      </c>
      <c r="G838" s="2357" t="s">
        <v>22</v>
      </c>
      <c r="H838" s="822" t="s">
        <v>22</v>
      </c>
      <c r="I838" s="2357" t="s">
        <v>1782</v>
      </c>
      <c r="J838" s="822" t="s">
        <v>22</v>
      </c>
      <c r="K838" s="2357" t="s">
        <v>22</v>
      </c>
      <c r="L838" s="822" t="s">
        <v>22</v>
      </c>
      <c r="M838" s="2663" t="s">
        <v>22</v>
      </c>
      <c r="N838" s="2661" t="s">
        <v>22</v>
      </c>
      <c r="O838" s="2652" t="s">
        <v>22</v>
      </c>
      <c r="P838" s="2650" t="s">
        <v>22</v>
      </c>
      <c r="Q838" s="2652" t="s">
        <v>22</v>
      </c>
      <c r="R838" s="2650" t="s">
        <v>22</v>
      </c>
      <c r="S838" s="1529" t="s">
        <v>963</v>
      </c>
      <c r="T838" s="1639"/>
      <c r="U838" s="1639"/>
      <c r="V838" s="1639"/>
      <c r="W838" s="1639"/>
      <c r="X838" s="1639"/>
      <c r="Y838" s="1639"/>
      <c r="Z838" s="1639"/>
      <c r="AA838" s="1639"/>
      <c r="AB838" s="1639"/>
      <c r="AC838" s="679"/>
      <c r="AD838" s="1639">
        <v>0</v>
      </c>
    </row>
    <row s="1854" customFormat="1" customHeight="1" ht="15">
      <c r="A839" s="1636"/>
      <c r="B839" s="2401"/>
      <c r="C839" s="2402"/>
      <c r="D839" s="693" t="str">
        <f>B838&amp;".2"</f>
        <v>4.333.2</v>
      </c>
      <c r="E839" s="1671" t="s">
        <v>964</v>
      </c>
      <c r="F839" s="2267" t="s">
        <v>318</v>
      </c>
      <c r="G839" s="1742" t="s">
        <v>22</v>
      </c>
      <c r="H839" s="822" t="s">
        <v>22</v>
      </c>
      <c r="I839" s="1742" t="s">
        <v>1075</v>
      </c>
      <c r="J839" s="822" t="s">
        <v>22</v>
      </c>
      <c r="K839" s="1742" t="s">
        <v>22</v>
      </c>
      <c r="L839" s="822" t="s">
        <v>22</v>
      </c>
      <c r="M839" s="2664" t="s">
        <v>22</v>
      </c>
      <c r="N839" s="2661" t="s">
        <v>22</v>
      </c>
      <c r="O839" s="2653" t="s">
        <v>22</v>
      </c>
      <c r="P839" s="2650" t="s">
        <v>22</v>
      </c>
      <c r="Q839" s="2653" t="s">
        <v>22</v>
      </c>
      <c r="R839" s="2650" t="s">
        <v>22</v>
      </c>
      <c r="S839" s="1529" t="s">
        <v>965</v>
      </c>
      <c r="T839" s="1639"/>
      <c r="U839" s="1639"/>
      <c r="V839" s="1639"/>
      <c r="W839" s="1639"/>
      <c r="X839" s="1639"/>
      <c r="Y839" s="1639"/>
      <c r="Z839" s="1639"/>
      <c r="AA839" s="1639"/>
      <c r="AB839" s="1639"/>
      <c r="AC839" s="679"/>
      <c r="AD839" s="1639">
        <v>0</v>
      </c>
    </row>
    <row s="1854" customFormat="1" customHeight="1" ht="33.75">
      <c r="A840" s="1639"/>
      <c r="B840" s="2401" t="s">
        <v>1783</v>
      </c>
      <c r="C840" s="2402" t="s">
        <v>104</v>
      </c>
      <c r="D840" s="693" t="str">
        <f>B840&amp;".1"</f>
        <v>4.334.1</v>
      </c>
      <c r="E840" s="1671" t="s">
        <v>962</v>
      </c>
      <c r="F840" s="2267" t="s">
        <v>318</v>
      </c>
      <c r="G840" s="2357" t="s">
        <v>22</v>
      </c>
      <c r="H840" s="822" t="s">
        <v>22</v>
      </c>
      <c r="I840" s="2357" t="s">
        <v>1784</v>
      </c>
      <c r="J840" s="822" t="s">
        <v>22</v>
      </c>
      <c r="K840" s="2357" t="s">
        <v>22</v>
      </c>
      <c r="L840" s="822" t="s">
        <v>22</v>
      </c>
      <c r="M840" s="2663" t="s">
        <v>22</v>
      </c>
      <c r="N840" s="2661" t="s">
        <v>22</v>
      </c>
      <c r="O840" s="2652" t="s">
        <v>22</v>
      </c>
      <c r="P840" s="2650" t="s">
        <v>22</v>
      </c>
      <c r="Q840" s="2652" t="s">
        <v>22</v>
      </c>
      <c r="R840" s="2650" t="s">
        <v>22</v>
      </c>
      <c r="S840" s="1529" t="s">
        <v>963</v>
      </c>
      <c r="T840" s="1639"/>
      <c r="U840" s="1639"/>
      <c r="V840" s="1639"/>
      <c r="W840" s="1639"/>
      <c r="X840" s="1639"/>
      <c r="Y840" s="1639"/>
      <c r="Z840" s="1639"/>
      <c r="AA840" s="1639"/>
      <c r="AB840" s="1639"/>
      <c r="AC840" s="679"/>
      <c r="AD840" s="1639">
        <v>0</v>
      </c>
    </row>
    <row s="1854" customFormat="1" customHeight="1" ht="15">
      <c r="A841" s="1636"/>
      <c r="B841" s="2401"/>
      <c r="C841" s="2402"/>
      <c r="D841" s="693" t="str">
        <f>B840&amp;".2"</f>
        <v>4.334.2</v>
      </c>
      <c r="E841" s="1671" t="s">
        <v>964</v>
      </c>
      <c r="F841" s="2267" t="s">
        <v>318</v>
      </c>
      <c r="G841" s="1742" t="s">
        <v>22</v>
      </c>
      <c r="H841" s="822" t="s">
        <v>22</v>
      </c>
      <c r="I841" s="1742" t="s">
        <v>1152</v>
      </c>
      <c r="J841" s="822" t="s">
        <v>22</v>
      </c>
      <c r="K841" s="1742" t="s">
        <v>22</v>
      </c>
      <c r="L841" s="822" t="s">
        <v>22</v>
      </c>
      <c r="M841" s="2664" t="s">
        <v>22</v>
      </c>
      <c r="N841" s="2661" t="s">
        <v>22</v>
      </c>
      <c r="O841" s="2653" t="s">
        <v>22</v>
      </c>
      <c r="P841" s="2650" t="s">
        <v>22</v>
      </c>
      <c r="Q841" s="2653" t="s">
        <v>22</v>
      </c>
      <c r="R841" s="2650" t="s">
        <v>22</v>
      </c>
      <c r="S841" s="1529" t="s">
        <v>965</v>
      </c>
      <c r="T841" s="1639"/>
      <c r="U841" s="1639"/>
      <c r="V841" s="1639"/>
      <c r="W841" s="1639"/>
      <c r="X841" s="1639"/>
      <c r="Y841" s="1639"/>
      <c r="Z841" s="1639"/>
      <c r="AA841" s="1639"/>
      <c r="AB841" s="1639"/>
      <c r="AC841" s="679"/>
      <c r="AD841" s="1639">
        <v>0</v>
      </c>
    </row>
    <row s="1854" customFormat="1" customHeight="1" ht="33.75">
      <c r="A842" s="1639"/>
      <c r="B842" s="2401" t="s">
        <v>1785</v>
      </c>
      <c r="C842" s="2402" t="s">
        <v>104</v>
      </c>
      <c r="D842" s="693" t="str">
        <f>B842&amp;".1"</f>
        <v>4.335.1</v>
      </c>
      <c r="E842" s="1671" t="s">
        <v>962</v>
      </c>
      <c r="F842" s="2267" t="s">
        <v>318</v>
      </c>
      <c r="G842" s="2357" t="s">
        <v>22</v>
      </c>
      <c r="H842" s="822" t="s">
        <v>22</v>
      </c>
      <c r="I842" s="2357" t="s">
        <v>1786</v>
      </c>
      <c r="J842" s="822" t="s">
        <v>22</v>
      </c>
      <c r="K842" s="2357" t="s">
        <v>22</v>
      </c>
      <c r="L842" s="822" t="s">
        <v>22</v>
      </c>
      <c r="M842" s="2663" t="s">
        <v>22</v>
      </c>
      <c r="N842" s="2661" t="s">
        <v>22</v>
      </c>
      <c r="O842" s="2652" t="s">
        <v>22</v>
      </c>
      <c r="P842" s="2650" t="s">
        <v>22</v>
      </c>
      <c r="Q842" s="2652" t="s">
        <v>22</v>
      </c>
      <c r="R842" s="2650" t="s">
        <v>22</v>
      </c>
      <c r="S842" s="1529" t="s">
        <v>963</v>
      </c>
      <c r="T842" s="1639"/>
      <c r="U842" s="1639"/>
      <c r="V842" s="1639"/>
      <c r="W842" s="1639"/>
      <c r="X842" s="1639"/>
      <c r="Y842" s="1639"/>
      <c r="Z842" s="1639"/>
      <c r="AA842" s="1639"/>
      <c r="AB842" s="1639"/>
      <c r="AC842" s="679"/>
      <c r="AD842" s="1639">
        <v>0</v>
      </c>
    </row>
    <row s="1854" customFormat="1" customHeight="1" ht="15">
      <c r="A843" s="1636"/>
      <c r="B843" s="2401"/>
      <c r="C843" s="2402"/>
      <c r="D843" s="693" t="str">
        <f>B842&amp;".2"</f>
        <v>4.335.2</v>
      </c>
      <c r="E843" s="1671" t="s">
        <v>964</v>
      </c>
      <c r="F843" s="2267" t="s">
        <v>318</v>
      </c>
      <c r="G843" s="1742" t="s">
        <v>22</v>
      </c>
      <c r="H843" s="822" t="s">
        <v>22</v>
      </c>
      <c r="I843" s="1742" t="s">
        <v>1474</v>
      </c>
      <c r="J843" s="822" t="s">
        <v>22</v>
      </c>
      <c r="K843" s="1742" t="s">
        <v>22</v>
      </c>
      <c r="L843" s="822" t="s">
        <v>22</v>
      </c>
      <c r="M843" s="2664" t="s">
        <v>22</v>
      </c>
      <c r="N843" s="2661" t="s">
        <v>22</v>
      </c>
      <c r="O843" s="2653" t="s">
        <v>22</v>
      </c>
      <c r="P843" s="2650" t="s">
        <v>22</v>
      </c>
      <c r="Q843" s="2653" t="s">
        <v>22</v>
      </c>
      <c r="R843" s="2650" t="s">
        <v>22</v>
      </c>
      <c r="S843" s="1529" t="s">
        <v>965</v>
      </c>
      <c r="T843" s="1639"/>
      <c r="U843" s="1639"/>
      <c r="V843" s="1639"/>
      <c r="W843" s="1639"/>
      <c r="X843" s="1639"/>
      <c r="Y843" s="1639"/>
      <c r="Z843" s="1639"/>
      <c r="AA843" s="1639"/>
      <c r="AB843" s="1639"/>
      <c r="AC843" s="679"/>
      <c r="AD843" s="1639">
        <v>0</v>
      </c>
    </row>
    <row s="1854" customFormat="1" customHeight="1" ht="33.75">
      <c r="A844" s="1639"/>
      <c r="B844" s="2401" t="s">
        <v>1787</v>
      </c>
      <c r="C844" s="2402" t="s">
        <v>104</v>
      </c>
      <c r="D844" s="693" t="str">
        <f>B844&amp;".1"</f>
        <v>4.336.1</v>
      </c>
      <c r="E844" s="1671" t="s">
        <v>962</v>
      </c>
      <c r="F844" s="2267" t="s">
        <v>318</v>
      </c>
      <c r="G844" s="2357" t="s">
        <v>22</v>
      </c>
      <c r="H844" s="822" t="s">
        <v>22</v>
      </c>
      <c r="I844" s="2357" t="s">
        <v>1788</v>
      </c>
      <c r="J844" s="822" t="s">
        <v>22</v>
      </c>
      <c r="K844" s="2357" t="s">
        <v>22</v>
      </c>
      <c r="L844" s="822" t="s">
        <v>22</v>
      </c>
      <c r="M844" s="2663" t="s">
        <v>22</v>
      </c>
      <c r="N844" s="2661" t="s">
        <v>22</v>
      </c>
      <c r="O844" s="2652" t="s">
        <v>22</v>
      </c>
      <c r="P844" s="2650" t="s">
        <v>22</v>
      </c>
      <c r="Q844" s="2652" t="s">
        <v>22</v>
      </c>
      <c r="R844" s="2650" t="s">
        <v>22</v>
      </c>
      <c r="S844" s="1529" t="s">
        <v>963</v>
      </c>
      <c r="T844" s="1639"/>
      <c r="U844" s="1639"/>
      <c r="V844" s="1639"/>
      <c r="W844" s="1639"/>
      <c r="X844" s="1639"/>
      <c r="Y844" s="1639"/>
      <c r="Z844" s="1639"/>
      <c r="AA844" s="1639"/>
      <c r="AB844" s="1639"/>
      <c r="AC844" s="679"/>
      <c r="AD844" s="1639">
        <v>0</v>
      </c>
    </row>
    <row s="1854" customFormat="1" customHeight="1" ht="15">
      <c r="A845" s="1636"/>
      <c r="B845" s="2401"/>
      <c r="C845" s="2402"/>
      <c r="D845" s="693" t="str">
        <f>B844&amp;".2"</f>
        <v>4.336.2</v>
      </c>
      <c r="E845" s="1671" t="s">
        <v>964</v>
      </c>
      <c r="F845" s="2267" t="s">
        <v>318</v>
      </c>
      <c r="G845" s="1742" t="s">
        <v>22</v>
      </c>
      <c r="H845" s="822" t="s">
        <v>22</v>
      </c>
      <c r="I845" s="1742" t="s">
        <v>1152</v>
      </c>
      <c r="J845" s="822" t="s">
        <v>22</v>
      </c>
      <c r="K845" s="1742" t="s">
        <v>22</v>
      </c>
      <c r="L845" s="822" t="s">
        <v>22</v>
      </c>
      <c r="M845" s="2664" t="s">
        <v>22</v>
      </c>
      <c r="N845" s="2661" t="s">
        <v>22</v>
      </c>
      <c r="O845" s="2653" t="s">
        <v>22</v>
      </c>
      <c r="P845" s="2650" t="s">
        <v>22</v>
      </c>
      <c r="Q845" s="2653" t="s">
        <v>22</v>
      </c>
      <c r="R845" s="2650" t="s">
        <v>22</v>
      </c>
      <c r="S845" s="1529" t="s">
        <v>965</v>
      </c>
      <c r="T845" s="1639"/>
      <c r="U845" s="1639"/>
      <c r="V845" s="1639"/>
      <c r="W845" s="1639"/>
      <c r="X845" s="1639"/>
      <c r="Y845" s="1639"/>
      <c r="Z845" s="1639"/>
      <c r="AA845" s="1639"/>
      <c r="AB845" s="1639"/>
      <c r="AC845" s="679"/>
      <c r="AD845" s="1639">
        <v>0</v>
      </c>
    </row>
    <row s="1854" customFormat="1" customHeight="1" ht="33.75">
      <c r="A846" s="1639"/>
      <c r="B846" s="2401" t="s">
        <v>1789</v>
      </c>
      <c r="C846" s="2402" t="s">
        <v>104</v>
      </c>
      <c r="D846" s="693" t="str">
        <f>B846&amp;".1"</f>
        <v>4.337.1</v>
      </c>
      <c r="E846" s="1671" t="s">
        <v>962</v>
      </c>
      <c r="F846" s="2267" t="s">
        <v>318</v>
      </c>
      <c r="G846" s="2357" t="s">
        <v>22</v>
      </c>
      <c r="H846" s="822" t="s">
        <v>22</v>
      </c>
      <c r="I846" s="2357" t="s">
        <v>1790</v>
      </c>
      <c r="J846" s="822" t="s">
        <v>22</v>
      </c>
      <c r="K846" s="2357" t="s">
        <v>22</v>
      </c>
      <c r="L846" s="822" t="s">
        <v>22</v>
      </c>
      <c r="M846" s="2663" t="s">
        <v>22</v>
      </c>
      <c r="N846" s="2661" t="s">
        <v>22</v>
      </c>
      <c r="O846" s="2652" t="s">
        <v>22</v>
      </c>
      <c r="P846" s="2650" t="s">
        <v>22</v>
      </c>
      <c r="Q846" s="2652" t="s">
        <v>22</v>
      </c>
      <c r="R846" s="2650" t="s">
        <v>22</v>
      </c>
      <c r="S846" s="1529" t="s">
        <v>963</v>
      </c>
      <c r="T846" s="1639"/>
      <c r="U846" s="1639"/>
      <c r="V846" s="1639"/>
      <c r="W846" s="1639"/>
      <c r="X846" s="1639"/>
      <c r="Y846" s="1639"/>
      <c r="Z846" s="1639"/>
      <c r="AA846" s="1639"/>
      <c r="AB846" s="1639"/>
      <c r="AC846" s="679"/>
      <c r="AD846" s="1639">
        <v>0</v>
      </c>
    </row>
    <row s="1854" customFormat="1" customHeight="1" ht="15">
      <c r="A847" s="1636"/>
      <c r="B847" s="2401"/>
      <c r="C847" s="2402"/>
      <c r="D847" s="693" t="str">
        <f>B846&amp;".2"</f>
        <v>4.337.2</v>
      </c>
      <c r="E847" s="1671" t="s">
        <v>964</v>
      </c>
      <c r="F847" s="2267" t="s">
        <v>318</v>
      </c>
      <c r="G847" s="1742" t="s">
        <v>22</v>
      </c>
      <c r="H847" s="822" t="s">
        <v>22</v>
      </c>
      <c r="I847" s="1742" t="s">
        <v>1097</v>
      </c>
      <c r="J847" s="822" t="s">
        <v>22</v>
      </c>
      <c r="K847" s="1742" t="s">
        <v>22</v>
      </c>
      <c r="L847" s="822" t="s">
        <v>22</v>
      </c>
      <c r="M847" s="2664" t="s">
        <v>22</v>
      </c>
      <c r="N847" s="2661" t="s">
        <v>22</v>
      </c>
      <c r="O847" s="2653" t="s">
        <v>22</v>
      </c>
      <c r="P847" s="2650" t="s">
        <v>22</v>
      </c>
      <c r="Q847" s="2653" t="s">
        <v>22</v>
      </c>
      <c r="R847" s="2650" t="s">
        <v>22</v>
      </c>
      <c r="S847" s="1529" t="s">
        <v>965</v>
      </c>
      <c r="T847" s="1639"/>
      <c r="U847" s="1639"/>
      <c r="V847" s="1639"/>
      <c r="W847" s="1639"/>
      <c r="X847" s="1639"/>
      <c r="Y847" s="1639"/>
      <c r="Z847" s="1639"/>
      <c r="AA847" s="1639"/>
      <c r="AB847" s="1639"/>
      <c r="AC847" s="679"/>
      <c r="AD847" s="1639">
        <v>0</v>
      </c>
    </row>
    <row s="1854" customFormat="1" customHeight="1" ht="33.75">
      <c r="A848" s="1639"/>
      <c r="B848" s="2401" t="s">
        <v>1791</v>
      </c>
      <c r="C848" s="2402" t="s">
        <v>104</v>
      </c>
      <c r="D848" s="693" t="str">
        <f>B848&amp;".1"</f>
        <v>4.338.1</v>
      </c>
      <c r="E848" s="1671" t="s">
        <v>962</v>
      </c>
      <c r="F848" s="2267" t="s">
        <v>318</v>
      </c>
      <c r="G848" s="2357" t="s">
        <v>22</v>
      </c>
      <c r="H848" s="822" t="s">
        <v>22</v>
      </c>
      <c r="I848" s="2357" t="s">
        <v>1792</v>
      </c>
      <c r="J848" s="822" t="s">
        <v>22</v>
      </c>
      <c r="K848" s="2357" t="s">
        <v>22</v>
      </c>
      <c r="L848" s="822" t="s">
        <v>22</v>
      </c>
      <c r="M848" s="2663" t="s">
        <v>22</v>
      </c>
      <c r="N848" s="2661" t="s">
        <v>22</v>
      </c>
      <c r="O848" s="2652" t="s">
        <v>22</v>
      </c>
      <c r="P848" s="2650" t="s">
        <v>22</v>
      </c>
      <c r="Q848" s="2652" t="s">
        <v>22</v>
      </c>
      <c r="R848" s="2650" t="s">
        <v>22</v>
      </c>
      <c r="S848" s="1529" t="s">
        <v>963</v>
      </c>
      <c r="T848" s="1639"/>
      <c r="U848" s="1639"/>
      <c r="V848" s="1639"/>
      <c r="W848" s="1639"/>
      <c r="X848" s="1639"/>
      <c r="Y848" s="1639"/>
      <c r="Z848" s="1639"/>
      <c r="AA848" s="1639"/>
      <c r="AB848" s="1639"/>
      <c r="AC848" s="679"/>
      <c r="AD848" s="1639">
        <v>0</v>
      </c>
    </row>
    <row s="1854" customFormat="1" customHeight="1" ht="15">
      <c r="A849" s="1636"/>
      <c r="B849" s="2401"/>
      <c r="C849" s="2402"/>
      <c r="D849" s="693" t="str">
        <f>B848&amp;".2"</f>
        <v>4.338.2</v>
      </c>
      <c r="E849" s="1671" t="s">
        <v>964</v>
      </c>
      <c r="F849" s="2267" t="s">
        <v>318</v>
      </c>
      <c r="G849" s="1742" t="s">
        <v>22</v>
      </c>
      <c r="H849" s="822" t="s">
        <v>22</v>
      </c>
      <c r="I849" s="1742" t="s">
        <v>1181</v>
      </c>
      <c r="J849" s="822" t="s">
        <v>22</v>
      </c>
      <c r="K849" s="1742" t="s">
        <v>22</v>
      </c>
      <c r="L849" s="822" t="s">
        <v>22</v>
      </c>
      <c r="M849" s="2664" t="s">
        <v>22</v>
      </c>
      <c r="N849" s="2661" t="s">
        <v>22</v>
      </c>
      <c r="O849" s="2653" t="s">
        <v>22</v>
      </c>
      <c r="P849" s="2650" t="s">
        <v>22</v>
      </c>
      <c r="Q849" s="2653" t="s">
        <v>22</v>
      </c>
      <c r="R849" s="2650" t="s">
        <v>22</v>
      </c>
      <c r="S849" s="1529" t="s">
        <v>965</v>
      </c>
      <c r="T849" s="1639"/>
      <c r="U849" s="1639"/>
      <c r="V849" s="1639"/>
      <c r="W849" s="1639"/>
      <c r="X849" s="1639"/>
      <c r="Y849" s="1639"/>
      <c r="Z849" s="1639"/>
      <c r="AA849" s="1639"/>
      <c r="AB849" s="1639"/>
      <c r="AC849" s="679"/>
      <c r="AD849" s="1639">
        <v>0</v>
      </c>
    </row>
    <row s="1854" customFormat="1" customHeight="1" ht="33.75">
      <c r="A850" s="1639"/>
      <c r="B850" s="2401" t="s">
        <v>1793</v>
      </c>
      <c r="C850" s="2402" t="s">
        <v>104</v>
      </c>
      <c r="D850" s="693" t="str">
        <f>B850&amp;".1"</f>
        <v>4.339.1</v>
      </c>
      <c r="E850" s="1671" t="s">
        <v>962</v>
      </c>
      <c r="F850" s="2267" t="s">
        <v>318</v>
      </c>
      <c r="G850" s="2357" t="s">
        <v>22</v>
      </c>
      <c r="H850" s="822" t="s">
        <v>22</v>
      </c>
      <c r="I850" s="2357" t="s">
        <v>1794</v>
      </c>
      <c r="J850" s="822" t="s">
        <v>22</v>
      </c>
      <c r="K850" s="2357" t="s">
        <v>22</v>
      </c>
      <c r="L850" s="822" t="s">
        <v>22</v>
      </c>
      <c r="M850" s="2663" t="s">
        <v>22</v>
      </c>
      <c r="N850" s="2661" t="s">
        <v>22</v>
      </c>
      <c r="O850" s="2652" t="s">
        <v>22</v>
      </c>
      <c r="P850" s="2650" t="s">
        <v>22</v>
      </c>
      <c r="Q850" s="2652" t="s">
        <v>22</v>
      </c>
      <c r="R850" s="2650" t="s">
        <v>22</v>
      </c>
      <c r="S850" s="1529" t="s">
        <v>963</v>
      </c>
      <c r="T850" s="1639"/>
      <c r="U850" s="1639"/>
      <c r="V850" s="1639"/>
      <c r="W850" s="1639"/>
      <c r="X850" s="1639"/>
      <c r="Y850" s="1639"/>
      <c r="Z850" s="1639"/>
      <c r="AA850" s="1639"/>
      <c r="AB850" s="1639"/>
      <c r="AC850" s="679"/>
      <c r="AD850" s="1639">
        <v>0</v>
      </c>
    </row>
    <row s="1854" customFormat="1" customHeight="1" ht="15">
      <c r="A851" s="1636"/>
      <c r="B851" s="2401"/>
      <c r="C851" s="2402"/>
      <c r="D851" s="693" t="str">
        <f>B850&amp;".2"</f>
        <v>4.339.2</v>
      </c>
      <c r="E851" s="1671" t="s">
        <v>964</v>
      </c>
      <c r="F851" s="2267" t="s">
        <v>318</v>
      </c>
      <c r="G851" s="1742" t="s">
        <v>22</v>
      </c>
      <c r="H851" s="822" t="s">
        <v>22</v>
      </c>
      <c r="I851" s="1742" t="s">
        <v>1152</v>
      </c>
      <c r="J851" s="822" t="s">
        <v>22</v>
      </c>
      <c r="K851" s="1742" t="s">
        <v>22</v>
      </c>
      <c r="L851" s="822" t="s">
        <v>22</v>
      </c>
      <c r="M851" s="2664" t="s">
        <v>22</v>
      </c>
      <c r="N851" s="2661" t="s">
        <v>22</v>
      </c>
      <c r="O851" s="2653" t="s">
        <v>22</v>
      </c>
      <c r="P851" s="2650" t="s">
        <v>22</v>
      </c>
      <c r="Q851" s="2653" t="s">
        <v>22</v>
      </c>
      <c r="R851" s="2650" t="s">
        <v>22</v>
      </c>
      <c r="S851" s="1529" t="s">
        <v>965</v>
      </c>
      <c r="T851" s="1639"/>
      <c r="U851" s="1639"/>
      <c r="V851" s="1639"/>
      <c r="W851" s="1639"/>
      <c r="X851" s="1639"/>
      <c r="Y851" s="1639"/>
      <c r="Z851" s="1639"/>
      <c r="AA851" s="1639"/>
      <c r="AB851" s="1639"/>
      <c r="AC851" s="679"/>
      <c r="AD851" s="1639">
        <v>0</v>
      </c>
    </row>
    <row s="1854" customFormat="1" customHeight="1" ht="33.75">
      <c r="A852" s="1639"/>
      <c r="B852" s="2401" t="s">
        <v>1795</v>
      </c>
      <c r="C852" s="2402" t="s">
        <v>104</v>
      </c>
      <c r="D852" s="693" t="str">
        <f>B852&amp;".1"</f>
        <v>4.340.1</v>
      </c>
      <c r="E852" s="1671" t="s">
        <v>962</v>
      </c>
      <c r="F852" s="2267" t="s">
        <v>318</v>
      </c>
      <c r="G852" s="2357" t="s">
        <v>22</v>
      </c>
      <c r="H852" s="822" t="s">
        <v>22</v>
      </c>
      <c r="I852" s="2357" t="s">
        <v>1796</v>
      </c>
      <c r="J852" s="822" t="s">
        <v>22</v>
      </c>
      <c r="K852" s="2357" t="s">
        <v>22</v>
      </c>
      <c r="L852" s="822" t="s">
        <v>22</v>
      </c>
      <c r="M852" s="2663" t="s">
        <v>22</v>
      </c>
      <c r="N852" s="2661" t="s">
        <v>22</v>
      </c>
      <c r="O852" s="2652" t="s">
        <v>22</v>
      </c>
      <c r="P852" s="2650" t="s">
        <v>22</v>
      </c>
      <c r="Q852" s="2652" t="s">
        <v>22</v>
      </c>
      <c r="R852" s="2650" t="s">
        <v>22</v>
      </c>
      <c r="S852" s="1529" t="s">
        <v>963</v>
      </c>
      <c r="T852" s="1639"/>
      <c r="U852" s="1639"/>
      <c r="V852" s="1639"/>
      <c r="W852" s="1639"/>
      <c r="X852" s="1639"/>
      <c r="Y852" s="1639"/>
      <c r="Z852" s="1639"/>
      <c r="AA852" s="1639"/>
      <c r="AB852" s="1639"/>
      <c r="AC852" s="679"/>
      <c r="AD852" s="1639">
        <v>0</v>
      </c>
    </row>
    <row s="1854" customFormat="1" customHeight="1" ht="15">
      <c r="A853" s="1636"/>
      <c r="B853" s="2401"/>
      <c r="C853" s="2402"/>
      <c r="D853" s="693" t="str">
        <f>B852&amp;".2"</f>
        <v>4.340.2</v>
      </c>
      <c r="E853" s="1671" t="s">
        <v>964</v>
      </c>
      <c r="F853" s="2267" t="s">
        <v>318</v>
      </c>
      <c r="G853" s="1742" t="s">
        <v>22</v>
      </c>
      <c r="H853" s="822" t="s">
        <v>22</v>
      </c>
      <c r="I853" s="1742" t="s">
        <v>1453</v>
      </c>
      <c r="J853" s="822" t="s">
        <v>22</v>
      </c>
      <c r="K853" s="1742" t="s">
        <v>22</v>
      </c>
      <c r="L853" s="822" t="s">
        <v>22</v>
      </c>
      <c r="M853" s="2664" t="s">
        <v>22</v>
      </c>
      <c r="N853" s="2661" t="s">
        <v>22</v>
      </c>
      <c r="O853" s="2653" t="s">
        <v>22</v>
      </c>
      <c r="P853" s="2650" t="s">
        <v>22</v>
      </c>
      <c r="Q853" s="2653" t="s">
        <v>22</v>
      </c>
      <c r="R853" s="2650" t="s">
        <v>22</v>
      </c>
      <c r="S853" s="1529" t="s">
        <v>965</v>
      </c>
      <c r="T853" s="1639"/>
      <c r="U853" s="1639"/>
      <c r="V853" s="1639"/>
      <c r="W853" s="1639"/>
      <c r="X853" s="1639"/>
      <c r="Y853" s="1639"/>
      <c r="Z853" s="1639"/>
      <c r="AA853" s="1639"/>
      <c r="AB853" s="1639"/>
      <c r="AC853" s="679"/>
      <c r="AD853" s="1639">
        <v>0</v>
      </c>
    </row>
    <row s="1854" customFormat="1" customHeight="1" ht="33.75">
      <c r="A854" s="1639"/>
      <c r="B854" s="2401" t="s">
        <v>1797</v>
      </c>
      <c r="C854" s="2402" t="s">
        <v>104</v>
      </c>
      <c r="D854" s="693" t="str">
        <f>B854&amp;".1"</f>
        <v>4.341.1</v>
      </c>
      <c r="E854" s="1671" t="s">
        <v>962</v>
      </c>
      <c r="F854" s="2267" t="s">
        <v>318</v>
      </c>
      <c r="G854" s="2357" t="s">
        <v>22</v>
      </c>
      <c r="H854" s="822" t="s">
        <v>22</v>
      </c>
      <c r="I854" s="2357" t="s">
        <v>1798</v>
      </c>
      <c r="J854" s="822" t="s">
        <v>22</v>
      </c>
      <c r="K854" s="2357" t="s">
        <v>22</v>
      </c>
      <c r="L854" s="822" t="s">
        <v>22</v>
      </c>
      <c r="M854" s="2663" t="s">
        <v>22</v>
      </c>
      <c r="N854" s="2661" t="s">
        <v>22</v>
      </c>
      <c r="O854" s="2652" t="s">
        <v>22</v>
      </c>
      <c r="P854" s="2650" t="s">
        <v>22</v>
      </c>
      <c r="Q854" s="2652" t="s">
        <v>22</v>
      </c>
      <c r="R854" s="2650" t="s">
        <v>22</v>
      </c>
      <c r="S854" s="1529" t="s">
        <v>963</v>
      </c>
      <c r="T854" s="1639"/>
      <c r="U854" s="1639"/>
      <c r="V854" s="1639"/>
      <c r="W854" s="1639"/>
      <c r="X854" s="1639"/>
      <c r="Y854" s="1639"/>
      <c r="Z854" s="1639"/>
      <c r="AA854" s="1639"/>
      <c r="AB854" s="1639"/>
      <c r="AC854" s="679"/>
      <c r="AD854" s="1639">
        <v>0</v>
      </c>
    </row>
    <row s="1854" customFormat="1" customHeight="1" ht="15">
      <c r="A855" s="1636"/>
      <c r="B855" s="2401"/>
      <c r="C855" s="2402"/>
      <c r="D855" s="693" t="str">
        <f>B854&amp;".2"</f>
        <v>4.341.2</v>
      </c>
      <c r="E855" s="1671" t="s">
        <v>964</v>
      </c>
      <c r="F855" s="2267" t="s">
        <v>318</v>
      </c>
      <c r="G855" s="1742" t="s">
        <v>22</v>
      </c>
      <c r="H855" s="822" t="s">
        <v>22</v>
      </c>
      <c r="I855" s="1742" t="s">
        <v>1181</v>
      </c>
      <c r="J855" s="822" t="s">
        <v>22</v>
      </c>
      <c r="K855" s="1742" t="s">
        <v>22</v>
      </c>
      <c r="L855" s="822" t="s">
        <v>22</v>
      </c>
      <c r="M855" s="2664" t="s">
        <v>22</v>
      </c>
      <c r="N855" s="2661" t="s">
        <v>22</v>
      </c>
      <c r="O855" s="2653" t="s">
        <v>22</v>
      </c>
      <c r="P855" s="2650" t="s">
        <v>22</v>
      </c>
      <c r="Q855" s="2653" t="s">
        <v>22</v>
      </c>
      <c r="R855" s="2650" t="s">
        <v>22</v>
      </c>
      <c r="S855" s="1529" t="s">
        <v>965</v>
      </c>
      <c r="T855" s="1639"/>
      <c r="U855" s="1639"/>
      <c r="V855" s="1639"/>
      <c r="W855" s="1639"/>
      <c r="X855" s="1639"/>
      <c r="Y855" s="1639"/>
      <c r="Z855" s="1639"/>
      <c r="AA855" s="1639"/>
      <c r="AB855" s="1639"/>
      <c r="AC855" s="679"/>
      <c r="AD855" s="1639">
        <v>0</v>
      </c>
    </row>
    <row s="1854" customFormat="1" customHeight="1" ht="33.75">
      <c r="A856" s="1639"/>
      <c r="B856" s="2401" t="s">
        <v>1799</v>
      </c>
      <c r="C856" s="2402" t="s">
        <v>104</v>
      </c>
      <c r="D856" s="693" t="str">
        <f>B856&amp;".1"</f>
        <v>4.342.1</v>
      </c>
      <c r="E856" s="1671" t="s">
        <v>962</v>
      </c>
      <c r="F856" s="2267" t="s">
        <v>318</v>
      </c>
      <c r="G856" s="2357" t="s">
        <v>22</v>
      </c>
      <c r="H856" s="822" t="s">
        <v>22</v>
      </c>
      <c r="I856" s="2357" t="s">
        <v>1800</v>
      </c>
      <c r="J856" s="822" t="s">
        <v>22</v>
      </c>
      <c r="K856" s="2357" t="s">
        <v>22</v>
      </c>
      <c r="L856" s="822" t="s">
        <v>22</v>
      </c>
      <c r="M856" s="2663" t="s">
        <v>22</v>
      </c>
      <c r="N856" s="2661" t="s">
        <v>22</v>
      </c>
      <c r="O856" s="2652" t="s">
        <v>22</v>
      </c>
      <c r="P856" s="2650" t="s">
        <v>22</v>
      </c>
      <c r="Q856" s="2652" t="s">
        <v>22</v>
      </c>
      <c r="R856" s="2650" t="s">
        <v>22</v>
      </c>
      <c r="S856" s="1529" t="s">
        <v>963</v>
      </c>
      <c r="T856" s="1639"/>
      <c r="U856" s="1639"/>
      <c r="V856" s="1639"/>
      <c r="W856" s="1639"/>
      <c r="X856" s="1639"/>
      <c r="Y856" s="1639"/>
      <c r="Z856" s="1639"/>
      <c r="AA856" s="1639"/>
      <c r="AB856" s="1639"/>
      <c r="AC856" s="679"/>
      <c r="AD856" s="1639">
        <v>0</v>
      </c>
    </row>
    <row s="1854" customFormat="1" customHeight="1" ht="15">
      <c r="A857" s="1636"/>
      <c r="B857" s="2401"/>
      <c r="C857" s="2402"/>
      <c r="D857" s="693" t="str">
        <f>B856&amp;".2"</f>
        <v>4.342.2</v>
      </c>
      <c r="E857" s="1671" t="s">
        <v>964</v>
      </c>
      <c r="F857" s="2267" t="s">
        <v>318</v>
      </c>
      <c r="G857" s="1742" t="s">
        <v>22</v>
      </c>
      <c r="H857" s="822" t="s">
        <v>22</v>
      </c>
      <c r="I857" s="1742" t="s">
        <v>1120</v>
      </c>
      <c r="J857" s="822" t="s">
        <v>22</v>
      </c>
      <c r="K857" s="1742" t="s">
        <v>22</v>
      </c>
      <c r="L857" s="822" t="s">
        <v>22</v>
      </c>
      <c r="M857" s="2664" t="s">
        <v>22</v>
      </c>
      <c r="N857" s="2661" t="s">
        <v>22</v>
      </c>
      <c r="O857" s="2653" t="s">
        <v>22</v>
      </c>
      <c r="P857" s="2650" t="s">
        <v>22</v>
      </c>
      <c r="Q857" s="2653" t="s">
        <v>22</v>
      </c>
      <c r="R857" s="2650" t="s">
        <v>22</v>
      </c>
      <c r="S857" s="1529" t="s">
        <v>965</v>
      </c>
      <c r="T857" s="1639"/>
      <c r="U857" s="1639"/>
      <c r="V857" s="1639"/>
      <c r="W857" s="1639"/>
      <c r="X857" s="1639"/>
      <c r="Y857" s="1639"/>
      <c r="Z857" s="1639"/>
      <c r="AA857" s="1639"/>
      <c r="AB857" s="1639"/>
      <c r="AC857" s="679"/>
      <c r="AD857" s="1639">
        <v>0</v>
      </c>
    </row>
    <row s="1854" customFormat="1" customHeight="1" ht="33.75">
      <c r="A858" s="1639"/>
      <c r="B858" s="2401" t="s">
        <v>1801</v>
      </c>
      <c r="C858" s="2402" t="s">
        <v>104</v>
      </c>
      <c r="D858" s="693" t="str">
        <f>B858&amp;".1"</f>
        <v>4.343.1</v>
      </c>
      <c r="E858" s="1671" t="s">
        <v>962</v>
      </c>
      <c r="F858" s="2267" t="s">
        <v>318</v>
      </c>
      <c r="G858" s="2357" t="s">
        <v>22</v>
      </c>
      <c r="H858" s="822" t="s">
        <v>22</v>
      </c>
      <c r="I858" s="2357" t="s">
        <v>1802</v>
      </c>
      <c r="J858" s="822" t="s">
        <v>22</v>
      </c>
      <c r="K858" s="2357" t="s">
        <v>22</v>
      </c>
      <c r="L858" s="822" t="s">
        <v>22</v>
      </c>
      <c r="M858" s="2663" t="s">
        <v>22</v>
      </c>
      <c r="N858" s="2661" t="s">
        <v>22</v>
      </c>
      <c r="O858" s="2652" t="s">
        <v>22</v>
      </c>
      <c r="P858" s="2650" t="s">
        <v>22</v>
      </c>
      <c r="Q858" s="2652" t="s">
        <v>22</v>
      </c>
      <c r="R858" s="2650" t="s">
        <v>22</v>
      </c>
      <c r="S858" s="1529" t="s">
        <v>963</v>
      </c>
      <c r="T858" s="1639"/>
      <c r="U858" s="1639"/>
      <c r="V858" s="1639"/>
      <c r="W858" s="1639"/>
      <c r="X858" s="1639"/>
      <c r="Y858" s="1639"/>
      <c r="Z858" s="1639"/>
      <c r="AA858" s="1639"/>
      <c r="AB858" s="1639"/>
      <c r="AC858" s="679"/>
      <c r="AD858" s="1639">
        <v>0</v>
      </c>
    </row>
    <row s="1854" customFormat="1" customHeight="1" ht="15">
      <c r="A859" s="1636"/>
      <c r="B859" s="2401"/>
      <c r="C859" s="2402"/>
      <c r="D859" s="693" t="str">
        <f>B858&amp;".2"</f>
        <v>4.343.2</v>
      </c>
      <c r="E859" s="1671" t="s">
        <v>964</v>
      </c>
      <c r="F859" s="2267" t="s">
        <v>318</v>
      </c>
      <c r="G859" s="1742" t="s">
        <v>22</v>
      </c>
      <c r="H859" s="822" t="s">
        <v>22</v>
      </c>
      <c r="I859" s="1742" t="s">
        <v>1161</v>
      </c>
      <c r="J859" s="822" t="s">
        <v>22</v>
      </c>
      <c r="K859" s="1742" t="s">
        <v>22</v>
      </c>
      <c r="L859" s="822" t="s">
        <v>22</v>
      </c>
      <c r="M859" s="2664" t="s">
        <v>22</v>
      </c>
      <c r="N859" s="2661" t="s">
        <v>22</v>
      </c>
      <c r="O859" s="2653" t="s">
        <v>22</v>
      </c>
      <c r="P859" s="2650" t="s">
        <v>22</v>
      </c>
      <c r="Q859" s="2653" t="s">
        <v>22</v>
      </c>
      <c r="R859" s="2650" t="s">
        <v>22</v>
      </c>
      <c r="S859" s="1529" t="s">
        <v>965</v>
      </c>
      <c r="T859" s="1639"/>
      <c r="U859" s="1639"/>
      <c r="V859" s="1639"/>
      <c r="W859" s="1639"/>
      <c r="X859" s="1639"/>
      <c r="Y859" s="1639"/>
      <c r="Z859" s="1639"/>
      <c r="AA859" s="1639"/>
      <c r="AB859" s="1639"/>
      <c r="AC859" s="679"/>
      <c r="AD859" s="1639">
        <v>0</v>
      </c>
    </row>
    <row s="1854" customFormat="1" customHeight="1" ht="33.75">
      <c r="A860" s="1639"/>
      <c r="B860" s="2401" t="s">
        <v>1803</v>
      </c>
      <c r="C860" s="2402" t="s">
        <v>104</v>
      </c>
      <c r="D860" s="693" t="str">
        <f>B860&amp;".1"</f>
        <v>4.344.1</v>
      </c>
      <c r="E860" s="1671" t="s">
        <v>962</v>
      </c>
      <c r="F860" s="2267" t="s">
        <v>318</v>
      </c>
      <c r="G860" s="2357" t="s">
        <v>22</v>
      </c>
      <c r="H860" s="822" t="s">
        <v>22</v>
      </c>
      <c r="I860" s="2357" t="s">
        <v>1804</v>
      </c>
      <c r="J860" s="822" t="s">
        <v>22</v>
      </c>
      <c r="K860" s="2357" t="s">
        <v>22</v>
      </c>
      <c r="L860" s="822" t="s">
        <v>22</v>
      </c>
      <c r="M860" s="2663" t="s">
        <v>22</v>
      </c>
      <c r="N860" s="2661" t="s">
        <v>22</v>
      </c>
      <c r="O860" s="2652" t="s">
        <v>22</v>
      </c>
      <c r="P860" s="2650" t="s">
        <v>22</v>
      </c>
      <c r="Q860" s="2652" t="s">
        <v>22</v>
      </c>
      <c r="R860" s="2650" t="s">
        <v>22</v>
      </c>
      <c r="S860" s="1529" t="s">
        <v>963</v>
      </c>
      <c r="T860" s="1639"/>
      <c r="U860" s="1639"/>
      <c r="V860" s="1639"/>
      <c r="W860" s="1639"/>
      <c r="X860" s="1639"/>
      <c r="Y860" s="1639"/>
      <c r="Z860" s="1639"/>
      <c r="AA860" s="1639"/>
      <c r="AB860" s="1639"/>
      <c r="AC860" s="679"/>
      <c r="AD860" s="1639">
        <v>0</v>
      </c>
    </row>
    <row s="1854" customFormat="1" customHeight="1" ht="15">
      <c r="A861" s="1636"/>
      <c r="B861" s="2401"/>
      <c r="C861" s="2402"/>
      <c r="D861" s="693" t="str">
        <f>B860&amp;".2"</f>
        <v>4.344.2</v>
      </c>
      <c r="E861" s="1671" t="s">
        <v>964</v>
      </c>
      <c r="F861" s="2267" t="s">
        <v>318</v>
      </c>
      <c r="G861" s="1742" t="s">
        <v>22</v>
      </c>
      <c r="H861" s="822" t="s">
        <v>22</v>
      </c>
      <c r="I861" s="1742" t="s">
        <v>1075</v>
      </c>
      <c r="J861" s="822" t="s">
        <v>22</v>
      </c>
      <c r="K861" s="1742" t="s">
        <v>22</v>
      </c>
      <c r="L861" s="822" t="s">
        <v>22</v>
      </c>
      <c r="M861" s="2664" t="s">
        <v>22</v>
      </c>
      <c r="N861" s="2661" t="s">
        <v>22</v>
      </c>
      <c r="O861" s="2653" t="s">
        <v>22</v>
      </c>
      <c r="P861" s="2650" t="s">
        <v>22</v>
      </c>
      <c r="Q861" s="2653" t="s">
        <v>22</v>
      </c>
      <c r="R861" s="2650" t="s">
        <v>22</v>
      </c>
      <c r="S861" s="1529" t="s">
        <v>965</v>
      </c>
      <c r="T861" s="1639"/>
      <c r="U861" s="1639"/>
      <c r="V861" s="1639"/>
      <c r="W861" s="1639"/>
      <c r="X861" s="1639"/>
      <c r="Y861" s="1639"/>
      <c r="Z861" s="1639"/>
      <c r="AA861" s="1639"/>
      <c r="AB861" s="1639"/>
      <c r="AC861" s="679"/>
      <c r="AD861" s="1639">
        <v>0</v>
      </c>
    </row>
    <row s="1854" customFormat="1" customHeight="1" ht="33.75">
      <c r="A862" s="1639"/>
      <c r="B862" s="2401" t="s">
        <v>1805</v>
      </c>
      <c r="C862" s="2402" t="s">
        <v>104</v>
      </c>
      <c r="D862" s="693" t="str">
        <f>B862&amp;".1"</f>
        <v>4.345.1</v>
      </c>
      <c r="E862" s="1671" t="s">
        <v>962</v>
      </c>
      <c r="F862" s="2267" t="s">
        <v>318</v>
      </c>
      <c r="G862" s="2357" t="s">
        <v>22</v>
      </c>
      <c r="H862" s="822" t="s">
        <v>22</v>
      </c>
      <c r="I862" s="2357" t="s">
        <v>1806</v>
      </c>
      <c r="J862" s="822" t="s">
        <v>22</v>
      </c>
      <c r="K862" s="2357" t="s">
        <v>22</v>
      </c>
      <c r="L862" s="822" t="s">
        <v>22</v>
      </c>
      <c r="M862" s="2663" t="s">
        <v>22</v>
      </c>
      <c r="N862" s="2661" t="s">
        <v>22</v>
      </c>
      <c r="O862" s="2652" t="s">
        <v>22</v>
      </c>
      <c r="P862" s="2650" t="s">
        <v>22</v>
      </c>
      <c r="Q862" s="2652" t="s">
        <v>22</v>
      </c>
      <c r="R862" s="2650" t="s">
        <v>22</v>
      </c>
      <c r="S862" s="1529" t="s">
        <v>963</v>
      </c>
      <c r="T862" s="1639"/>
      <c r="U862" s="1639"/>
      <c r="V862" s="1639"/>
      <c r="W862" s="1639"/>
      <c r="X862" s="1639"/>
      <c r="Y862" s="1639"/>
      <c r="Z862" s="1639"/>
      <c r="AA862" s="1639"/>
      <c r="AB862" s="1639"/>
      <c r="AC862" s="679"/>
      <c r="AD862" s="1639">
        <v>0</v>
      </c>
    </row>
    <row s="1854" customFormat="1" customHeight="1" ht="15">
      <c r="A863" s="1636"/>
      <c r="B863" s="2401"/>
      <c r="C863" s="2402"/>
      <c r="D863" s="693" t="str">
        <f>B862&amp;".2"</f>
        <v>4.345.2</v>
      </c>
      <c r="E863" s="1671" t="s">
        <v>964</v>
      </c>
      <c r="F863" s="2267" t="s">
        <v>318</v>
      </c>
      <c r="G863" s="1742" t="s">
        <v>22</v>
      </c>
      <c r="H863" s="822" t="s">
        <v>22</v>
      </c>
      <c r="I863" s="1742" t="s">
        <v>1075</v>
      </c>
      <c r="J863" s="822" t="s">
        <v>22</v>
      </c>
      <c r="K863" s="1742" t="s">
        <v>22</v>
      </c>
      <c r="L863" s="822" t="s">
        <v>22</v>
      </c>
      <c r="M863" s="2664" t="s">
        <v>22</v>
      </c>
      <c r="N863" s="2661" t="s">
        <v>22</v>
      </c>
      <c r="O863" s="2653" t="s">
        <v>22</v>
      </c>
      <c r="P863" s="2650" t="s">
        <v>22</v>
      </c>
      <c r="Q863" s="2653" t="s">
        <v>22</v>
      </c>
      <c r="R863" s="2650" t="s">
        <v>22</v>
      </c>
      <c r="S863" s="1529" t="s">
        <v>965</v>
      </c>
      <c r="T863" s="1639"/>
      <c r="U863" s="1639"/>
      <c r="V863" s="1639"/>
      <c r="W863" s="1639"/>
      <c r="X863" s="1639"/>
      <c r="Y863" s="1639"/>
      <c r="Z863" s="1639"/>
      <c r="AA863" s="1639"/>
      <c r="AB863" s="1639"/>
      <c r="AC863" s="679"/>
      <c r="AD863" s="1639">
        <v>0</v>
      </c>
    </row>
    <row s="1854" customFormat="1" customHeight="1" ht="33.75">
      <c r="A864" s="1639"/>
      <c r="B864" s="2401" t="s">
        <v>1807</v>
      </c>
      <c r="C864" s="2402" t="s">
        <v>104</v>
      </c>
      <c r="D864" s="693" t="str">
        <f>B864&amp;".1"</f>
        <v>4.346.1</v>
      </c>
      <c r="E864" s="1671" t="s">
        <v>962</v>
      </c>
      <c r="F864" s="2267" t="s">
        <v>318</v>
      </c>
      <c r="G864" s="2357" t="s">
        <v>22</v>
      </c>
      <c r="H864" s="822" t="s">
        <v>22</v>
      </c>
      <c r="I864" s="2357" t="s">
        <v>1808</v>
      </c>
      <c r="J864" s="822" t="s">
        <v>22</v>
      </c>
      <c r="K864" s="2357" t="s">
        <v>22</v>
      </c>
      <c r="L864" s="822" t="s">
        <v>22</v>
      </c>
      <c r="M864" s="2663" t="s">
        <v>22</v>
      </c>
      <c r="N864" s="2661" t="s">
        <v>22</v>
      </c>
      <c r="O864" s="2654" t="s">
        <v>22</v>
      </c>
      <c r="P864" s="2655" t="s">
        <v>22</v>
      </c>
      <c r="Q864" s="2654" t="s">
        <v>22</v>
      </c>
      <c r="R864" s="2655" t="s">
        <v>22</v>
      </c>
      <c r="S864" s="1529" t="s">
        <v>963</v>
      </c>
      <c r="T864" s="1639"/>
      <c r="U864" s="1639"/>
      <c r="V864" s="1639"/>
      <c r="W864" s="1639"/>
      <c r="X864" s="1639"/>
      <c r="Y864" s="1639"/>
      <c r="Z864" s="1639"/>
      <c r="AA864" s="1639"/>
      <c r="AB864" s="1639"/>
      <c r="AC864" s="679"/>
      <c r="AD864" s="1639">
        <v>0</v>
      </c>
    </row>
    <row s="1854" customFormat="1" customHeight="1" ht="15">
      <c r="A865" s="1636"/>
      <c r="B865" s="2401"/>
      <c r="C865" s="2402"/>
      <c r="D865" s="693" t="str">
        <f>B864&amp;".2"</f>
        <v>4.346.2</v>
      </c>
      <c r="E865" s="1671" t="s">
        <v>964</v>
      </c>
      <c r="F865" s="2267" t="s">
        <v>318</v>
      </c>
      <c r="G865" s="1742" t="s">
        <v>22</v>
      </c>
      <c r="H865" s="822" t="s">
        <v>22</v>
      </c>
      <c r="I865" s="1742">
        <v>46144</v>
      </c>
      <c r="J865" s="822" t="s">
        <v>22</v>
      </c>
      <c r="K865" s="1742" t="s">
        <v>22</v>
      </c>
      <c r="L865" s="822" t="s">
        <v>22</v>
      </c>
      <c r="M865" s="2664" t="s">
        <v>22</v>
      </c>
      <c r="N865" s="2661" t="s">
        <v>22</v>
      </c>
      <c r="O865" s="2656" t="s">
        <v>22</v>
      </c>
      <c r="P865" s="2655" t="s">
        <v>22</v>
      </c>
      <c r="Q865" s="2656" t="s">
        <v>22</v>
      </c>
      <c r="R865" s="2655" t="s">
        <v>22</v>
      </c>
      <c r="S865" s="1529" t="s">
        <v>965</v>
      </c>
      <c r="T865" s="1639"/>
      <c r="U865" s="1639"/>
      <c r="V865" s="1639"/>
      <c r="W865" s="1639"/>
      <c r="X865" s="1639"/>
      <c r="Y865" s="1639"/>
      <c r="Z865" s="1639"/>
      <c r="AA865" s="1639"/>
      <c r="AB865" s="1639"/>
      <c r="AC865" s="679"/>
      <c r="AD865" s="1639">
        <v>0</v>
      </c>
    </row>
    <row customHeight="1" ht="11.549999999999999">
      <c r="A866" s="509"/>
      <c r="C866" s="509"/>
      <c r="D866" s="351"/>
      <c r="E866" s="584" t="s">
        <v>1809</v>
      </c>
      <c r="F866" s="576"/>
      <c r="G866" s="576"/>
      <c r="H866" s="700"/>
      <c r="I866" s="576"/>
      <c r="J866" s="700"/>
      <c r="K866" s="2643"/>
      <c r="L866" s="2645"/>
      <c r="M866" s="2643"/>
      <c r="N866" s="2645"/>
      <c r="O866" s="2643"/>
      <c r="P866" s="2645"/>
      <c r="Q866" s="2643"/>
      <c r="R866" s="2645"/>
      <c r="S866" s="577"/>
      <c r="AC866" s="509"/>
      <c r="AD866" s="509">
        <v>11</v>
      </c>
    </row>
    <row customHeight="1" ht="22.5" hidden="1">
      <c r="A867" s="453" t="s">
        <v>82</v>
      </c>
      <c r="B867" s="509">
        <v>0</v>
      </c>
      <c r="C867" s="687">
        <v>4</v>
      </c>
      <c r="D867" s="509">
        <v>6</v>
      </c>
      <c r="E867" s="509">
        <v>36</v>
      </c>
      <c r="F867" s="509">
        <v>9</v>
      </c>
      <c r="G867" s="762">
        <v>0</v>
      </c>
      <c r="H867" s="762">
        <v>0</v>
      </c>
      <c r="I867" s="509">
        <v>25</v>
      </c>
      <c r="J867" s="509">
        <v>33</v>
      </c>
      <c r="K867" s="1639">
        <v>0</v>
      </c>
      <c r="L867" s="1639">
        <v>0</v>
      </c>
      <c r="M867" s="1639">
        <v>0</v>
      </c>
      <c r="N867" s="1639">
        <v>0</v>
      </c>
      <c r="O867" s="1639">
        <v>0</v>
      </c>
      <c r="P867" s="1639">
        <v>0</v>
      </c>
      <c r="Q867" s="1639">
        <v>0</v>
      </c>
      <c r="R867" s="1639">
        <v>0</v>
      </c>
      <c r="S867" s="421">
        <v>93</v>
      </c>
      <c r="T867" s="509">
        <v>10</v>
      </c>
      <c r="U867" s="509">
        <v>10</v>
      </c>
      <c r="V867" s="509">
        <v>10</v>
      </c>
      <c r="W867" s="509">
        <v>10</v>
      </c>
      <c r="X867" s="509">
        <v>10</v>
      </c>
      <c r="Y867" s="509">
        <v>10</v>
      </c>
      <c r="Z867" s="509">
        <v>10</v>
      </c>
      <c r="AA867" s="509">
        <v>10</v>
      </c>
      <c r="AB867" s="509">
        <v>10</v>
      </c>
      <c r="AC867" s="679">
        <v>10</v>
      </c>
      <c r="AD867" s="509">
        <v>23</v>
      </c>
    </row>
  </sheetData>
  <sheetProtection formatColumns="0" formatRows="0" autoFilter="0" sort="0" insertRows="0" insertColumns="1" deleteRows="0" deleteColumns="0"/>
  <mergeCells count="815">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 ref="B206:B207"/>
    <mergeCell ref="C206:C207"/>
    <mergeCell ref="B208:B209"/>
    <mergeCell ref="C208:C209"/>
    <mergeCell ref="B210:B211"/>
    <mergeCell ref="C210:C211"/>
    <mergeCell ref="B212:B213"/>
    <mergeCell ref="C212:C213"/>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 ref="B106:B108"/>
    <mergeCell ref="C106:C108"/>
    <mergeCell ref="B109:B111"/>
    <mergeCell ref="C109:C111"/>
    <mergeCell ref="B112:B114"/>
    <mergeCell ref="C112:C114"/>
    <mergeCell ref="B115:B117"/>
    <mergeCell ref="C115:C117"/>
    <mergeCell ref="B118:B120"/>
    <mergeCell ref="C118:C120"/>
    <mergeCell ref="B121:B123"/>
    <mergeCell ref="C121:C123"/>
    <mergeCell ref="B124:B126"/>
    <mergeCell ref="C124:C126"/>
    <mergeCell ref="B127:B129"/>
    <mergeCell ref="C127:C129"/>
    <mergeCell ref="B130:B132"/>
    <mergeCell ref="C130:C132"/>
    <mergeCell ref="B133:B135"/>
    <mergeCell ref="C133:C135"/>
    <mergeCell ref="B136:B138"/>
    <mergeCell ref="C136:C138"/>
    <mergeCell ref="B139:B141"/>
    <mergeCell ref="C139:C141"/>
    <mergeCell ref="B142:B144"/>
    <mergeCell ref="C142:C144"/>
    <mergeCell ref="B145:B147"/>
    <mergeCell ref="C145:C147"/>
    <mergeCell ref="B148:B150"/>
    <mergeCell ref="C148:C150"/>
    <mergeCell ref="B151:B153"/>
    <mergeCell ref="C151:C153"/>
    <mergeCell ref="B154:B156"/>
    <mergeCell ref="C154:C156"/>
    <mergeCell ref="B157:B159"/>
    <mergeCell ref="C157:C159"/>
    <mergeCell ref="B160:B162"/>
    <mergeCell ref="C160:C162"/>
    <mergeCell ref="B163:B165"/>
    <mergeCell ref="C163:C165"/>
    <mergeCell ref="B166:B168"/>
    <mergeCell ref="C166:C168"/>
    <mergeCell ref="B169:B171"/>
    <mergeCell ref="C169:C171"/>
    <mergeCell ref="B214:B215"/>
    <mergeCell ref="C214:C215"/>
    <mergeCell ref="B216:B217"/>
    <mergeCell ref="C216:C217"/>
    <mergeCell ref="B218:B219"/>
    <mergeCell ref="C218:C219"/>
    <mergeCell ref="B220:B221"/>
    <mergeCell ref="C220:C221"/>
    <mergeCell ref="B222:B223"/>
    <mergeCell ref="C222:C223"/>
    <mergeCell ref="B224:B225"/>
    <mergeCell ref="C224:C225"/>
    <mergeCell ref="B226:B227"/>
    <mergeCell ref="C226:C227"/>
    <mergeCell ref="B228:B229"/>
    <mergeCell ref="C228:C229"/>
    <mergeCell ref="B230:B231"/>
    <mergeCell ref="C230:C231"/>
    <mergeCell ref="B232:B233"/>
    <mergeCell ref="C232:C233"/>
    <mergeCell ref="B234:B235"/>
    <mergeCell ref="C234:C235"/>
    <mergeCell ref="B236:B237"/>
    <mergeCell ref="C236:C237"/>
    <mergeCell ref="B238:B239"/>
    <mergeCell ref="C238:C239"/>
    <mergeCell ref="B240:B241"/>
    <mergeCell ref="C240:C241"/>
    <mergeCell ref="B242:B243"/>
    <mergeCell ref="C242:C243"/>
    <mergeCell ref="B244:B245"/>
    <mergeCell ref="C244:C245"/>
    <mergeCell ref="B246:B247"/>
    <mergeCell ref="C246:C247"/>
    <mergeCell ref="B248:B249"/>
    <mergeCell ref="C248:C249"/>
    <mergeCell ref="B250:B251"/>
    <mergeCell ref="C250:C251"/>
    <mergeCell ref="B252:B253"/>
    <mergeCell ref="C252:C253"/>
    <mergeCell ref="B254:B255"/>
    <mergeCell ref="C254:C255"/>
    <mergeCell ref="B256:B257"/>
    <mergeCell ref="C256:C257"/>
    <mergeCell ref="B258:B259"/>
    <mergeCell ref="C258:C259"/>
    <mergeCell ref="B260:B261"/>
    <mergeCell ref="C260:C261"/>
    <mergeCell ref="B262:B263"/>
    <mergeCell ref="C262:C263"/>
    <mergeCell ref="B264:B265"/>
    <mergeCell ref="C264:C265"/>
    <mergeCell ref="B266:B267"/>
    <mergeCell ref="C266:C267"/>
    <mergeCell ref="B268:B269"/>
    <mergeCell ref="C268:C269"/>
    <mergeCell ref="B270:B271"/>
    <mergeCell ref="C270:C271"/>
    <mergeCell ref="B272:B273"/>
    <mergeCell ref="C272:C273"/>
    <mergeCell ref="B274:B275"/>
    <mergeCell ref="C274:C275"/>
    <mergeCell ref="B276:B277"/>
    <mergeCell ref="C276:C277"/>
    <mergeCell ref="B278:B279"/>
    <mergeCell ref="C278:C279"/>
    <mergeCell ref="B280:B281"/>
    <mergeCell ref="C280:C281"/>
    <mergeCell ref="B282:B283"/>
    <mergeCell ref="C282:C283"/>
    <mergeCell ref="B284:B285"/>
    <mergeCell ref="C284:C285"/>
    <mergeCell ref="B286:B287"/>
    <mergeCell ref="C286:C287"/>
    <mergeCell ref="B288:B289"/>
    <mergeCell ref="C288:C289"/>
    <mergeCell ref="B290:B291"/>
    <mergeCell ref="C290:C291"/>
    <mergeCell ref="B292:B293"/>
    <mergeCell ref="C292:C293"/>
    <mergeCell ref="B294:B295"/>
    <mergeCell ref="C294:C295"/>
    <mergeCell ref="B296:B297"/>
    <mergeCell ref="C296:C297"/>
    <mergeCell ref="B298:B299"/>
    <mergeCell ref="C298:C299"/>
    <mergeCell ref="B300:B301"/>
    <mergeCell ref="C300:C301"/>
    <mergeCell ref="B302:B303"/>
    <mergeCell ref="C302:C303"/>
    <mergeCell ref="B304:B305"/>
    <mergeCell ref="C304:C305"/>
    <mergeCell ref="B306:B307"/>
    <mergeCell ref="C306:C307"/>
    <mergeCell ref="B308:B309"/>
    <mergeCell ref="C308:C309"/>
    <mergeCell ref="B310:B311"/>
    <mergeCell ref="C310:C311"/>
    <mergeCell ref="B312:B313"/>
    <mergeCell ref="C312:C313"/>
    <mergeCell ref="B314:B315"/>
    <mergeCell ref="C314:C315"/>
    <mergeCell ref="B316:B317"/>
    <mergeCell ref="C316:C317"/>
    <mergeCell ref="B318:B319"/>
    <mergeCell ref="C318:C319"/>
    <mergeCell ref="B320:B321"/>
    <mergeCell ref="C320:C321"/>
    <mergeCell ref="B322:B323"/>
    <mergeCell ref="C322:C323"/>
    <mergeCell ref="B324:B325"/>
    <mergeCell ref="C324:C325"/>
    <mergeCell ref="B326:B327"/>
    <mergeCell ref="C326:C327"/>
    <mergeCell ref="B328:B329"/>
    <mergeCell ref="C328:C329"/>
    <mergeCell ref="B330:B331"/>
    <mergeCell ref="C330:C331"/>
    <mergeCell ref="B332:B333"/>
    <mergeCell ref="C332:C333"/>
    <mergeCell ref="B334:B335"/>
    <mergeCell ref="C334:C335"/>
    <mergeCell ref="B336:B337"/>
    <mergeCell ref="C336:C337"/>
    <mergeCell ref="B338:B339"/>
    <mergeCell ref="C338:C339"/>
    <mergeCell ref="B340:B341"/>
    <mergeCell ref="C340:C341"/>
    <mergeCell ref="B342:B343"/>
    <mergeCell ref="C342:C343"/>
    <mergeCell ref="B344:B345"/>
    <mergeCell ref="C344:C345"/>
    <mergeCell ref="B346:B347"/>
    <mergeCell ref="C346:C347"/>
    <mergeCell ref="B348:B349"/>
    <mergeCell ref="C348:C349"/>
    <mergeCell ref="B350:B351"/>
    <mergeCell ref="C350:C351"/>
    <mergeCell ref="B352:B353"/>
    <mergeCell ref="C352:C353"/>
    <mergeCell ref="B354:B355"/>
    <mergeCell ref="C354:C355"/>
    <mergeCell ref="B356:B357"/>
    <mergeCell ref="C356:C357"/>
    <mergeCell ref="B358:B359"/>
    <mergeCell ref="C358:C359"/>
    <mergeCell ref="B360:B361"/>
    <mergeCell ref="C360:C361"/>
    <mergeCell ref="B362:B363"/>
    <mergeCell ref="C362:C363"/>
    <mergeCell ref="B364:B365"/>
    <mergeCell ref="C364:C365"/>
    <mergeCell ref="B366:B367"/>
    <mergeCell ref="C366:C367"/>
    <mergeCell ref="B368:B369"/>
    <mergeCell ref="C368:C369"/>
    <mergeCell ref="B370:B371"/>
    <mergeCell ref="C370:C371"/>
    <mergeCell ref="B372:B373"/>
    <mergeCell ref="C372:C373"/>
    <mergeCell ref="B374:B375"/>
    <mergeCell ref="C374:C375"/>
    <mergeCell ref="B376:B377"/>
    <mergeCell ref="C376:C377"/>
    <mergeCell ref="B378:B379"/>
    <mergeCell ref="C378:C379"/>
    <mergeCell ref="B380:B381"/>
    <mergeCell ref="C380:C381"/>
    <mergeCell ref="B382:B383"/>
    <mergeCell ref="C382:C383"/>
    <mergeCell ref="B384:B385"/>
    <mergeCell ref="C384:C385"/>
    <mergeCell ref="B386:B387"/>
    <mergeCell ref="C386:C387"/>
    <mergeCell ref="B388:B389"/>
    <mergeCell ref="C388:C389"/>
    <mergeCell ref="B390:B391"/>
    <mergeCell ref="C390:C391"/>
    <mergeCell ref="B392:B393"/>
    <mergeCell ref="C392:C393"/>
    <mergeCell ref="B394:B395"/>
    <mergeCell ref="C394:C395"/>
    <mergeCell ref="B396:B397"/>
    <mergeCell ref="C396:C397"/>
    <mergeCell ref="B398:B399"/>
    <mergeCell ref="C398:C399"/>
    <mergeCell ref="B400:B401"/>
    <mergeCell ref="C400:C401"/>
    <mergeCell ref="B402:B403"/>
    <mergeCell ref="C402:C403"/>
    <mergeCell ref="B404:B405"/>
    <mergeCell ref="C404:C405"/>
    <mergeCell ref="B406:B407"/>
    <mergeCell ref="C406:C407"/>
    <mergeCell ref="B408:B409"/>
    <mergeCell ref="C408:C409"/>
    <mergeCell ref="B410:B411"/>
    <mergeCell ref="C410:C411"/>
    <mergeCell ref="B412:B413"/>
    <mergeCell ref="C412:C413"/>
    <mergeCell ref="B414:B415"/>
    <mergeCell ref="C414:C415"/>
    <mergeCell ref="B416:B417"/>
    <mergeCell ref="C416:C417"/>
    <mergeCell ref="B418:B419"/>
    <mergeCell ref="C418:C419"/>
    <mergeCell ref="B420:B421"/>
    <mergeCell ref="C420:C421"/>
    <mergeCell ref="B422:B423"/>
    <mergeCell ref="C422:C423"/>
    <mergeCell ref="B424:B425"/>
    <mergeCell ref="C424:C425"/>
    <mergeCell ref="B426:B427"/>
    <mergeCell ref="C426:C427"/>
    <mergeCell ref="B428:B429"/>
    <mergeCell ref="C428:C429"/>
    <mergeCell ref="B430:B431"/>
    <mergeCell ref="C430:C431"/>
    <mergeCell ref="B432:B433"/>
    <mergeCell ref="C432:C433"/>
    <mergeCell ref="B434:B435"/>
    <mergeCell ref="C434:C435"/>
    <mergeCell ref="B436:B437"/>
    <mergeCell ref="C436:C437"/>
    <mergeCell ref="B438:B439"/>
    <mergeCell ref="C438:C439"/>
    <mergeCell ref="B440:B441"/>
    <mergeCell ref="C440:C441"/>
    <mergeCell ref="B442:B443"/>
    <mergeCell ref="C442:C443"/>
    <mergeCell ref="B444:B445"/>
    <mergeCell ref="C444:C445"/>
    <mergeCell ref="B446:B447"/>
    <mergeCell ref="C446:C447"/>
    <mergeCell ref="B448:B449"/>
    <mergeCell ref="C448:C449"/>
    <mergeCell ref="B450:B451"/>
    <mergeCell ref="C450:C451"/>
    <mergeCell ref="B452:B453"/>
    <mergeCell ref="C452:C453"/>
    <mergeCell ref="B454:B455"/>
    <mergeCell ref="C454:C455"/>
    <mergeCell ref="B456:B457"/>
    <mergeCell ref="C456:C457"/>
    <mergeCell ref="B458:B459"/>
    <mergeCell ref="C458:C459"/>
    <mergeCell ref="B460:B461"/>
    <mergeCell ref="C460:C461"/>
    <mergeCell ref="B462:B463"/>
    <mergeCell ref="C462:C463"/>
    <mergeCell ref="B464:B465"/>
    <mergeCell ref="C464:C465"/>
    <mergeCell ref="B466:B467"/>
    <mergeCell ref="C466:C467"/>
    <mergeCell ref="B468:B469"/>
    <mergeCell ref="C468:C469"/>
    <mergeCell ref="B470:B471"/>
    <mergeCell ref="C470:C471"/>
    <mergeCell ref="B472:B473"/>
    <mergeCell ref="C472:C473"/>
    <mergeCell ref="B474:B475"/>
    <mergeCell ref="C474:C475"/>
    <mergeCell ref="B476:B477"/>
    <mergeCell ref="C476:C477"/>
    <mergeCell ref="B478:B479"/>
    <mergeCell ref="C478:C479"/>
    <mergeCell ref="B480:B481"/>
    <mergeCell ref="C480:C481"/>
    <mergeCell ref="B482:B483"/>
    <mergeCell ref="C482:C483"/>
    <mergeCell ref="B484:B485"/>
    <mergeCell ref="C484:C485"/>
    <mergeCell ref="B486:B487"/>
    <mergeCell ref="C486:C487"/>
    <mergeCell ref="B488:B489"/>
    <mergeCell ref="C488:C489"/>
    <mergeCell ref="B490:B491"/>
    <mergeCell ref="C490:C491"/>
    <mergeCell ref="B492:B493"/>
    <mergeCell ref="C492:C493"/>
    <mergeCell ref="B494:B495"/>
    <mergeCell ref="C494:C495"/>
    <mergeCell ref="B496:B497"/>
    <mergeCell ref="C496:C497"/>
    <mergeCell ref="B498:B499"/>
    <mergeCell ref="C498:C499"/>
    <mergeCell ref="B500:B501"/>
    <mergeCell ref="C500:C501"/>
    <mergeCell ref="B502:B503"/>
    <mergeCell ref="C502:C503"/>
    <mergeCell ref="B504:B505"/>
    <mergeCell ref="C504:C505"/>
    <mergeCell ref="B506:B507"/>
    <mergeCell ref="C506:C507"/>
    <mergeCell ref="B508:B509"/>
    <mergeCell ref="C508:C509"/>
    <mergeCell ref="B510:B511"/>
    <mergeCell ref="C510:C511"/>
    <mergeCell ref="B512:B513"/>
    <mergeCell ref="C512:C513"/>
    <mergeCell ref="B514:B515"/>
    <mergeCell ref="C514:C515"/>
    <mergeCell ref="B516:B517"/>
    <mergeCell ref="C516:C517"/>
    <mergeCell ref="B518:B519"/>
    <mergeCell ref="C518:C519"/>
    <mergeCell ref="B520:B521"/>
    <mergeCell ref="C520:C521"/>
    <mergeCell ref="B522:B523"/>
    <mergeCell ref="C522:C523"/>
    <mergeCell ref="B524:B525"/>
    <mergeCell ref="C524:C525"/>
    <mergeCell ref="B526:B527"/>
    <mergeCell ref="C526:C527"/>
    <mergeCell ref="B528:B529"/>
    <mergeCell ref="C528:C529"/>
    <mergeCell ref="B530:B531"/>
    <mergeCell ref="C530:C531"/>
    <mergeCell ref="B532:B533"/>
    <mergeCell ref="C532:C533"/>
    <mergeCell ref="B534:B535"/>
    <mergeCell ref="C534:C535"/>
    <mergeCell ref="B536:B537"/>
    <mergeCell ref="C536:C537"/>
    <mergeCell ref="B538:B539"/>
    <mergeCell ref="C538:C539"/>
    <mergeCell ref="B540:B541"/>
    <mergeCell ref="C540:C541"/>
    <mergeCell ref="B542:B543"/>
    <mergeCell ref="C542:C543"/>
    <mergeCell ref="B544:B545"/>
    <mergeCell ref="C544:C545"/>
    <mergeCell ref="B546:B547"/>
    <mergeCell ref="C546:C547"/>
    <mergeCell ref="B548:B549"/>
    <mergeCell ref="C548:C549"/>
    <mergeCell ref="B550:B551"/>
    <mergeCell ref="C550:C551"/>
    <mergeCell ref="B552:B553"/>
    <mergeCell ref="C552:C553"/>
    <mergeCell ref="B554:B555"/>
    <mergeCell ref="C554:C555"/>
    <mergeCell ref="B556:B557"/>
    <mergeCell ref="C556:C557"/>
    <mergeCell ref="B558:B559"/>
    <mergeCell ref="C558:C559"/>
    <mergeCell ref="B560:B561"/>
    <mergeCell ref="C560:C561"/>
    <mergeCell ref="B562:B563"/>
    <mergeCell ref="C562:C563"/>
    <mergeCell ref="B564:B565"/>
    <mergeCell ref="C564:C565"/>
    <mergeCell ref="B566:B567"/>
    <mergeCell ref="C566:C567"/>
    <mergeCell ref="B568:B569"/>
    <mergeCell ref="C568:C569"/>
    <mergeCell ref="B570:B571"/>
    <mergeCell ref="C570:C571"/>
    <mergeCell ref="B572:B573"/>
    <mergeCell ref="C572:C573"/>
    <mergeCell ref="B574:B575"/>
    <mergeCell ref="C574:C575"/>
    <mergeCell ref="B576:B577"/>
    <mergeCell ref="C576:C577"/>
    <mergeCell ref="B578:B579"/>
    <mergeCell ref="C578:C579"/>
    <mergeCell ref="B580:B581"/>
    <mergeCell ref="C580:C581"/>
    <mergeCell ref="B582:B583"/>
    <mergeCell ref="C582:C583"/>
    <mergeCell ref="B584:B585"/>
    <mergeCell ref="C584:C585"/>
    <mergeCell ref="B586:B587"/>
    <mergeCell ref="C586:C587"/>
    <mergeCell ref="B588:B589"/>
    <mergeCell ref="C588:C589"/>
    <mergeCell ref="B590:B591"/>
    <mergeCell ref="C590:C591"/>
    <mergeCell ref="B592:B593"/>
    <mergeCell ref="C592:C593"/>
    <mergeCell ref="B594:B595"/>
    <mergeCell ref="C594:C595"/>
    <mergeCell ref="B596:B597"/>
    <mergeCell ref="C596:C597"/>
    <mergeCell ref="B598:B599"/>
    <mergeCell ref="C598:C599"/>
    <mergeCell ref="B600:B601"/>
    <mergeCell ref="C600:C601"/>
    <mergeCell ref="B602:B603"/>
    <mergeCell ref="C602:C603"/>
    <mergeCell ref="B604:B605"/>
    <mergeCell ref="C604:C605"/>
    <mergeCell ref="B606:B607"/>
    <mergeCell ref="C606:C607"/>
    <mergeCell ref="B608:B609"/>
    <mergeCell ref="C608:C609"/>
    <mergeCell ref="B610:B611"/>
    <mergeCell ref="C610:C611"/>
    <mergeCell ref="B612:B613"/>
    <mergeCell ref="C612:C613"/>
    <mergeCell ref="B614:B615"/>
    <mergeCell ref="C614:C615"/>
    <mergeCell ref="B616:B617"/>
    <mergeCell ref="C616:C617"/>
    <mergeCell ref="B618:B619"/>
    <mergeCell ref="C618:C619"/>
    <mergeCell ref="B620:B621"/>
    <mergeCell ref="C620:C621"/>
    <mergeCell ref="B622:B623"/>
    <mergeCell ref="C622:C623"/>
    <mergeCell ref="B624:B625"/>
    <mergeCell ref="C624:C625"/>
    <mergeCell ref="B626:B627"/>
    <mergeCell ref="C626:C627"/>
    <mergeCell ref="B628:B629"/>
    <mergeCell ref="C628:C629"/>
    <mergeCell ref="B630:B631"/>
    <mergeCell ref="C630:C631"/>
    <mergeCell ref="B632:B633"/>
    <mergeCell ref="C632:C633"/>
    <mergeCell ref="B634:B635"/>
    <mergeCell ref="C634:C635"/>
    <mergeCell ref="B636:B637"/>
    <mergeCell ref="C636:C637"/>
    <mergeCell ref="B638:B639"/>
    <mergeCell ref="C638:C639"/>
    <mergeCell ref="B640:B641"/>
    <mergeCell ref="C640:C641"/>
    <mergeCell ref="B642:B643"/>
    <mergeCell ref="C642:C643"/>
    <mergeCell ref="B644:B645"/>
    <mergeCell ref="C644:C645"/>
    <mergeCell ref="B646:B647"/>
    <mergeCell ref="C646:C647"/>
    <mergeCell ref="B648:B649"/>
    <mergeCell ref="C648:C649"/>
    <mergeCell ref="B650:B651"/>
    <mergeCell ref="C650:C651"/>
    <mergeCell ref="B652:B653"/>
    <mergeCell ref="C652:C653"/>
    <mergeCell ref="B654:B655"/>
    <mergeCell ref="C654:C655"/>
    <mergeCell ref="B656:B657"/>
    <mergeCell ref="C656:C657"/>
    <mergeCell ref="B658:B659"/>
    <mergeCell ref="C658:C659"/>
    <mergeCell ref="B660:B661"/>
    <mergeCell ref="C660:C661"/>
    <mergeCell ref="B662:B663"/>
    <mergeCell ref="C662:C663"/>
    <mergeCell ref="B664:B665"/>
    <mergeCell ref="C664:C665"/>
    <mergeCell ref="B666:B667"/>
    <mergeCell ref="C666:C667"/>
    <mergeCell ref="B668:B669"/>
    <mergeCell ref="C668:C669"/>
    <mergeCell ref="B670:B671"/>
    <mergeCell ref="C670:C671"/>
    <mergeCell ref="B672:B673"/>
    <mergeCell ref="C672:C673"/>
    <mergeCell ref="B674:B675"/>
    <mergeCell ref="C674:C675"/>
    <mergeCell ref="B676:B677"/>
    <mergeCell ref="C676:C677"/>
    <mergeCell ref="B678:B679"/>
    <mergeCell ref="C678:C679"/>
    <mergeCell ref="B680:B681"/>
    <mergeCell ref="C680:C681"/>
    <mergeCell ref="B682:B683"/>
    <mergeCell ref="C682:C683"/>
    <mergeCell ref="B684:B685"/>
    <mergeCell ref="C684:C685"/>
    <mergeCell ref="B686:B687"/>
    <mergeCell ref="C686:C687"/>
    <mergeCell ref="B688:B689"/>
    <mergeCell ref="C688:C689"/>
    <mergeCell ref="B690:B691"/>
    <mergeCell ref="C690:C691"/>
    <mergeCell ref="B692:B693"/>
    <mergeCell ref="C692:C693"/>
    <mergeCell ref="B694:B695"/>
    <mergeCell ref="C694:C695"/>
    <mergeCell ref="B696:B697"/>
    <mergeCell ref="C696:C697"/>
    <mergeCell ref="B698:B699"/>
    <mergeCell ref="C698:C699"/>
    <mergeCell ref="B700:B701"/>
    <mergeCell ref="C700:C701"/>
    <mergeCell ref="B702:B703"/>
    <mergeCell ref="C702:C703"/>
    <mergeCell ref="B704:B705"/>
    <mergeCell ref="C704:C705"/>
    <mergeCell ref="B706:B707"/>
    <mergeCell ref="C706:C707"/>
    <mergeCell ref="B708:B709"/>
    <mergeCell ref="C708:C709"/>
    <mergeCell ref="B710:B711"/>
    <mergeCell ref="C710:C711"/>
    <mergeCell ref="B712:B713"/>
    <mergeCell ref="C712:C713"/>
    <mergeCell ref="B714:B715"/>
    <mergeCell ref="C714:C715"/>
    <mergeCell ref="B716:B717"/>
    <mergeCell ref="C716:C717"/>
    <mergeCell ref="B718:B719"/>
    <mergeCell ref="C718:C719"/>
    <mergeCell ref="B720:B721"/>
    <mergeCell ref="C720:C721"/>
    <mergeCell ref="B722:B723"/>
    <mergeCell ref="C722:C723"/>
    <mergeCell ref="B724:B725"/>
    <mergeCell ref="C724:C725"/>
    <mergeCell ref="B726:B727"/>
    <mergeCell ref="C726:C727"/>
    <mergeCell ref="B728:B729"/>
    <mergeCell ref="C728:C729"/>
    <mergeCell ref="B730:B731"/>
    <mergeCell ref="C730:C731"/>
    <mergeCell ref="B732:B733"/>
    <mergeCell ref="C732:C733"/>
    <mergeCell ref="B734:B735"/>
    <mergeCell ref="C734:C735"/>
    <mergeCell ref="B736:B737"/>
    <mergeCell ref="C736:C737"/>
    <mergeCell ref="B738:B739"/>
    <mergeCell ref="C738:C739"/>
    <mergeCell ref="B740:B741"/>
    <mergeCell ref="C740:C741"/>
    <mergeCell ref="B742:B743"/>
    <mergeCell ref="C742:C743"/>
    <mergeCell ref="B744:B745"/>
    <mergeCell ref="C744:C745"/>
    <mergeCell ref="B746:B747"/>
    <mergeCell ref="C746:C747"/>
    <mergeCell ref="B748:B749"/>
    <mergeCell ref="C748:C749"/>
    <mergeCell ref="B750:B751"/>
    <mergeCell ref="C750:C751"/>
    <mergeCell ref="B752:B753"/>
    <mergeCell ref="C752:C753"/>
    <mergeCell ref="B754:B755"/>
    <mergeCell ref="C754:C755"/>
    <mergeCell ref="B756:B757"/>
    <mergeCell ref="C756:C757"/>
    <mergeCell ref="B758:B759"/>
    <mergeCell ref="C758:C759"/>
    <mergeCell ref="B760:B761"/>
    <mergeCell ref="C760:C761"/>
    <mergeCell ref="B762:B763"/>
    <mergeCell ref="C762:C763"/>
    <mergeCell ref="B764:B765"/>
    <mergeCell ref="C764:C765"/>
    <mergeCell ref="B766:B767"/>
    <mergeCell ref="C766:C767"/>
    <mergeCell ref="B768:B769"/>
    <mergeCell ref="C768:C769"/>
    <mergeCell ref="B770:B771"/>
    <mergeCell ref="C770:C771"/>
    <mergeCell ref="B772:B773"/>
    <mergeCell ref="C772:C773"/>
    <mergeCell ref="B774:B775"/>
    <mergeCell ref="C774:C775"/>
    <mergeCell ref="B776:B777"/>
    <mergeCell ref="C776:C777"/>
    <mergeCell ref="B778:B779"/>
    <mergeCell ref="C778:C779"/>
    <mergeCell ref="B780:B781"/>
    <mergeCell ref="C780:C781"/>
    <mergeCell ref="B782:B783"/>
    <mergeCell ref="C782:C783"/>
    <mergeCell ref="B784:B785"/>
    <mergeCell ref="C784:C785"/>
    <mergeCell ref="B786:B787"/>
    <mergeCell ref="C786:C787"/>
    <mergeCell ref="B788:B789"/>
    <mergeCell ref="C788:C789"/>
    <mergeCell ref="B790:B791"/>
    <mergeCell ref="C790:C791"/>
    <mergeCell ref="B792:B793"/>
    <mergeCell ref="C792:C793"/>
    <mergeCell ref="B794:B795"/>
    <mergeCell ref="C794:C795"/>
    <mergeCell ref="B796:B797"/>
    <mergeCell ref="C796:C797"/>
    <mergeCell ref="B798:B799"/>
    <mergeCell ref="C798:C799"/>
    <mergeCell ref="B800:B801"/>
    <mergeCell ref="C800:C801"/>
    <mergeCell ref="B802:B803"/>
    <mergeCell ref="C802:C803"/>
    <mergeCell ref="B804:B805"/>
    <mergeCell ref="C804:C805"/>
    <mergeCell ref="B806:B807"/>
    <mergeCell ref="C806:C807"/>
    <mergeCell ref="B808:B809"/>
    <mergeCell ref="C808:C809"/>
    <mergeCell ref="B810:B811"/>
    <mergeCell ref="C810:C811"/>
    <mergeCell ref="B812:B813"/>
    <mergeCell ref="C812:C813"/>
    <mergeCell ref="B814:B815"/>
    <mergeCell ref="C814:C815"/>
    <mergeCell ref="B816:B817"/>
    <mergeCell ref="C816:C817"/>
    <mergeCell ref="B818:B819"/>
    <mergeCell ref="C818:C819"/>
    <mergeCell ref="B820:B821"/>
    <mergeCell ref="C820:C821"/>
    <mergeCell ref="B822:B823"/>
    <mergeCell ref="C822:C823"/>
    <mergeCell ref="B824:B825"/>
    <mergeCell ref="C824:C825"/>
    <mergeCell ref="B826:B827"/>
    <mergeCell ref="C826:C827"/>
    <mergeCell ref="B828:B829"/>
    <mergeCell ref="C828:C829"/>
    <mergeCell ref="B830:B831"/>
    <mergeCell ref="C830:C831"/>
    <mergeCell ref="B832:B833"/>
    <mergeCell ref="C832:C833"/>
    <mergeCell ref="B834:B835"/>
    <mergeCell ref="C834:C835"/>
    <mergeCell ref="B836:B837"/>
    <mergeCell ref="C836:C837"/>
    <mergeCell ref="B838:B839"/>
    <mergeCell ref="C838:C839"/>
    <mergeCell ref="B840:B841"/>
    <mergeCell ref="C840:C841"/>
    <mergeCell ref="B842:B843"/>
    <mergeCell ref="C842:C843"/>
    <mergeCell ref="B844:B845"/>
    <mergeCell ref="C844:C845"/>
    <mergeCell ref="B846:B847"/>
    <mergeCell ref="C846:C847"/>
    <mergeCell ref="B848:B849"/>
    <mergeCell ref="C848:C849"/>
    <mergeCell ref="B850:B851"/>
    <mergeCell ref="C850:C851"/>
    <mergeCell ref="B852:B853"/>
    <mergeCell ref="C852:C853"/>
    <mergeCell ref="B854:B855"/>
    <mergeCell ref="C854:C855"/>
    <mergeCell ref="B856:B857"/>
    <mergeCell ref="C856:C857"/>
    <mergeCell ref="B858:B859"/>
    <mergeCell ref="C858:C859"/>
    <mergeCell ref="B860:B861"/>
    <mergeCell ref="C860:C861"/>
    <mergeCell ref="B862:B863"/>
    <mergeCell ref="C862:C863"/>
    <mergeCell ref="B864:B865"/>
    <mergeCell ref="C864:C865"/>
  </mergeCells>
  <dataValidations count="5">
    <dataValidation allowBlank="1" showInputMessage="1" showErrorMessage="1" prompt="Для выбора выполните двойной щелчок левой клавиши мыши по ячейке." sqref="I36 G173 I173 G36 K36 K173 M36 M173 O36 O173 Q36 Q17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H37 J37 L37 N37 P37 R37 H38 J38 L38 N38 P38 R38 H39 J39 L39 N39 P39 R39 H40 J40 L40 N40 P40 R40 H41 J41 L41 N41 P41 R41 H42 J42 L42 N42 P42 R42 H43 J43 L43 N43 P43 R43 H44 J44 L44 N44 P44 R44 H45 J45 L45 N45 P45 R45 H46 J46 L46 N46 P46 R46 H47 J47 L47 N47 P47 R47 H48 J48 L48 N48 P48 R48 H49 J49 L49 N49 P49 R49 H50 J50 L50 N50 P50 R50 H51 J51 L51 N51 P51 R51 H52 J52 L52 N52 P52 R52 H53 J53 L53 N53 P53 R53 H54 J54 L54 N54 P54 R54 H55 J55 L55 N55 P55 R55 H56 J56 L56 N56 P56 R56 H57 J57 L57 N57 P57 R57 H58 J58 L58 N58 P58 R58 H59 J59 L59 N59 P59 R59 H60 J60 L60 N60 P60 R60 H61 J61 L61 N61 P61 R61 H62 J62 L62 N62 P62 R62 H63 J63 L63 N63 P63 R63 H64 J64 L64 N64 P64 R64 H65 J65 L65 N65 P65 R65 H66:H171 J66:J171 L66:L171 N66:N171 P66:P171 R66:R171 H174 J174 L174 N174 P174 R174 H175 J175 L175 N175 P175 R175 H176 J176 L176 N176 P176 R176 H177 J177 L177 N177 P177 R177 H178 J178 L178 N178 P178 R178 H179 J179 L179 N179 P179 R179 H180 J180 L180 N180 P180 R180 H181 J181 L181 N181 P181 R181 H182 J182 L182 N182 P182 R182 H183 J183 L183 N183 P183 R183 H184 J184 L184 N184 P184 R184 H185 J185 L185 N185 P185 R185 H186 J186 L186 N186 P186 R186 H187 J187 L187 N187 P187 R187 H188 J188 L188 N188 P188 R188 H189 J189 L189 N189 P189 R189 H190 J190 L190 N190 P190 R190 H191 J191 L191 N191 P191 R191 H192 J192 L192 N192 P192 R192 H193 J193 L193 N193 P193 R193 H194 J194 L194 N194 P194 R194 H195 J195 L195 N195 P195 R195 H196 J196 L196 N196 P196 R196 H197 J197 L197 N197 P197 R197 H198 J198 L198 N198 P198 R198 H199 J199 L199 N199 P199 R199 H200 J200 L200 N200 P200 R200 H201 J201 L201 N201 P201 R201 H202 J202 L202 N202 P202 R202 H203 J203 L203 N203 P203 R203 H204 J204 L204 N204 P204 R204 H205 J205 L205 N205 P205 R205 H206 J206 L206 N206 P206 R206 H207 J207 L207 N207 P207 R207 H208 J208 L208 N208 P208 R208 H209 J209 L209 N209 P209 R209 H210 J210 L210 N210 P210 R210 H211 J211 L211 N211 P211 R211 H212 J212 L212 N212 P212 R212 H213:H865 J213:J865 L213:L865 N213:N865 P213:P865 R213:R86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G38 I38 K38 M38 O38 Q38 G39 I39 K39 M39 O39 Q39 G41 I41 K41 M41 O41 Q41 G42 I42 K42 M42 O42 Q42 G44 I44 K44 M44 O44 Q44 G45 I45 K45 M45 O45 Q45 G47 I47 K47 M47 O47 Q47 G48 I48 K48 M48 O48 Q48 G50 I50 K50 M50 O50 Q50 G51 I51 K51 M51 O51 Q51 G53 I53 K53 M53 O53 Q53 G54 I54 K54 M54 O54 Q54 G56 I56 K56 M56 O56 Q56 G57 I57 K57 M57 O57 Q57 G59 I59 K59 M59 O59 Q59 G60 I60 K60 M60 O60 Q60 G62 I62 K62 M62 O62 Q62 G63 I63 K63 M63 O63 Q63 G65 I65 K65 M65 O65 Q65 G66 G68:G69 G71:G72 G74:G75 G77:G78 G80:G81 G83:G84 G86:G87 G89:G90 G92:G93 G95:G96 G98:G99 G101:G102 G104:G105 G107:G108 G110:G111 G113:G114 G116:G117 G119:G120 G122:G123 G125:G126 G128:G129 G131:G132 G134:G135 G137:G138 G140:G141 G143:G144 G146:G147 G149:G150 G152:G153 G155:G156 G158:G159 G161:G162 G164:G165 G167:G168 G170:G171 I66 I68:I69 I71:I72 I74:I75 I77:I78 I80:I81 I83:I84 I86:I87 I89:I90 I92:I93 I95:I96 I98:I99 I101:I102 I104:I105 I107:I108 I110:I111 I113:I114 I116:I117 I119:I120 I122:I123 I125:I126 I128:I129 I131:I132 I134:I135 I137:I138 I140:I141 I143:I144 I146:I147 I149:I150 I152:I153 I155:I156 I158:I159 I161:I162 I164:I165 I167:I168 I170:I171 K66 K68:K69 K71:K72 K74:K75 K77:K78 K80:K81 K83:K84 K86:K87 K89:K90 K92:K93 K95:K96 K98:K99 K101:K102 K104:K105 K107:K108 K110:K111 K113:K114 K116:K117 K119:K120 K122:K123 K125:K126 K128:K129 K131:K132 K134:K135 K137:K138 K140:K141 K143:K144 K146:K147 K149:K150 K152:K153 K155:K156 K158:K159 K161:K162 K164:K165 K167:K168 K170:K171 M66 M68:M69 M71:M72 M74:M75 M77:M78 M80:M81 M83:M84 M86:M87 M89:M90 M92:M93 M95:M96 M98:M99 M101:M102 M104:M105 M107:M108 M110:M111 M113:M114 M116:M117 M119:M120 M122:M123 M125:M126 M128:M129 M131:M132 M134:M135 M137:M138 M140:M141 M143:M144 M146:M147 M149:M150 M152:M153 M155:M156 M158:M159 M161:M162 M164:M165 M167:M168 M170:M171 O66 O68:O69 O71:O72 O74:O75 O77:O78 O80:O81 O83:O84 O86:O87 O89:O90 O92:O93 O95:O96 O98:O99 O101:O102 O104:O105 O107:O108 O110:O111 O113:O114 O116:O117 O119:O120 O122:O123 O125:O126 O128:O129 O131:O132 O134:O135 O137:O138 O140:O141 O143:O144 O146:O147 O149:O150 O152:O153 O155:O156 O158:O159 O161:O162 O164:O165 O167:O168 O170:O171 Q66 Q68:Q69 Q71:Q72 Q74:Q75 Q77:Q78 Q80:Q81 Q83:Q84 Q86:Q87 Q89:Q90 Q92:Q93 Q95:Q96 Q98:Q99 Q101:Q102 Q104:Q105 Q107:Q108 Q110:Q111 Q113:Q114 Q116:Q117 Q119:Q120 Q122:Q123 Q125:Q126 Q128:Q129 Q131:Q132 Q134:Q135 Q137:Q138 Q140:Q141 Q143:Q144 Q146:Q147 Q149:Q150 Q152:Q153 Q155:Q156 Q158:Q159 Q161:Q162 Q164:Q165 Q167:Q168 Q170:Q171 G175 I175 K175 M175 O175 Q175 G177 I177 K177 M177 O177 Q177 G179 I179 K179 M179 O179 Q179 G181 I181 K181 M181 O181 Q181 G183 I183 K183 M183 O183 Q183 G185 I185 K185 M185 O185 Q185 G187 I187 K187 M187 O187 Q187 G189 I189 K189 M189 O189 Q189 G191 I191 K191 M191 O191 Q191 G193 I193 K193 M193 O193 Q193 G195 I195 K195 M195 O195 Q195 G197 I197 K197 M197 O197 Q197 G199 I199 K199 M199 O199 Q199 G201 I201 K201 M201 O201 Q201 G203 I203 K203 M203 O203 Q203 G205 I205 K205 M205 O205 Q205 G207 I207 K207 M207 O207 Q207 G209 I209 K209 M209 O209 Q209 G211 I211 K211 M211 O211 Q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G761 G763 G765 G767 G769 G771 G773 G775 G777 G779 G781 G783 G785 G787 G789 G791 G793 G795 G797 G799 G801 G803 G805 G807 G809 G811 G813 G815 G817 G819 G821 G823 G825 G827 G829 G831 G833 G835 G837 G839 G841 G843 G845 G847 G849 G851 G853 G855 G857 G859 G861 G863 G865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I565 I567 I569 I571 I573 I575 I577 I579 I581 I583 I585 I587 I589 I591 I593 I595 I597 I599 I601 I603 I605 I607 I609 I611 I613 I615 I617 I619 I621 I623 I625 I627 I629 I631 I633 I635 I637 I639 I641 I643 I645 I647 I649 I651 I653 I655 I657 I659 I661 I663 I665 I667 I669 I671 I673 I675 I677 I679 I681 I683 I685 I687 I689 I691 I693 I695 I697 I699 I701 I703 I705 I707 I709 I711 I713 I715 I717 I719 I721 I723 I725 I727 I729 I731 I733 I735 I737 I739 I741 I743 I745 I747 I749 I751 I753 I755 I757 I759 I761 I763 I765 I767 I769 I771 I773 I775 I777 I779 I781 I783 I785 I787 I789 I791 I793 I795 I797 I799 I801 I803 I805 I807 I809 I811 I813 I815 I817 I819 I821 I823 I825 I827 I829 I831 I833 I835 I837 I839 I841 I843 I845 I847 I849 I851 I853 I855 I857 I859 I861 I863 I865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K485 K487 K489 K491 K493 K495 K497 K499 K501 K503 K505 K507 K509 K511 K513 K515 K517 K519 K521 K523 K525 K527 K529 K531 K533 K535 K537 K539 K541 K543 K545 K547 K549 K551 K553 K555 K557 K559 K561 K563 K565 K567 K569 K571 K573 K575 K577 K579 K581 K583 K585 K587 K589 K591 K593 K595 K597 K599 K601 K603 K605 K607 K609 K611 K613 K615 K617 K619 K621 K623 K625 K627 K629 K631 K633 K635 K637 K639 K641 K643 K645 K647 K649 K651 K653 K655 K657 K659 K661 K663 K665 K667 K669 K671 K673 K675 K677 K679 K681 K683 K685 K687 K689 K691 K693 K695 K697 K699 K701 K703 K705 K707 K709 K711 K713 K715 K717 K719 K721 K723 K725 K727 K729 K731 K733 K735 K737 K739 K741 K743 K745 K747 K749 K751 K753 K755 K757 K759 K761 K763 K765 K767 K769 K771 K773 K775 K777 K779 K781 K783 K785 K787 K789 K791 K793 K795 K797 K799 K801 K803 K805 K807 K809 K811 K813 K815 K817 K819 K821 K823 K825 K827 K829 K831 K833 K835 K837 K839 K841 K843 K845 K847 K849 K851 K853 K855 K857 K859 K861 K863 K865 M213 M215 M217 M219 M221 M223 M225 M227 M229 M231 M233 M235 M237 M239 M241 M243 M245 M247 M249 M251 M253 M255 M257 M259 M261 M263 M265 M267 M269 M271 M273 M275 M277 M279 M281 M283 M285 M287 M289 M291 M293 M295 M297 M299 M301 M303 M305 M307 M309 M311 M313 M315 M317 M319 M321 M323 M325 M327 M329 M331 M333 M335 M337 M339 M341 M343 M345 M347 M349 M351 M353 M355 M357 M359 M361 M363 M365 M367 M369 M371 M373 M375 M377 M379 M381 M383 M385 M387 M389 M391 M393 M395 M397 M399 M401 M403 M405 M407 M409 M411 M413 M415 M417 M419 M421 M423 M425 M427 M429 M431 M433 M435 M437 M439 M441 M443 M445 M447 M449 M451 M453 M455 M457 M459 M461 M463 M465 M467 M469 M471 M473 M475 M477 M479 M481 M483 M485 M487 M489 M491 M493 M495 M497 M499 M501 M503 M505 M507 M509 M511 M513 M515 M517 M519 M521 M523 M525 M527 M529 M531 M533 M535 M537 M539 M541 M543 M545 M547 M549 M551 M553 M555 M557 M559 M561 M563 M565 M567 M569 M571 M573 M575 M577 M579 M581 M583 M585 M587 M589 M591 M593 M595 M597 M599 M601 M603 M605 M607 M609 M611 M613 M615 M617 M619 M621 M623 M625 M627 M629 M631 M633 M635 M637 M639 M641 M643 M645 M647 M649 M651 M653 M655 M657 M659 M661 M663 M665 M667 M669 M671 M673 M675 M677 M679 M681 M683 M685 M687 M689 M691 M693 M695 M697 M699 M701 M703 M705 M707 M709 M711 M713 M715 M717 M719 M721 M723 M725 M727 M729 M731 M733 M735 M737 M739 M741 M743 M745 M747 M749 M751 M753 M755 M757 M759 M761 M763 M765 M767 M769 M771 M773 M775 M777 M779 M781 M783 M785 M787 M789 M791 M793 M795 M797 M799 M801 M803 M805 M807 M809 M811 M813 M815 M817 M819 M821 M823 M825 M827 M829 M831 M833 M835 M837 M839 M841 M843 M845 M847 M849 M851 M853 M855 M857 M859 M861 M863 M865 O213 O215 O217 O219 O221 O223 O225 O227 O229 O231 O233 O235 O237 O239 O241 O243 O245 O247 O249 O251 O253 O255 O257 O259 O261 O263 O265 O267 O269 O271 O273 O275 O277 O279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O403 O405 O407 O409 O411 O413 O415 O417 O419 O421 O423 O425 O427 O429 O431 O433 O435 O437 O439 O441 O443 O445 O447 O449 O451 O453 O455 O457 O459 O461 O463 O465 O467 O469 O471 O473 O475 O477 O479 O481 O483 O485 O487 O489 O491 O493 O495 O497 O499 O501 O503 O505 O507 O509 O511 O513 O515 O517 O519 O521 O523 O525 O527 O529 O531 O533 O535 O537 O539 O541 O543 O545 O547 O549 O551 O553 O555 O557 O559 O561 O563 O565 O567 O569 O571 O573 O575 O577 O579 O581 O583 O585 O587 O589 O591 O593 O595 O597 O599 O601 O603 O605 O607 O609 O611 O613 O615 O617 O619 O621 O623 O625 O627 O629 O631 O633 O635 O637 O639 O641 O643 O645 O647 O649 O651 O653 O655 O657 O659 O661 O663 O665 O667 O669 O671 O673 O675 O677 O679 O681 O683 O685 O687 O689 O691 O693 O695 O697 O699 O701 O703 O705 O707 O709 O711 O713 O715 O717 O719 O721 O723 O725 O727 O729 O731 O733 O735 O737 O739 O741 O743 O745 O747 O749 O751 O753 O755 O757 O759 O761 O763 O765 O767 O769 O771 O773 O775 O777 O779 O781 O783 O785 O787 O789 O791 O793 O795 O797 O799 O801 O803 O805 O807 O809 O811 O813 O815 O817 O819 O821 O823 O825 O827 O829 O831 O833 O835 O837 O839 O841 O843 O845 O847 O849 O851 O853 O855 O857 O859 O861 O863 O865 Q213 Q215 Q217 Q219 Q221 Q223 Q225 Q227 Q229 Q231 Q233 Q235 Q237 Q239 Q241 Q243 Q245 Q247 Q249 Q251 Q253 Q255 Q257 Q259 Q261 Q263 Q265 Q267 Q269 Q271 Q273 Q275 Q277 Q279 Q281 Q283 Q285 Q287 Q289 Q291 Q293 Q295 Q297 Q299 Q301 Q303 Q305 Q307 Q309 Q311 Q313 Q315 Q317 Q319 Q321 Q323 Q325 Q327 Q329 Q331 Q333 Q335 Q337 Q339 Q341 Q343 Q345 Q347 Q349 Q351 Q353 Q355 Q357 Q359 Q361 Q363 Q365 Q367 Q369 Q371 Q373 Q375 Q377 Q379 Q381 Q383 Q385 Q387 Q389 Q391 Q393 Q395 Q397 Q399 Q401 Q403 Q405 Q407 Q409 Q411 Q413 Q415 Q417 Q419 Q421 Q423 Q425 Q427 Q429 Q431 Q433 Q435 Q437 Q439 Q441 Q443 Q445 Q447 Q449 Q451 Q453 Q455 Q457 Q459 Q461 Q463 Q465 Q467 Q469 Q471 Q473 Q475 Q477 Q479 Q481 Q483 Q485 Q487 Q489 Q491 Q493 Q495 Q497 Q499 Q501 Q503 Q505 Q507 Q509 Q511 Q513 Q515 Q517 Q519 Q521 Q523 Q525 Q527 Q529 Q531 Q533 Q535 Q537 Q539 Q541 Q543 Q545 Q547 Q549 Q551 Q553 Q555 Q557 Q559 Q561 Q563 Q565 Q567 Q569 Q571 Q573 Q575 Q577 Q579 Q581 Q583 Q585 Q587 Q589 Q591 Q593 Q595 Q597 Q599 Q601 Q603 Q605 Q607 Q609 Q611 Q613 Q615 Q617 Q619 Q621 Q623 Q625 Q627 Q629 Q631 Q633 Q635 Q637 Q639 Q641 Q643 Q645 Q647 Q649 Q651 Q653 Q655 Q657 Q659 Q661 Q663 Q665 Q667 Q669 Q671 Q673 Q675 Q677 Q679 Q681 Q683 Q685 Q687 Q689 Q691 Q693 Q695 Q697 Q699 Q701 Q703 Q705 Q707 Q709 Q711 Q713 Q715 Q717 Q719 Q721 Q723 Q725 Q727 Q729 Q731 Q733 Q735 Q737 Q739 Q741 Q743 Q745 Q747 Q749 Q751 Q753 Q755 Q757 Q759 Q761 Q763 Q765 Q767 Q769 Q771 Q773 Q775 Q777 Q779 Q781 Q783 Q785 Q787 Q789 Q791 Q793 Q795 Q797 Q799 Q801 Q803 Q805 Q807 Q809 Q811 Q813 Q815 Q817 Q819 Q821 Q823 Q825 Q827 Q829 Q831 Q833 Q835 Q837 Q839 Q841 Q843 Q845 Q847 Q849 Q851 Q853 Q855 Q857 Q859 Q861 Q863 Q865"/>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G37 I37 K37 M37 O37 Q37 G40 I40 K40 M40 O40 Q40 G43 I43 K43 M43 O43 Q43 G46 I46 K46 M46 O46 Q46 G49 I49 K49 M49 O49 Q49 G52 I52 K52 M52 O52 Q52 G55 I55 K55 M55 O55 Q55 G58 I58 K58 M58 O58 Q58 G61 I61 K61 M61 O61 Q61 G64 I64 K64 M64 O64 Q64 G174 I174 K174 M174 O174 Q174 G176 I176 K176 M176 O176 Q176 G178 I178 K178 M178 O178 Q178 G180 I180 K180 M180 O180 Q180 G182 I182 K182 M182 O182 Q182 G184 I184 K184 M184 O184 Q184 G186 I186 K186 M186 O186 Q186 G188 I188 K188 M188 O188 Q188 G190 I190 K190 M190 O190 Q190 G192 I192 K192 M192 O192 Q192 G194 I194 K194 M194 O194 Q194 G196 I196 K196 M196 O196 Q196 G198 I198 K198 M198 O198 Q198 G200 I200 K200 M200 O200 Q200 G202 I202 K202 M202 O202 Q202 G204 I204 K204 M204 O204 Q204 G206 I206 K206 M206 O206 Q206 G208 I208 K208 M208 O208 Q208 G210 I210 K210 M210 O210 Q210 G212 I212 K212 M212 O212 Q212 G67 I67 K67 M67 O67 Q67 G70 I70 K70 M70 O70 Q70 G73 I73 K73 M73 O73 Q73 G76 I76 K76 M76 O76 Q76 G79 I79 K79 M79 O79 Q79 G82 I82 K82 M82 O82 Q82 G85 I85 K85 M85 O85 Q85 G88 I88 K88 M88 O88 Q88 G91 I91 K91 M91 O91 Q91 G94 I94 K94 M94 O94 Q94 G97 I97 K97 M97 O97 Q97 G100 I100 K100 M100 O100 Q100 G103 I103 K103 M103 O103 Q103 G106 I106 K106 M106 O106 Q106 G109 I109 K109 M109 O109 Q109 G112 I112 K112 M112 O112 Q112 G115 I115 K115 M115 O115 Q115 G118 I118 K118 M118 O118 Q118 G121 I121 K121 M121 O121 Q121 G124 I124 K124 M124 O124 Q124 G127 I127 K127 M127 O127 Q127 G130 I130 K130 M130 O130 Q130 G133 I133 K133 M133 O133 Q133 G136 I136 K136 M136 O136 Q136 G139 I139 K139 M139 O139 Q139 G142 I142 K142 M142 O142 Q142 G145 I145 K145 M145 O145 Q145 G148 I148 K148 M148 O148 Q148 G151 I151 K151 M151 O151 Q151 G154 I154 K154 M154 O154 Q154 G157 I157 K157 M157 O157 Q157 G160 I160 K160 M160 O160 Q160 G163 I163 K163 M163 O163 Q163 G166 I166 K166 M166 O166 Q166 G169 I169 K169 M169 O169 Q169 G214 I214 K214 M214 O214 Q214 G216 I216 K216 M216 O216 Q216 G218 I218 K218 M218 O218 Q218 G220 I220 K220 M220 O220 Q220 G222 I222 K222 M222 O222 Q222 G224 I224 K224 M224 O224 Q224 G226 I226 K226 M226 O226 Q226 G228 I228 K228 M228 O228 Q228 G230 I230 K230 M230 O230 Q230 G232 I232 K232 M232 O232 Q232 G234 I234 K234 M234 O234 Q234 G236 I236 K236 M236 O236 Q236 G238 I238 K238 M238 O238 Q238 G240 I240 K240 M240 O240 Q240 G242 I242 K242 M242 O242 Q242 G244 I244 K244 M244 O244 Q244 G246 I246 K246 M246 O246 Q246 G248 I248 K248 M248 O248 Q248 G250 I250 K250 M250 O250 Q250 G252 I252 K252 M252 O252 Q252 G254 I254 K254 M254 O254 Q254 G256 I256 K256 M256 O256 Q256 G258 I258 K258 M258 O258 Q258 G260 I260 K260 M260 O260 Q260 G262 I262 K262 M262 O262 Q262 G264 I264 K264 M264 O264 Q264 G266 I266 K266 M266 O266 Q266 G268 I268 K268 M268 O268 Q268 G270 I270 K270 M270 O270 Q270 G272 I272 K272 M272 O272 Q272 G274 I274 K274 M274 O274 Q274 G276 I276 K276 M276 O276 Q276 G278 I278 K278 M278 O278 Q278 G280 I280 K280 M280 O280 Q280 G282 I282 K282 M282 O282 Q282 G284 I284 K284 M284 O284 Q284 G286 I286 K286 M286 O286 Q286 G288 I288 K288 M288 O288 Q288 G290 I290 K290 M290 O290 Q290 G292 I292 K292 M292 O292 Q292 G294 I294 K294 M294 O294 Q294 G296 I296 K296 M296 O296 Q296 G298 I298 K298 M298 O298 Q298 G300 I300 K300 M300 O300 Q300 G302 I302 K302 M302 O302 Q302 G304 I304 K304 M304 O304 Q304 G306 I306 K306 M306 O306 Q306 G308 I308 K308 M308 O308 Q308 G310 I310 K310 M310 O310 Q310 G312 I312 K312 M312 O312 Q312 G314 I314 K314 M314 O314 Q314 G316 I316 K316 M316 O316 Q316 G318 I318 K318 M318 O318 Q318 G320 I320 K320 M320 O320 Q320 G322 I322 K322 M322 O322 Q322 G324 I324 K324 M324 O324 Q324 G326 I326 K326 M326 O326 Q326 G328 I328 K328 M328 O328 Q328 G330 I330 K330 M330 O330 Q330 G332 I332 K332 M332 O332 Q332 G334 I334 K334 M334 O334 Q334 G336 I336 K336 M336 O336 Q336 G338 I338 K338 M338 O338 Q338 G340 I340 K340 M340 O340 Q340 G342 I342 K342 M342 O342 Q342 G344 I344 K344 M344 O344 Q344 G346 I346 K346 M346 O346 Q346 G348 I348 K348 M348 O348 Q348 G350 I350 K350 M350 O350 Q350 G352 I352 K352 M352 O352 Q352 G354 I354 K354 M354 O354 Q354 G356 I356 K356 M356 O356 Q356 G358 I358 K358 M358 O358 Q358 G360 I360 K360 M360 O360 Q360 G362 I362 K362 M362 O362 Q362 G364 I364 K364 M364 O364 Q364 G366 I366 K366 M366 O366 Q366 G368 I368 K368 M368 O368 Q368 G370 I370 K370 M370 O370 Q370 G372 I372 K372 M372 O372 Q372 G374 I374 K374 M374 O374 Q374 G376 I376 K376 M376 O376 Q376 G378 I378 K378 M378 O378 Q378 G380 I380 K380 M380 O380 Q380 G382 I382 K382 M382 O382 Q382 G384 I384 K384 M384 O384 Q384 G386 I386 K386 M386 O386 Q386 G388 I388 K388 M388 O388 Q388 G390 I390 K390 M390 O390 Q390 G392 I392 K392 M392 O392 Q392 G394 I394 K394 M394 O394 Q394 G396 I396 K396 M396 O396 Q396 G398 I398 K398 M398 O398 Q398 G400 I400 K400 M400 O400 Q400 G402 I402 K402 M402 O402 Q402 G404 I404 K404 M404 O404 Q404 G406 I406 K406 M406 O406 Q406 G408 I408 K408 M408 O408 Q408 G410 I410 K410 M410 O410 Q410 G412 I412 K412 M412 O412 Q412 G414 I414 K414 M414 O414 Q414 G416 I416 K416 M416 O416 Q416 G418 I418 K418 M418 O418 Q418 G420 I420 K420 M420 O420 Q420 G422 I422 K422 M422 O422 Q422 G424 I424 K424 M424 O424 Q424 G426 I426 K426 M426 O426 Q426 G428 I428 K428 M428 O428 Q428 G430 I430 K430 M430 O430 Q430 G432 I432 K432 M432 O432 Q432 G434 I434 K434 M434 O434 Q434 G436 I436 K436 M436 O436 Q436 G438 I438 K438 M438 O438 Q438 G440 I440 K440 M440 O440 Q440 G442 I442 K442 M442 O442 Q442 G444 I444 K444 M444 O444 Q444 G446 I446 K446 M446 O446 Q446 G448 I448 K448 M448 O448 Q448 G450 I450 K450 M450 O450 Q450 G452 I452 K452 M452 O452 Q452 G454 I454 K454 M454 O454 Q454 G456 I456 K456 M456 O456 Q456 G458 I458 K458 M458 O458 Q458 G460 I460 K460 M460 O460 Q460 G462 I462 K462 M462 O462 Q462 G464 I464 K464 M464 O464 Q464 G466 I466 K466 M466 O466 Q466 G468 I468 K468 M468 O468 Q468 G470 I470 K470 M470 O470 Q470 G472 I472 K472 M472 O472 Q472 G474 I474 K474 M474 O474 Q474 G476 I476 K476 M476 O476 Q476 G478 I478 K478 M478 O478 Q478 G480 I480 K480 M480 O480 Q480 G482 I482 K482 M482 O482 Q482 G484 I484 K484 M484 O484 Q484 G486 I486 K486 M486 O486 Q486 G488 I488 K488 M488 O488 Q488 G490 I490 K490 M490 O490 Q490 G492 I492 K492 M492 O492 Q492 G494 I494 K494 M494 O494 Q494 G496 I496 K496 M496 O496 Q496 G498 I498 K498 M498 O498 Q498 G500 I500 K500 M500 O500 Q500 G502 I502 K502 M502 O502 Q502 G504 I504 K504 M504 O504 Q504 G506 I506 K506 M506 O506 Q506 G508 I508 K508 M508 O508 Q508 G510 I510 K510 M510 O510 Q510 G512 I512 K512 M512 O512 Q512 G514 I514 K514 M514 O514 Q514 G516 I516 K516 M516 O516 Q516 G518 I518 K518 M518 O518 Q518 G520 I520 K520 M520 O520 Q520 G522 I522 K522 M522 O522 Q522 G524 I524 K524 M524 O524 Q524 G526 I526 K526 M526 O526 Q526 G528 I528 K528 M528 O528 Q528 G530 I530 K530 M530 O530 Q530 G532 I532 K532 M532 O532 Q532 G534 I534 K534 M534 O534 Q534 G536 I536 K536 M536 O536 Q536 G538 I538 K538 M538 O538 Q538 G540 I540 K540 M540 O540 Q540 G542 I542 K542 M542 O542 Q542 G544 I544 K544 M544 O544 Q544 G546 I546 K546 M546 O546 Q546 G548 I548 K548 M548 O548 Q548 G550 I550 K550 M550 O550 Q550 G552 I552 K552 M552 O552 Q552 G554 I554 K554 M554 O554 Q554 G556 I556 K556 M556 O556 Q556 G558 I558 K558 M558 O558 Q558 G560 I560 K560 M560 O560 Q560 G562 I562 K562 M562 O562 Q562 G564 I564 K564 M564 O564 Q564 G566 I566 K566 M566 O566 Q566 G568 I568 K568 M568 O568 Q568 G570 I570 K570 M570 O570 Q570 G572 I572 K572 M572 O572 Q572 G574 I574 K574 M574 O574 Q574 G576 I576 K576 M576 O576 Q576 G578 I578 K578 M578 O578 Q578 G580 I580 K580 M580 O580 Q580 G582 I582 K582 M582 O582 Q582 G584 I584 K584 M584 O584 Q584 G586 I586 K586 M586 O586 Q586 G588 I588 K588 M588 O588 Q588 G590 I590 K590 M590 O590 Q590 G592 I592 K592 M592 O592 Q592 G594 I594 K594 M594 O594 Q594 G596 I596 K596 M596 O596 Q596 G598 I598 K598 M598 O598 Q598 G600 I600 K600 M600 O600 Q600 G602 I602 K602 M602 O602 Q602 G604 I604 K604 M604 O604 Q604 G606 I606 K606 M606 O606 Q606 G608 I608 K608 M608 O608 Q608 G610 I610 K610 M610 O610 Q610 G612 I612 K612 M612 O612 Q612 G614 I614 K614 M614 O614 Q614 G616 I616 K616 M616 O616 Q616 G618 I618 K618 M618 O618 Q618 G620 I620 K620 M620 O620 Q620 G622 I622 K622 M622 O622 Q622 G624 I624 K624 M624 O624 Q624 G626 I626 K626 M626 O626 Q626 G628 I628 K628 M628 O628 Q628 G630 I630 K630 M630 O630 Q630 G632 I632 K632 M632 O632 Q632 G634 I634 K634 M634 O634 Q634 G636 I636 K636 M636 O636 Q636 G638 I638 K638 M638 O638 Q638 G640 I640 K640 M640 O640 Q640 G642 I642 K642 M642 O642 Q642 G644 I644 K644 M644 O644 Q644 G646 I646 K646 M646 O646 Q646 G648 I648 K648 M648 O648 Q648 G650 I650 K650 M650 O650 Q650 G652 I652 K652 M652 O652 Q652 G654 I654 K654 M654 O654 Q654 G656 I656 K656 M656 O656 Q656 G658 I658 K658 M658 O658 Q658 G660 I660 K660 M660 O660 Q660 G662 I662 K662 M662 O662 Q662 G664 I664 K664 M664 O664 Q664 G666 I666 K666 M666 O666 Q666 G668 I668 K668 M668 O668 Q668 G670 I670 K670 M670 O670 Q670 G672 I672 K672 M672 O672 Q672 G674 I674 K674 M674 O674 Q674 G676 I676 K676 M676 O676 Q676 G678 I678 K678 M678 O678 Q678 G680 I680 K680 M680 O680 Q680 G682 I682 K682 M682 O682 Q682 G684 I684 K684 M684 O684 Q684 G686 I686 K686 M686 O686 Q686 G688 I688 K688 M688 O688 Q688 G690 I690 K690 M690 O690 Q690 G692 I692 K692 M692 O692 Q692 G694 I694 K694 M694 O694 Q694 G696 I696 K696 M696 O696 Q696 G698 I698 K698 M698 O698 Q698 G700 I700 K700 M700 O700 Q700 G702 I702 K702 M702 O702 Q702 G704 I704 K704 M704 O704 Q704 G706 I706 K706 M706 O706 Q706 G708 I708 K708 M708 O708 Q708 G710 I710 K710 M710 O710 Q710 G712 I712 K712 M712 O712 Q712 G714 I714 K714 M714 O714 Q714 G716 I716 K716 M716 O716 Q716 G718 I718 K718 M718 O718 Q718 G720 I720 K720 M720 O720 Q720 G722 I722 K722 M722 O722 Q722 G724 I724 K724 M724 O724 Q724 G726 I726 K726 M726 O726 Q726 G728 I728 K728 M728 O728 Q728 G730 I730 K730 M730 O730 Q730 G732 I732 K732 M732 O732 Q732 G734 I734 K734 M734 O734 Q734 G736 I736 K736 M736 O736 Q736 G738 I738 K738 M738 O738 Q738 G740 I740 K740 M740 O740 Q740 G742 I742 K742 M742 O742 Q742 G744 I744 K744 M744 O744 Q744 G746 I746 K746 M746 O746 Q746 G748 I748 K748 M748 O748 Q748 G750 I750 K750 M750 O750 Q750 G752 I752 K752 M752 O752 Q752 G754 I754 K754 M754 O754 Q754 G756 I756 K756 M756 O756 Q756 G758 I758 K758 M758 O758 Q758 G760 I760 K760 M760 O760 Q760 G762 I762 K762 M762 O762 Q762 G764 I764 K764 M764 O764 Q764 G766 I766 K766 M766 O766 Q766 G768 I768 K768 M768 O768 Q768 G770 I770 K770 M770 O770 Q770 G772 I772 K772 M772 O772 Q772 G774 I774 K774 M774 O774 Q774 G776 I776 K776 M776 O776 Q776 G778 I778 K778 M778 O778 Q778 G780 I780 K780 M780 O780 Q780 G782 I782 K782 M782 O782 Q782 G784 I784 K784 M784 O784 Q784 G786 I786 K786 M786 O786 Q786 G788 I788 K788 M788 O788 Q788 G790 I790 K790 M790 O790 Q790 G792 I792 K792 M792 O792 Q792 G794 I794 K794 M794 O794 Q794 G796 I796 K796 M796 O796 Q796 G798 I798 K798 M798 O798 Q798 G800 I800 K800 M800 O800 Q800 G802 I802 K802 M802 O802 Q802 G804 I804 K804 M804 O804 Q804 G806 I806 K806 M806 O806 Q806 G808 I808 K808 M808 O808 Q808 G810 I810 K810 M810 O810 Q810 G812 I812 K812 M812 O812 Q812 G814 I814 K814 M814 O814 Q814 G816 I816 K816 M816 O816 Q816 G818 I818 K818 M818 O818 Q818 G820 I820 K820 M820 O820 Q820 G822 I822 K822 M822 O822 Q822 G824 I824 K824 M824 O824 Q824 G826 I826 K826 M826 O826 Q826 G828 I828 K828 M828 O828 Q828 G830 I830 K830 M830 O830 Q830 G832 I832 K832 M832 O832 Q832 G834 I834 K834 M834 O834 Q834 G836 I836 K836 M836 O836 Q836 G838 I838 K838 M838 O838 Q838 G840 I840 K840 M840 O840 Q840 G842 I842 K842 M842 O842 Q842 G844 I844 K844 M844 O844 Q844 G846 I846 K846 M846 O846 Q846 G848 I848 K848 M848 O848 Q848 G850 I850 K850 M850 O850 Q850 G852 I852 K852 M852 O852 Q852 G854 I854 K854 M854 O854 Q854 G856 I856 K856 M856 O856 Q856 G858 I858 K858 M858 O858 Q858 G860 I860 K860 M860 O860 Q860 G862 I862 K862 M862 O862 Q862 G864 I864 K864 M864 O864 Q864">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97566-E624-83E4-269B-0.A3FDFB6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1810</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312</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1810</v>
      </c>
      <c r="H9" s="2179" t="s">
        <v>1811</v>
      </c>
      <c r="I9" s="2131" t="s">
        <v>1812</v>
      </c>
      <c r="J9" s="2131" t="s">
        <v>1813</v>
      </c>
      <c r="K9" s="2131" t="s">
        <v>1814</v>
      </c>
      <c r="L9" s="2131" t="s">
        <v>1815</v>
      </c>
      <c r="M9" s="2131" t="s">
        <v>1816</v>
      </c>
      <c r="N9" s="2213" t="s">
        <v>1817</v>
      </c>
      <c r="O9" s="2213"/>
      <c r="P9" s="2213"/>
      <c r="Q9" s="2403" t="s">
        <v>1818</v>
      </c>
      <c r="R9" s="2404"/>
      <c r="S9" s="2404"/>
      <c r="T9" s="2405"/>
      <c r="U9" s="2403" t="s">
        <v>1819</v>
      </c>
      <c r="V9" s="2404"/>
      <c r="W9" s="2404"/>
      <c r="X9" s="2405"/>
      <c r="Y9" s="2105" t="s">
        <v>1820</v>
      </c>
      <c r="Z9" s="2106"/>
      <c r="AA9" s="2106"/>
      <c r="AB9" s="2107"/>
      <c r="AE9" s="762">
        <v>41</v>
      </c>
    </row>
    <row customHeight="1" ht="43.050000000000004">
      <c r="A10" s="909"/>
      <c r="B10" s="909"/>
      <c r="C10" s="909"/>
      <c r="F10" s="2179"/>
      <c r="G10" s="2179"/>
      <c r="H10" s="2236"/>
      <c r="I10" s="2179"/>
      <c r="J10" s="2179"/>
      <c r="K10" s="2179"/>
      <c r="L10" s="2179"/>
      <c r="M10" s="2179"/>
      <c r="N10" s="907" t="s">
        <v>1821</v>
      </c>
      <c r="O10" s="907" t="s">
        <v>1822</v>
      </c>
      <c r="P10" s="908" t="s">
        <v>1823</v>
      </c>
      <c r="Q10" s="919" t="s">
        <v>89</v>
      </c>
      <c r="R10" s="919" t="s">
        <v>1824</v>
      </c>
      <c r="S10" s="919" t="s">
        <v>1825</v>
      </c>
      <c r="T10" s="920" t="s">
        <v>1826</v>
      </c>
      <c r="U10" s="919" t="s">
        <v>89</v>
      </c>
      <c r="V10" s="919" t="s">
        <v>1827</v>
      </c>
      <c r="W10" s="919" t="s">
        <v>1825</v>
      </c>
      <c r="X10" s="920" t="s">
        <v>1826</v>
      </c>
      <c r="Y10" s="305" t="s">
        <v>1828</v>
      </c>
      <c r="Z10" s="2105" t="s">
        <v>88</v>
      </c>
      <c r="AA10" s="2107"/>
      <c r="AB10" s="1053" t="s">
        <v>1829</v>
      </c>
      <c r="AE10" s="762">
        <v>41</v>
      </c>
    </row>
    <row s="1646" customFormat="1" customHeight="1" ht="5.25" hidden="1">
      <c r="A11" s="1056"/>
      <c r="B11" s="1056"/>
      <c r="C11" s="1056"/>
      <c r="E11" s="1054"/>
      <c r="F11" s="2410" t="s">
        <v>388</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1830</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1831</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341F6-E53F-C10C-9CF6-0.C675F7D2}"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312</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1832</v>
      </c>
      <c r="G9" s="2413" t="s">
        <v>1833</v>
      </c>
      <c r="H9" s="2414"/>
      <c r="I9" s="2131" t="s">
        <v>1834</v>
      </c>
      <c r="J9" s="2131"/>
      <c r="K9" s="2131" t="s">
        <v>1835</v>
      </c>
      <c r="L9" s="2131"/>
      <c r="M9" s="2131"/>
      <c r="N9" s="2131"/>
      <c r="O9" s="2131"/>
      <c r="P9" s="2131"/>
      <c r="Q9" s="2131"/>
      <c r="R9" s="2131"/>
      <c r="S9" s="2131"/>
      <c r="T9" s="2131"/>
      <c r="U9" s="2131"/>
      <c r="V9" s="2131"/>
      <c r="W9" s="2131"/>
      <c r="X9" s="2131"/>
      <c r="Y9" s="2131"/>
      <c r="Z9" s="2196" t="s">
        <v>1836</v>
      </c>
      <c r="AA9" s="2197"/>
      <c r="AB9" s="2131" t="s">
        <v>1837</v>
      </c>
      <c r="AC9" s="2131"/>
      <c r="AD9" s="2131"/>
      <c r="AE9" s="2131"/>
      <c r="AF9" s="2179" t="s">
        <v>1838</v>
      </c>
      <c r="AG9" s="2131" t="s">
        <v>1839</v>
      </c>
      <c r="AH9" s="2131"/>
      <c r="AI9" s="2179" t="s">
        <v>1840</v>
      </c>
      <c r="AJ9" s="2131" t="s">
        <v>1841</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1842</v>
      </c>
      <c r="L10" s="2105" t="s">
        <v>1843</v>
      </c>
      <c r="M10" s="2107"/>
      <c r="N10" s="2131" t="s">
        <v>1844</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1845</v>
      </c>
      <c r="M11" s="2179" t="s">
        <v>1846</v>
      </c>
      <c r="N11" s="2131" t="s">
        <v>1847</v>
      </c>
      <c r="O11" s="2131"/>
      <c r="P11" s="2422" t="s">
        <v>1828</v>
      </c>
      <c r="Q11" s="2422" t="s">
        <v>1848</v>
      </c>
      <c r="R11" s="2422" t="s">
        <v>1849</v>
      </c>
      <c r="S11" s="2422" t="s">
        <v>1850</v>
      </c>
      <c r="T11" s="2422"/>
      <c r="U11" s="2422"/>
      <c r="V11" s="2422"/>
      <c r="W11" s="2422"/>
      <c r="X11" s="2422"/>
      <c r="Y11" s="2422"/>
      <c r="Z11" s="2198"/>
      <c r="AA11" s="2199"/>
      <c r="AB11" s="2131" t="s">
        <v>1851</v>
      </c>
      <c r="AC11" s="2131"/>
      <c r="AD11" s="2105" t="s">
        <v>1852</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1853</v>
      </c>
      <c r="K12" s="2131"/>
      <c r="L12" s="2236"/>
      <c r="M12" s="2236"/>
      <c r="N12" s="2131"/>
      <c r="O12" s="2131"/>
      <c r="P12" s="2422"/>
      <c r="Q12" s="2422"/>
      <c r="R12" s="2422"/>
      <c r="S12" s="1138" t="s">
        <v>86</v>
      </c>
      <c r="T12" s="1138" t="s">
        <v>87</v>
      </c>
      <c r="U12" s="1138" t="s">
        <v>85</v>
      </c>
      <c r="V12" s="1138" t="s">
        <v>1854</v>
      </c>
      <c r="W12" s="1138" t="s">
        <v>85</v>
      </c>
      <c r="X12" s="1138" t="s">
        <v>1855</v>
      </c>
      <c r="Y12" s="1138" t="s">
        <v>1856</v>
      </c>
      <c r="Z12" s="2204"/>
      <c r="AA12" s="2205"/>
      <c r="AB12" s="1145" t="s">
        <v>1857</v>
      </c>
      <c r="AC12" s="1145" t="s">
        <v>1858</v>
      </c>
      <c r="AD12" s="1145" t="s">
        <v>1857</v>
      </c>
      <c r="AE12" s="1145" t="s">
        <v>1858</v>
      </c>
      <c r="AF12" s="2236"/>
      <c r="AG12" s="1158" t="s">
        <v>1859</v>
      </c>
      <c r="AH12" s="1158" t="s">
        <v>1860</v>
      </c>
      <c r="AI12" s="2236"/>
      <c r="AJ12" s="1158" t="s">
        <v>1859</v>
      </c>
      <c r="AK12" s="1158" t="s">
        <v>1860</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1861</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6943B-962B-4C3F-A3DF-0.76253CC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312</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1862</v>
      </c>
      <c r="H10" s="2430" t="s">
        <v>1863</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1864</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1865</v>
      </c>
      <c r="G14" s="2425" t="s">
        <v>1866</v>
      </c>
      <c r="H14" s="2425"/>
      <c r="I14" s="2425"/>
      <c r="J14" s="2425"/>
      <c r="K14" s="1238"/>
      <c r="W14" s="1159">
        <v>11</v>
      </c>
    </row>
    <row customHeight="1" ht="11.549999999999999">
      <c r="F15" s="1234">
        <v>1</v>
      </c>
      <c r="G15" s="694" t="s">
        <v>1867</v>
      </c>
      <c r="H15" s="1240">
        <f>SUM(I15:J15)</f>
        <v>0</v>
      </c>
      <c r="I15" s="1240">
        <f>SUM(I16:I27)</f>
        <v>0</v>
      </c>
      <c r="J15" s="1229"/>
      <c r="K15" s="1238"/>
      <c r="W15" s="1159">
        <v>11</v>
      </c>
    </row>
    <row customHeight="1" ht="24">
      <c r="F16" s="1234" t="s">
        <v>1868</v>
      </c>
      <c r="G16" s="1241" t="s">
        <v>1869</v>
      </c>
      <c r="H16" s="1240">
        <f>SUM(I16:J16)</f>
        <v>0</v>
      </c>
      <c r="I16" s="1239"/>
      <c r="J16" s="1229"/>
      <c r="K16" s="1238"/>
      <c r="W16" s="1159">
        <v>23</v>
      </c>
    </row>
    <row customHeight="1" ht="24">
      <c r="F17" s="1234" t="s">
        <v>1870</v>
      </c>
      <c r="G17" s="1241" t="s">
        <v>1871</v>
      </c>
      <c r="H17" s="1240">
        <f>SUM(I17:J17)</f>
        <v>0</v>
      </c>
      <c r="I17" s="1239"/>
      <c r="J17" s="1229"/>
      <c r="K17" s="1238"/>
      <c r="W17" s="1159">
        <v>23</v>
      </c>
    </row>
    <row customHeight="1" ht="35.699999999999996">
      <c r="F18" s="1234" t="s">
        <v>1872</v>
      </c>
      <c r="G18" s="1241" t="s">
        <v>1873</v>
      </c>
      <c r="H18" s="1240">
        <f>SUM(I18:J18)</f>
        <v>0</v>
      </c>
      <c r="I18" s="1239"/>
      <c r="J18" s="1229"/>
      <c r="K18" s="1238"/>
      <c r="W18" s="1159">
        <v>34</v>
      </c>
    </row>
    <row customHeight="1" ht="35.699999999999996">
      <c r="F19" s="1234" t="s">
        <v>1874</v>
      </c>
      <c r="G19" s="1241" t="s">
        <v>1875</v>
      </c>
      <c r="H19" s="1240">
        <f>SUM(I19:J19)</f>
        <v>0</v>
      </c>
      <c r="I19" s="1239"/>
      <c r="J19" s="1229"/>
      <c r="K19" s="1238"/>
      <c r="W19" s="1159">
        <v>34</v>
      </c>
    </row>
    <row customHeight="1" ht="48.29999999999999">
      <c r="F20" s="1234" t="s">
        <v>1876</v>
      </c>
      <c r="G20" s="1241" t="s">
        <v>1877</v>
      </c>
      <c r="H20" s="1240">
        <f>SUM(I20:J20)</f>
        <v>0</v>
      </c>
      <c r="I20" s="1239"/>
      <c r="J20" s="1229"/>
      <c r="K20" s="1238"/>
      <c r="W20" s="1159">
        <v>46</v>
      </c>
    </row>
    <row customHeight="1" ht="35.699999999999996">
      <c r="F21" s="1234" t="s">
        <v>1878</v>
      </c>
      <c r="G21" s="1241" t="s">
        <v>1879</v>
      </c>
      <c r="H21" s="1240">
        <f>SUM(I21:J21)</f>
        <v>0</v>
      </c>
      <c r="I21" s="1239"/>
      <c r="J21" s="1229"/>
      <c r="K21" s="1238"/>
      <c r="W21" s="1159">
        <v>34</v>
      </c>
    </row>
    <row customHeight="1" ht="35.699999999999996">
      <c r="F22" s="1234" t="s">
        <v>1880</v>
      </c>
      <c r="G22" s="1241" t="s">
        <v>1881</v>
      </c>
      <c r="H22" s="1240">
        <f>SUM(I22:J22)</f>
        <v>0</v>
      </c>
      <c r="I22" s="1239"/>
      <c r="J22" s="1229"/>
      <c r="K22" s="1238"/>
      <c r="W22" s="1159">
        <v>34</v>
      </c>
    </row>
    <row customHeight="1" ht="24">
      <c r="F23" s="1234" t="s">
        <v>1882</v>
      </c>
      <c r="G23" s="1241" t="s">
        <v>1883</v>
      </c>
      <c r="H23" s="1240">
        <f>SUM(I23:J23)</f>
        <v>0</v>
      </c>
      <c r="I23" s="1239"/>
      <c r="J23" s="1229"/>
      <c r="K23" s="1238"/>
      <c r="W23" s="1159">
        <v>23</v>
      </c>
    </row>
    <row customHeight="1" ht="24">
      <c r="F24" s="1234" t="s">
        <v>1884</v>
      </c>
      <c r="G24" s="1241" t="s">
        <v>1885</v>
      </c>
      <c r="H24" s="1240">
        <f>SUM(I24:J24)</f>
        <v>0</v>
      </c>
      <c r="I24" s="1239"/>
      <c r="J24" s="1229"/>
      <c r="K24" s="1238"/>
      <c r="W24" s="1159">
        <v>23</v>
      </c>
    </row>
    <row customHeight="1" ht="35.699999999999996">
      <c r="F25" s="1234" t="s">
        <v>1886</v>
      </c>
      <c r="G25" s="1241" t="s">
        <v>1887</v>
      </c>
      <c r="H25" s="1240">
        <f>SUM(I25:J25)</f>
        <v>0</v>
      </c>
      <c r="I25" s="1239"/>
      <c r="J25" s="1229"/>
      <c r="K25" s="1238"/>
      <c r="W25" s="1159">
        <v>34</v>
      </c>
    </row>
    <row customHeight="1" ht="35.699999999999996">
      <c r="F26" s="1234" t="s">
        <v>1888</v>
      </c>
      <c r="G26" s="1241" t="s">
        <v>1889</v>
      </c>
      <c r="H26" s="1240">
        <f>SUM(I26:J26)</f>
        <v>0</v>
      </c>
      <c r="I26" s="1239"/>
      <c r="J26" s="1229"/>
      <c r="K26" s="1238"/>
      <c r="W26" s="1159">
        <v>34</v>
      </c>
    </row>
    <row customHeight="1" ht="11.549999999999999">
      <c r="F27" s="1234" t="s">
        <v>1890</v>
      </c>
      <c r="G27" s="1241" t="s">
        <v>1891</v>
      </c>
      <c r="H27" s="1240">
        <f>SUM(I27:J27)</f>
        <v>0</v>
      </c>
      <c r="I27" s="1239"/>
      <c r="J27" s="1229"/>
      <c r="K27" s="1238"/>
      <c r="W27" s="1159">
        <v>11</v>
      </c>
    </row>
    <row customHeight="1" ht="11.549999999999999">
      <c r="F28" s="1234">
        <v>2</v>
      </c>
      <c r="G28" s="694" t="s">
        <v>1892</v>
      </c>
      <c r="H28" s="1240">
        <f>SUM(I28:J28)</f>
        <v>0</v>
      </c>
      <c r="I28" s="1240">
        <f>SUM(I29:I31)</f>
        <v>0</v>
      </c>
      <c r="J28" s="1229"/>
      <c r="K28" s="1238"/>
      <c r="W28" s="1159">
        <v>11</v>
      </c>
    </row>
    <row customHeight="1" ht="11.549999999999999">
      <c r="F29" s="1234" t="s">
        <v>724</v>
      </c>
      <c r="G29" s="1241" t="s">
        <v>1893</v>
      </c>
      <c r="H29" s="1240">
        <f>SUM(I29:J29)</f>
        <v>0</v>
      </c>
      <c r="I29" s="1239"/>
      <c r="J29" s="1229"/>
      <c r="K29" s="1238"/>
      <c r="W29" s="1159">
        <v>11</v>
      </c>
    </row>
    <row customHeight="1" ht="11.549999999999999">
      <c r="F30" s="1234" t="s">
        <v>319</v>
      </c>
      <c r="G30" s="1241" t="s">
        <v>1894</v>
      </c>
      <c r="H30" s="1240">
        <f>SUM(I30:J30)</f>
        <v>0</v>
      </c>
      <c r="I30" s="1239"/>
      <c r="J30" s="1229"/>
      <c r="K30" s="1238"/>
      <c r="W30" s="1159">
        <v>11</v>
      </c>
    </row>
    <row customHeight="1" ht="11.549999999999999">
      <c r="F31" s="1234" t="s">
        <v>322</v>
      </c>
      <c r="G31" s="1241" t="s">
        <v>1895</v>
      </c>
      <c r="H31" s="1240">
        <f>SUM(I31:J31)</f>
        <v>0</v>
      </c>
      <c r="I31" s="1239"/>
      <c r="J31" s="1229"/>
      <c r="K31" s="1238"/>
      <c r="W31" s="1159">
        <v>11</v>
      </c>
    </row>
    <row customHeight="1" ht="11.549999999999999">
      <c r="F32" s="1234">
        <v>3</v>
      </c>
      <c r="G32" s="694" t="s">
        <v>1896</v>
      </c>
      <c r="H32" s="1240">
        <f>SUM(I32:J32)</f>
        <v>0</v>
      </c>
      <c r="I32" s="1240">
        <f>SUM(I33:I34)</f>
        <v>0</v>
      </c>
      <c r="J32" s="1229"/>
      <c r="K32" s="1238"/>
      <c r="W32" s="1159">
        <v>11</v>
      </c>
    </row>
    <row customHeight="1" ht="48.29999999999999">
      <c r="F33" s="1234" t="s">
        <v>336</v>
      </c>
      <c r="G33" s="1241" t="s">
        <v>1897</v>
      </c>
      <c r="H33" s="1240">
        <f>SUM(I33:J33)</f>
        <v>0</v>
      </c>
      <c r="I33" s="1239"/>
      <c r="J33" s="1229"/>
      <c r="K33" s="1238"/>
      <c r="W33" s="1159">
        <v>46</v>
      </c>
    </row>
    <row customHeight="1" ht="11.549999999999999">
      <c r="F34" s="1234" t="s">
        <v>344</v>
      </c>
      <c r="G34" s="1241" t="s">
        <v>1898</v>
      </c>
      <c r="H34" s="1240">
        <f>SUM(I34:J34)</f>
        <v>0</v>
      </c>
      <c r="I34" s="1239"/>
      <c r="J34" s="1229"/>
      <c r="K34" s="1238"/>
      <c r="W34" s="1159">
        <v>11</v>
      </c>
    </row>
    <row customHeight="1" ht="11.549999999999999">
      <c r="F35" s="1234">
        <v>4</v>
      </c>
      <c r="G35" s="694" t="s">
        <v>1899</v>
      </c>
      <c r="H35" s="1240">
        <f>SUM(I35:J35)</f>
        <v>0</v>
      </c>
      <c r="I35" s="1239"/>
      <c r="J35" s="1229"/>
      <c r="K35" s="1238"/>
      <c r="W35" s="1159">
        <v>11</v>
      </c>
    </row>
    <row customHeight="1" ht="11.549999999999999">
      <c r="F36" s="1234"/>
      <c r="G36" s="697" t="s">
        <v>1900</v>
      </c>
      <c r="H36" s="1240">
        <f>SUM(I36:J36)</f>
        <v>0</v>
      </c>
      <c r="I36" s="1240">
        <f>SUM(I15,I28,I32,I35)</f>
        <v>0</v>
      </c>
      <c r="J36" s="1229"/>
      <c r="K36" s="1238"/>
      <c r="W36" s="1159">
        <v>11</v>
      </c>
    </row>
    <row customHeight="1" ht="29.25">
      <c r="F37" s="1235" t="s">
        <v>1901</v>
      </c>
      <c r="G37" s="2426" t="s">
        <v>1902</v>
      </c>
      <c r="H37" s="2426"/>
      <c r="I37" s="2426"/>
      <c r="J37" s="2426"/>
      <c r="K37" s="1238"/>
      <c r="W37" s="1159">
        <v>28</v>
      </c>
    </row>
    <row customHeight="1" ht="24">
      <c r="F38" s="1234" t="s">
        <v>99</v>
      </c>
      <c r="G38" s="694" t="s">
        <v>1903</v>
      </c>
      <c r="H38" s="1240">
        <f>SUM(I38:J38)</f>
        <v>0</v>
      </c>
      <c r="I38" s="1240">
        <f>SUM(I39,I44,I47)</f>
        <v>0</v>
      </c>
      <c r="J38" s="1229"/>
      <c r="K38" s="1238"/>
      <c r="W38" s="1159">
        <v>23</v>
      </c>
    </row>
    <row customHeight="1" ht="11.549999999999999">
      <c r="F39" s="1234" t="s">
        <v>1868</v>
      </c>
      <c r="G39" s="1241" t="s">
        <v>1867</v>
      </c>
      <c r="H39" s="1240">
        <f>SUM(I39:J39)</f>
        <v>0</v>
      </c>
      <c r="I39" s="1240">
        <f>SUM(I40:I43)</f>
        <v>0</v>
      </c>
      <c r="J39" s="1229"/>
      <c r="K39" s="1238"/>
      <c r="W39" s="1159">
        <v>11</v>
      </c>
    </row>
    <row customHeight="1" ht="24">
      <c r="F40" s="1234" t="s">
        <v>1904</v>
      </c>
      <c r="G40" s="1242" t="s">
        <v>1905</v>
      </c>
      <c r="H40" s="1240">
        <f>SUM(I40:J40)</f>
        <v>0</v>
      </c>
      <c r="I40" s="1239"/>
      <c r="J40" s="1229"/>
      <c r="K40" s="1238"/>
      <c r="W40" s="1159">
        <v>23</v>
      </c>
    </row>
    <row customHeight="1" ht="11.549999999999999">
      <c r="F41" s="1234" t="s">
        <v>1906</v>
      </c>
      <c r="G41" s="1242" t="s">
        <v>1907</v>
      </c>
      <c r="H41" s="1240">
        <f>SUM(I41:J41)</f>
        <v>0</v>
      </c>
      <c r="I41" s="1239"/>
      <c r="J41" s="1229"/>
      <c r="K41" s="1238"/>
      <c r="W41" s="1159">
        <v>11</v>
      </c>
    </row>
    <row customHeight="1" ht="11.549999999999999">
      <c r="F42" s="1234" t="s">
        <v>1908</v>
      </c>
      <c r="G42" s="1242" t="s">
        <v>1909</v>
      </c>
      <c r="H42" s="1240">
        <f>SUM(I42:J42)</f>
        <v>0</v>
      </c>
      <c r="I42" s="1239"/>
      <c r="J42" s="1229"/>
      <c r="K42" s="1238"/>
      <c r="W42" s="1159">
        <v>11</v>
      </c>
    </row>
    <row customHeight="1" ht="35.699999999999996">
      <c r="F43" s="1234" t="s">
        <v>1910</v>
      </c>
      <c r="G43" s="1242" t="s">
        <v>1911</v>
      </c>
      <c r="H43" s="1240">
        <f>SUM(I43:J43)</f>
        <v>0</v>
      </c>
      <c r="I43" s="1239"/>
      <c r="J43" s="1229"/>
      <c r="K43" s="1238"/>
      <c r="W43" s="1159">
        <v>34</v>
      </c>
    </row>
    <row customHeight="1" ht="11.549999999999999">
      <c r="F44" s="1234" t="s">
        <v>1870</v>
      </c>
      <c r="G44" s="1241" t="s">
        <v>1896</v>
      </c>
      <c r="H44" s="1240">
        <f>SUM(I44:J44)</f>
        <v>0</v>
      </c>
      <c r="I44" s="1240">
        <f>SUM(I45:I46)</f>
        <v>0</v>
      </c>
      <c r="J44" s="1229"/>
      <c r="K44" s="1238"/>
      <c r="W44" s="1159">
        <v>11</v>
      </c>
    </row>
    <row customHeight="1" ht="48.29999999999999">
      <c r="F45" s="1234" t="s">
        <v>1912</v>
      </c>
      <c r="G45" s="1242" t="s">
        <v>1897</v>
      </c>
      <c r="H45" s="1240">
        <f>SUM(I45:J45)</f>
        <v>0</v>
      </c>
      <c r="I45" s="1239"/>
      <c r="J45" s="1229"/>
      <c r="K45" s="1238"/>
      <c r="W45" s="1159">
        <v>46</v>
      </c>
    </row>
    <row customHeight="1" ht="11.549999999999999">
      <c r="F46" s="1234" t="s">
        <v>1913</v>
      </c>
      <c r="G46" s="1242" t="s">
        <v>1898</v>
      </c>
      <c r="H46" s="1240">
        <f>SUM(I46:J46)</f>
        <v>0</v>
      </c>
      <c r="I46" s="1239"/>
      <c r="J46" s="1229"/>
      <c r="K46" s="1238"/>
      <c r="W46" s="1159">
        <v>11</v>
      </c>
    </row>
    <row customHeight="1" ht="11.549999999999999">
      <c r="F47" s="1234" t="s">
        <v>1872</v>
      </c>
      <c r="G47" s="1241" t="s">
        <v>1914</v>
      </c>
      <c r="H47" s="1240">
        <f>SUM(I47:J47)</f>
        <v>0</v>
      </c>
      <c r="I47" s="1239"/>
      <c r="J47" s="1229"/>
      <c r="K47" s="1238"/>
      <c r="W47" s="1159">
        <v>11</v>
      </c>
    </row>
    <row customHeight="1" ht="24">
      <c r="F48" s="1234" t="s">
        <v>103</v>
      </c>
      <c r="G48" s="694" t="s">
        <v>1915</v>
      </c>
      <c r="H48" s="1240">
        <f>SUM(I48:J48)</f>
        <v>0</v>
      </c>
      <c r="I48" s="1240">
        <f>SUM(I49,I54,I57)</f>
        <v>0</v>
      </c>
      <c r="J48" s="1229"/>
      <c r="K48" s="1238"/>
      <c r="W48" s="1159">
        <v>23</v>
      </c>
    </row>
    <row customHeight="1" ht="11.549999999999999">
      <c r="F49" s="1234" t="s">
        <v>724</v>
      </c>
      <c r="G49" s="1241" t="s">
        <v>1867</v>
      </c>
      <c r="H49" s="1240">
        <f>SUM(I49:J49)</f>
        <v>0</v>
      </c>
      <c r="I49" s="1240">
        <f>SUM(I50:I53)</f>
        <v>0</v>
      </c>
      <c r="J49" s="1229"/>
      <c r="K49" s="1238"/>
      <c r="W49" s="1159">
        <v>11</v>
      </c>
    </row>
    <row customHeight="1" ht="24">
      <c r="F50" s="1234" t="s">
        <v>727</v>
      </c>
      <c r="G50" s="1242" t="s">
        <v>1905</v>
      </c>
      <c r="H50" s="1240">
        <f>SUM(I50:J50)</f>
        <v>0</v>
      </c>
      <c r="I50" s="1239"/>
      <c r="J50" s="1229"/>
      <c r="K50" s="1238"/>
      <c r="W50" s="1159">
        <v>23</v>
      </c>
    </row>
    <row customHeight="1" ht="11.549999999999999">
      <c r="F51" s="1234" t="s">
        <v>730</v>
      </c>
      <c r="G51" s="1242" t="s">
        <v>1907</v>
      </c>
      <c r="H51" s="1240">
        <f>SUM(I51:J51)</f>
        <v>0</v>
      </c>
      <c r="I51" s="1239"/>
      <c r="J51" s="1229"/>
      <c r="K51" s="1238"/>
      <c r="W51" s="1159">
        <v>11</v>
      </c>
    </row>
    <row customHeight="1" ht="11.549999999999999">
      <c r="F52" s="1234" t="s">
        <v>1916</v>
      </c>
      <c r="G52" s="1242" t="s">
        <v>1909</v>
      </c>
      <c r="H52" s="1240">
        <f>SUM(I52:J52)</f>
        <v>0</v>
      </c>
      <c r="I52" s="1239"/>
      <c r="J52" s="1229"/>
      <c r="K52" s="1238"/>
      <c r="W52" s="1159">
        <v>11</v>
      </c>
    </row>
    <row customHeight="1" ht="35.699999999999996">
      <c r="F53" s="1234" t="s">
        <v>1917</v>
      </c>
      <c r="G53" s="1242" t="s">
        <v>1911</v>
      </c>
      <c r="H53" s="1240">
        <f>SUM(I53:J53)</f>
        <v>0</v>
      </c>
      <c r="I53" s="1239"/>
      <c r="J53" s="1229"/>
      <c r="K53" s="1238"/>
      <c r="W53" s="1159">
        <v>34</v>
      </c>
    </row>
    <row customHeight="1" ht="11.549999999999999">
      <c r="F54" s="1234" t="s">
        <v>319</v>
      </c>
      <c r="G54" s="1241" t="s">
        <v>1896</v>
      </c>
      <c r="H54" s="1240">
        <f>SUM(I54:J54)</f>
        <v>0</v>
      </c>
      <c r="I54" s="1240">
        <f>SUM(I55:I56)</f>
        <v>0</v>
      </c>
      <c r="J54" s="1229"/>
      <c r="K54" s="1238"/>
      <c r="W54" s="1159">
        <v>11</v>
      </c>
    </row>
    <row customHeight="1" ht="48.29999999999999">
      <c r="F55" s="1234" t="s">
        <v>734</v>
      </c>
      <c r="G55" s="1242" t="s">
        <v>1897</v>
      </c>
      <c r="H55" s="1240">
        <f>SUM(I55:J55)</f>
        <v>0</v>
      </c>
      <c r="I55" s="1239"/>
      <c r="J55" s="1229"/>
      <c r="K55" s="1238"/>
      <c r="W55" s="1159">
        <v>46</v>
      </c>
    </row>
    <row customHeight="1" ht="11.549999999999999">
      <c r="F56" s="1234" t="s">
        <v>736</v>
      </c>
      <c r="G56" s="1242" t="s">
        <v>1898</v>
      </c>
      <c r="H56" s="1240">
        <f>SUM(I56:J56)</f>
        <v>0</v>
      </c>
      <c r="I56" s="1239"/>
      <c r="J56" s="1229"/>
      <c r="K56" s="1238"/>
      <c r="W56" s="1159">
        <v>11</v>
      </c>
    </row>
    <row customHeight="1" ht="11.549999999999999">
      <c r="F57" s="1234" t="s">
        <v>322</v>
      </c>
      <c r="G57" s="1241" t="s">
        <v>1914</v>
      </c>
      <c r="H57" s="1240">
        <f>SUM(I57:J57)</f>
        <v>0</v>
      </c>
      <c r="I57" s="1239"/>
      <c r="J57" s="1229"/>
      <c r="K57" s="1238"/>
      <c r="W57" s="1159">
        <v>11</v>
      </c>
    </row>
    <row customHeight="1" ht="11.549999999999999">
      <c r="F58" s="1234"/>
      <c r="G58" s="1243" t="s">
        <v>1900</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FE3291-CF41-FAF7-4D93-0.CB7CA5D1}"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1918</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1919</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312</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1920</v>
      </c>
      <c r="H11" s="2441" t="s">
        <v>1921</v>
      </c>
      <c r="I11" s="2441" t="s">
        <v>1922</v>
      </c>
      <c r="J11" s="2442"/>
      <c r="K11" s="2442"/>
      <c r="L11" s="2442"/>
      <c r="M11" s="2442"/>
      <c r="N11" s="2442"/>
      <c r="O11" s="2213" t="s">
        <v>1923</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1923</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1923</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1924</v>
      </c>
      <c r="P12" s="2213"/>
      <c r="Q12" s="2213"/>
      <c r="R12" s="2213"/>
      <c r="S12" s="2213" t="s">
        <v>1925</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1926</v>
      </c>
      <c r="BU12" s="2391"/>
      <c r="BV12" s="2391"/>
      <c r="BW12" s="2437"/>
      <c r="BX12" s="2390" t="s">
        <v>1927</v>
      </c>
      <c r="BY12" s="2391"/>
      <c r="BZ12" s="2391"/>
      <c r="CA12" s="2437"/>
      <c r="CB12" s="2390" t="s">
        <v>1928</v>
      </c>
      <c r="CC12" s="2437"/>
      <c r="CD12" s="2390" t="s">
        <v>1929</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1930</v>
      </c>
      <c r="CZ12" s="2391"/>
      <c r="DA12" s="2391"/>
      <c r="DB12" s="2391"/>
      <c r="DC12" s="2391"/>
      <c r="DD12" s="2437"/>
      <c r="DE12" s="2390" t="s">
        <v>1931</v>
      </c>
      <c r="DF12" s="2437"/>
      <c r="DG12" s="2390" t="s">
        <v>1929</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1932</v>
      </c>
      <c r="P13" s="2213"/>
      <c r="Q13" s="2213"/>
      <c r="R13" s="2213"/>
      <c r="S13" s="2340" t="s">
        <v>1933</v>
      </c>
      <c r="T13" s="2392"/>
      <c r="U13" s="2131" t="s">
        <v>1934</v>
      </c>
      <c r="V13" s="2131"/>
      <c r="W13" s="2131"/>
      <c r="X13" s="2131"/>
      <c r="Y13" s="2131" t="s">
        <v>1935</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1936</v>
      </c>
      <c r="BU13" s="2392"/>
      <c r="BV13" s="2340" t="s">
        <v>1937</v>
      </c>
      <c r="BW13" s="2392"/>
      <c r="BX13" s="2340" t="s">
        <v>1938</v>
      </c>
      <c r="BY13" s="2392"/>
      <c r="BZ13" s="2340" t="s">
        <v>1939</v>
      </c>
      <c r="CA13" s="2392"/>
      <c r="CB13" s="2340" t="s">
        <v>1940</v>
      </c>
      <c r="CC13" s="2392"/>
      <c r="CD13" s="2340" t="s">
        <v>1941</v>
      </c>
      <c r="CE13" s="2392"/>
      <c r="CF13" s="2340" t="s">
        <v>1942</v>
      </c>
      <c r="CG13" s="2392"/>
      <c r="CH13" s="2390" t="s">
        <v>1943</v>
      </c>
      <c r="CI13" s="2391"/>
      <c r="CJ13" s="2391"/>
      <c r="CK13" s="2437"/>
      <c r="CL13" s="2440"/>
      <c r="CM13" s="2438"/>
      <c r="CN13" s="2438"/>
      <c r="CO13" s="2438"/>
      <c r="CP13" s="2438"/>
      <c r="CQ13" s="2438"/>
      <c r="CR13" s="2438"/>
      <c r="CS13" s="2438"/>
      <c r="CT13" s="2438"/>
      <c r="CU13" s="2438"/>
      <c r="CV13" s="2438"/>
      <c r="CW13" s="2438"/>
      <c r="CX13" s="2457"/>
      <c r="CY13" s="2340" t="s">
        <v>1944</v>
      </c>
      <c r="CZ13" s="2392"/>
      <c r="DA13" s="2340" t="s">
        <v>1945</v>
      </c>
      <c r="DB13" s="2392"/>
      <c r="DC13" s="2340" t="s">
        <v>1946</v>
      </c>
      <c r="DD13" s="2392"/>
      <c r="DE13" s="2340" t="s">
        <v>1947</v>
      </c>
      <c r="DF13" s="2392"/>
      <c r="DG13" s="2390" t="s">
        <v>1948</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1949</v>
      </c>
      <c r="P14" s="2392"/>
      <c r="Q14" s="2340" t="s">
        <v>1950</v>
      </c>
      <c r="R14" s="2392"/>
      <c r="S14" s="2341"/>
      <c r="T14" s="2217"/>
      <c r="U14" s="2340" t="s">
        <v>851</v>
      </c>
      <c r="V14" s="2392"/>
      <c r="W14" s="2340" t="s">
        <v>854</v>
      </c>
      <c r="X14" s="2392"/>
      <c r="Y14" s="2340" t="s">
        <v>851</v>
      </c>
      <c r="Z14" s="2392"/>
      <c r="AA14" s="2340" t="s">
        <v>861</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1951</v>
      </c>
      <c r="CI14" s="2392"/>
      <c r="CJ14" s="2340" t="s">
        <v>1952</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1953</v>
      </c>
      <c r="DH14" s="2392"/>
      <c r="DI14" s="2340" t="s">
        <v>1954</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841</v>
      </c>
      <c r="P16" s="2437"/>
      <c r="Q16" s="2390" t="s">
        <v>843</v>
      </c>
      <c r="R16" s="2437"/>
      <c r="S16" s="2390" t="s">
        <v>847</v>
      </c>
      <c r="T16" s="2437"/>
      <c r="U16" s="2390" t="s">
        <v>852</v>
      </c>
      <c r="V16" s="2437"/>
      <c r="W16" s="2390" t="s">
        <v>855</v>
      </c>
      <c r="X16" s="2437"/>
      <c r="Y16" s="2390" t="s">
        <v>859</v>
      </c>
      <c r="Z16" s="2437"/>
      <c r="AA16" s="2390" t="s">
        <v>862</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570</v>
      </c>
      <c r="BU16" s="2437"/>
      <c r="BV16" s="2390" t="s">
        <v>570</v>
      </c>
      <c r="BW16" s="2437"/>
      <c r="BX16" s="2390" t="s">
        <v>570</v>
      </c>
      <c r="BY16" s="2437"/>
      <c r="BZ16" s="2390" t="s">
        <v>570</v>
      </c>
      <c r="CA16" s="2437"/>
      <c r="CB16" s="2390" t="s">
        <v>1955</v>
      </c>
      <c r="CC16" s="2437"/>
      <c r="CD16" s="2390" t="s">
        <v>570</v>
      </c>
      <c r="CE16" s="2437"/>
      <c r="CF16" s="2390" t="s">
        <v>1956</v>
      </c>
      <c r="CG16" s="2437"/>
      <c r="CH16" s="2390" t="s">
        <v>1957</v>
      </c>
      <c r="CI16" s="2437"/>
      <c r="CJ16" s="2390" t="s">
        <v>1957</v>
      </c>
      <c r="CK16" s="2437"/>
      <c r="CL16" s="2440"/>
      <c r="CM16" s="2438"/>
      <c r="CN16" s="2438"/>
      <c r="CO16" s="2438"/>
      <c r="CP16" s="2438"/>
      <c r="CQ16" s="2438"/>
      <c r="CR16" s="2438"/>
      <c r="CS16" s="2438"/>
      <c r="CT16" s="2438"/>
      <c r="CU16" s="2438"/>
      <c r="CV16" s="2438"/>
      <c r="CW16" s="2438"/>
      <c r="CX16" s="2457"/>
      <c r="CY16" s="2340" t="s">
        <v>570</v>
      </c>
      <c r="CZ16" s="2392"/>
      <c r="DA16" s="2340" t="s">
        <v>570</v>
      </c>
      <c r="DB16" s="2392"/>
      <c r="DC16" s="2340" t="s">
        <v>570</v>
      </c>
      <c r="DD16" s="2392"/>
      <c r="DE16" s="2390" t="s">
        <v>1955</v>
      </c>
      <c r="DF16" s="2437"/>
      <c r="DG16" s="2390" t="s">
        <v>1958</v>
      </c>
      <c r="DH16" s="2437"/>
      <c r="DI16" s="2390" t="s">
        <v>1958</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1959</v>
      </c>
      <c r="P17" s="1195" t="s">
        <v>1960</v>
      </c>
      <c r="Q17" s="1195" t="s">
        <v>1959</v>
      </c>
      <c r="R17" s="1195" t="s">
        <v>1960</v>
      </c>
      <c r="S17" s="1195" t="s">
        <v>1959</v>
      </c>
      <c r="T17" s="1195" t="s">
        <v>1960</v>
      </c>
      <c r="U17" s="1195" t="s">
        <v>1959</v>
      </c>
      <c r="V17" s="1195" t="s">
        <v>1960</v>
      </c>
      <c r="W17" s="1195" t="s">
        <v>1959</v>
      </c>
      <c r="X17" s="1195" t="s">
        <v>1960</v>
      </c>
      <c r="Y17" s="1195" t="s">
        <v>1959</v>
      </c>
      <c r="Z17" s="1195" t="s">
        <v>1960</v>
      </c>
      <c r="AA17" s="1195" t="s">
        <v>1959</v>
      </c>
      <c r="AB17" s="1195" t="s">
        <v>1960</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1959</v>
      </c>
      <c r="BU17" s="1195" t="s">
        <v>1960</v>
      </c>
      <c r="BV17" s="1195" t="s">
        <v>1959</v>
      </c>
      <c r="BW17" s="1195" t="s">
        <v>1960</v>
      </c>
      <c r="BX17" s="1195" t="s">
        <v>1959</v>
      </c>
      <c r="BY17" s="1195" t="s">
        <v>1960</v>
      </c>
      <c r="BZ17" s="1195" t="s">
        <v>1959</v>
      </c>
      <c r="CA17" s="1195" t="s">
        <v>1960</v>
      </c>
      <c r="CB17" s="1195" t="s">
        <v>1959</v>
      </c>
      <c r="CC17" s="1195" t="s">
        <v>1960</v>
      </c>
      <c r="CD17" s="1195" t="s">
        <v>1959</v>
      </c>
      <c r="CE17" s="1195" t="s">
        <v>1960</v>
      </c>
      <c r="CF17" s="1195" t="s">
        <v>1959</v>
      </c>
      <c r="CG17" s="1195" t="s">
        <v>1960</v>
      </c>
      <c r="CH17" s="1195" t="s">
        <v>1959</v>
      </c>
      <c r="CI17" s="1195" t="s">
        <v>1960</v>
      </c>
      <c r="CJ17" s="1195" t="s">
        <v>1959</v>
      </c>
      <c r="CK17" s="1195" t="s">
        <v>1960</v>
      </c>
      <c r="CL17" s="2440"/>
      <c r="CM17" s="2438"/>
      <c r="CN17" s="2438"/>
      <c r="CO17" s="2438"/>
      <c r="CP17" s="2438"/>
      <c r="CQ17" s="2438"/>
      <c r="CR17" s="2438"/>
      <c r="CS17" s="2438"/>
      <c r="CT17" s="2438"/>
      <c r="CU17" s="2438"/>
      <c r="CV17" s="2438"/>
      <c r="CW17" s="2438"/>
      <c r="CX17" s="2457"/>
      <c r="CY17" s="1195" t="s">
        <v>1959</v>
      </c>
      <c r="CZ17" s="1195" t="s">
        <v>1960</v>
      </c>
      <c r="DA17" s="1195" t="s">
        <v>1959</v>
      </c>
      <c r="DB17" s="1195" t="s">
        <v>1960</v>
      </c>
      <c r="DC17" s="1195" t="s">
        <v>1959</v>
      </c>
      <c r="DD17" s="1195" t="s">
        <v>1960</v>
      </c>
      <c r="DE17" s="1195" t="s">
        <v>1959</v>
      </c>
      <c r="DF17" s="1195" t="s">
        <v>1960</v>
      </c>
      <c r="DG17" s="1195" t="s">
        <v>1959</v>
      </c>
      <c r="DH17" s="1195" t="s">
        <v>1960</v>
      </c>
      <c r="DI17" s="1195" t="s">
        <v>1959</v>
      </c>
      <c r="DJ17" s="1195" t="s">
        <v>1960</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388</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D39EB-02DA-88FA-DE1F-0.7EE9BF58}" mc:Ignorable="x14ac xr xr2 xr3">
  <sheetPr>
    <tabColor theme="2" tint="-0.1"/>
  </sheetPr>
  <dimension ref="A1:W23"/>
  <sheetViews>
    <sheetView topLeftCell="C4" showGridLines="0" zoomScale="90" workbookViewId="0" tabSelected="1">
      <selection activeCell="H22" sqref="H22"/>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12" style="1639" width="42.421875" customWidth="1"/>
    <col min="13" max="13" style="1370" width="93.00390625" customWidth="1"/>
    <col min="14" max="21" style="1639" width="10.00390625" customWidth="1"/>
    <col min="22" max="22" style="679" width="10.00390625" customWidth="1"/>
    <col min="23" max="23" style="1639" width="10.57421875" hidden="1"/>
  </cols>
  <sheetData>
    <row s="1370" customFormat="1" customHeight="1" ht="15" hidden="1">
      <c r="C1" s="676"/>
      <c r="H1" s="421">
        <v>4</v>
      </c>
      <c r="I1" s="1370"/>
      <c r="J1" s="1370"/>
      <c r="K1" s="1370"/>
      <c r="L1" s="1370"/>
      <c r="V1" s="424"/>
      <c r="W1" s="421" t="s">
        <v>14</v>
      </c>
    </row>
    <row customHeight="1" ht="22.5" hidden="1">
      <c r="C2" s="1932" t="s">
        <v>104</v>
      </c>
      <c r="D2" s="543"/>
      <c r="E2" s="667"/>
      <c r="F2" s="1765" t="str">
        <f>IF(TEMPLATE_SPHERE="HEAT","Гкал/час","тыс. куб. м/сутки")</f>
        <v>Гкал/час</v>
      </c>
      <c r="G2" s="684"/>
      <c r="H2" s="684"/>
      <c r="I2" s="684"/>
      <c r="J2" s="684"/>
      <c r="K2" s="684"/>
      <c r="L2" s="684"/>
      <c r="M2" s="293"/>
      <c r="W2" s="509">
        <v>0</v>
      </c>
    </row>
    <row s="1370" customFormat="1" customHeight="1" ht="15" hidden="1">
      <c r="C3" s="676"/>
      <c r="I3" s="1370"/>
      <c r="J3" s="1370"/>
      <c r="K3" s="1370"/>
      <c r="L3" s="1370"/>
      <c r="V3" s="424"/>
      <c r="W3" s="421">
        <v>0</v>
      </c>
    </row>
    <row customHeight="1" ht="15.75">
      <c r="C4" s="180"/>
      <c r="D4" s="513"/>
      <c r="E4" s="513"/>
      <c r="F4" s="513"/>
      <c r="G4" s="513"/>
      <c r="H4" s="513"/>
      <c r="I4" s="1639"/>
      <c r="J4" s="1639"/>
      <c r="K4" s="1639"/>
      <c r="L4" s="1639"/>
      <c r="W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2252"/>
      <c r="J5" s="2252"/>
      <c r="K5" s="2252"/>
      <c r="L5" s="2252"/>
      <c r="M5" s="541"/>
      <c r="W5" s="509">
        <v>38</v>
      </c>
    </row>
    <row customHeight="1" ht="15.75">
      <c r="C6" s="180"/>
      <c r="D6" s="2180" t="str">
        <f>IF(org=0,"Не определено",org)</f>
        <v>ПАО "ТГК-2"</v>
      </c>
      <c r="E6" s="2180"/>
      <c r="F6" s="2180"/>
      <c r="G6" s="2180"/>
      <c r="H6" s="2180"/>
      <c r="I6" s="2253"/>
      <c r="J6" s="2253"/>
      <c r="K6" s="2253"/>
      <c r="L6" s="2253"/>
      <c r="M6" s="541"/>
      <c r="W6" s="509">
        <v>15</v>
      </c>
    </row>
    <row s="1639" customFormat="1" customHeight="1" ht="15.75">
      <c r="A7" s="763"/>
      <c r="C7" s="180"/>
      <c r="D7" s="680"/>
      <c r="E7" s="680"/>
      <c r="F7" s="680"/>
      <c r="G7" s="680"/>
      <c r="H7" s="756"/>
      <c r="I7" s="2411" t="s">
        <v>22</v>
      </c>
      <c r="J7" s="2411" t="s">
        <v>22</v>
      </c>
      <c r="K7" s="2411" t="s">
        <v>22</v>
      </c>
      <c r="L7" s="2411" t="s">
        <v>22</v>
      </c>
      <c r="M7" s="541"/>
      <c r="V7" s="679"/>
      <c r="W7" s="762">
        <v>15</v>
      </c>
    </row>
    <row customHeight="1" ht="1.05">
      <c r="C8" s="180"/>
      <c r="D8" s="513"/>
      <c r="E8" s="513"/>
      <c r="F8" s="513"/>
      <c r="G8" s="513"/>
      <c r="H8" s="541" t="s">
        <v>122</v>
      </c>
      <c r="I8" s="1639" t="s">
        <v>133</v>
      </c>
      <c r="J8" s="1639" t="s">
        <v>126</v>
      </c>
      <c r="K8" s="1639" t="s">
        <v>128</v>
      </c>
      <c r="L8" s="1639" t="s">
        <v>130</v>
      </c>
      <c r="W8" s="509">
        <v>1</v>
      </c>
    </row>
    <row customHeight="1" ht="15.75">
      <c r="C9" s="180"/>
      <c r="D9" s="715"/>
      <c r="E9" s="2371" t="s">
        <v>111</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399" t="str">
        <f>IF(I8="","",INDEX(DIFFERENTIATION_UNMERGE_VD,MATCH(I8,DIFFERENTIATION_ID_DIFF,0)))</f>
        <v>Подключение (технологическое присоединение) к системе теплоснабжения</v>
      </c>
      <c r="J9" s="2399" t="str">
        <f>IF(J8="","",INDEX(DIFFERENTIATION_UNMERGE_VD,MATCH(J8,DIFFERENTIATION_ID_DIFF,0)))</f>
        <v>Подключение (технологическое присоединение) к системе теплоснабжения</v>
      </c>
      <c r="K9" s="2399" t="str">
        <f>IF(K8="","",INDEX(DIFFERENTIATION_UNMERGE_VD,MATCH(K8,DIFFERENTIATION_ID_DIFF,0)))</f>
        <v>Подключение (технологическое присоединение) к системе теплоснабжения</v>
      </c>
      <c r="L9" s="2399" t="str">
        <f>IF(L8="","",INDEX(DIFFERENTIATION_UNMERGE_VD,MATCH(L8,DIFFERENTIATION_ID_DIFF,0)))</f>
        <v>Подключение (технологическое присоединение) к системе теплоснабжения</v>
      </c>
      <c r="M9" s="2131" t="s">
        <v>313</v>
      </c>
      <c r="W9" s="509">
        <v>15</v>
      </c>
    </row>
    <row s="1639" customFormat="1" customHeight="1" ht="15.75">
      <c r="A10" s="763"/>
      <c r="C10" s="180"/>
      <c r="D10" s="715"/>
      <c r="E10" s="2371" t="s">
        <v>576</v>
      </c>
      <c r="F10" s="2372"/>
      <c r="G10" s="820" t="str">
        <f>IF(G8="","",INDEX(DIFFERENTIATION_UNMERGE_AREA,MATCH(G8,DIFFERENTIATION_ID_DIFF,0)))</f>
        <v/>
      </c>
      <c r="H10" s="820" t="str">
        <f>IF(H8="","",INDEX(DIFFERENTIATION_UNMERGE_AREA,MATCH(H8,DIFFERENTIATION_ID_DIFF,0)))</f>
        <v>Территория 1</v>
      </c>
      <c r="I10" s="2399" t="str">
        <f>IF(I8="","",INDEX(DIFFERENTIATION_UNMERGE_AREA,MATCH(I8,DIFFERENTIATION_ID_DIFF,0)))</f>
        <v>Территория 2</v>
      </c>
      <c r="J10" s="2399" t="str">
        <f>IF(J8="","",INDEX(DIFFERENTIATION_UNMERGE_AREA,MATCH(J8,DIFFERENTIATION_ID_DIFF,0)))</f>
        <v>Территория 1</v>
      </c>
      <c r="K10" s="2399" t="str">
        <f>IF(K8="","",INDEX(DIFFERENTIATION_UNMERGE_AREA,MATCH(K8,DIFFERENTIATION_ID_DIFF,0)))</f>
        <v>Территория 1</v>
      </c>
      <c r="L10" s="2399" t="str">
        <f>IF(L8="","",INDEX(DIFFERENTIATION_UNMERGE_AREA,MATCH(L8,DIFFERENTIATION_ID_DIFF,0)))</f>
        <v>Территория 1</v>
      </c>
      <c r="M10" s="2131"/>
      <c r="V10" s="679"/>
      <c r="W10" s="762">
        <v>15</v>
      </c>
    </row>
    <row s="1639" customFormat="1" customHeight="1" ht="15.75">
      <c r="A11" s="763"/>
      <c r="C11" s="180"/>
      <c r="D11" s="715"/>
      <c r="E11" s="2371" t="s">
        <v>577</v>
      </c>
      <c r="F11" s="2372"/>
      <c r="G11" s="820" t="str">
        <f>IF(G8="","",INDEX(DIFFERENTIATION_UNMERGE_SYSTEM,MATCH(G8,DIFFERENTIATION_ID_DIFF,0)))</f>
        <v/>
      </c>
      <c r="H11" s="820" t="str">
        <f>IF(H8="","",INDEX(DIFFERENTIATION_UNMERGE_SYSTEM,MATCH(H8,DIFFERENTIATION_ID_DIFF,0)))</f>
        <v>Архангельская ТЭЦ</v>
      </c>
      <c r="I11" s="2399" t="str">
        <f>IF(I8="","",INDEX(DIFFERENTIATION_UNMERGE_SYSTEM,MATCH(I8,DIFFERENTIATION_ID_DIFF,0)))</f>
        <v>Северодвинская ТЭЦ-1 и ТЭЦ-2</v>
      </c>
      <c r="J11" s="2399" t="str">
        <f>IF(J8="","",INDEX(DIFFERENTIATION_UNMERGE_SYSTEM,MATCH(J8,DIFFERENTIATION_ID_DIFF,0)))</f>
        <v>Котельная о. Хабарка</v>
      </c>
      <c r="K11" s="2399" t="str">
        <f>IF(K8="","",INDEX(DIFFERENTIATION_UNMERGE_SYSTEM,MATCH(K8,DIFFERENTIATION_ID_DIFF,0)))</f>
        <v>Котельная Ленинградский д. 58, стр. 1</v>
      </c>
      <c r="L11" s="2399" t="str">
        <f>IF(L8="","",INDEX(DIFFERENTIATION_UNMERGE_SYSTEM,MATCH(L8,DIFFERENTIATION_ID_DIFF,0)))</f>
        <v>Котельная п. Талажский авиагородок, ул. Авиационная</v>
      </c>
      <c r="M11" s="2131"/>
      <c r="V11" s="679"/>
      <c r="W11" s="762">
        <v>15</v>
      </c>
    </row>
    <row s="1639" customFormat="1" customHeight="1" ht="15.75">
      <c r="A12" s="763"/>
      <c r="C12" s="180"/>
      <c r="D12" s="2373" t="s">
        <v>312</v>
      </c>
      <c r="E12" s="2374"/>
      <c r="F12" s="2374"/>
      <c r="G12" s="891"/>
      <c r="H12" s="891"/>
      <c r="I12" s="2371"/>
      <c r="J12" s="2371"/>
      <c r="K12" s="2371"/>
      <c r="L12" s="2371"/>
      <c r="M12" s="2131"/>
      <c r="V12" s="679"/>
      <c r="W12" s="762">
        <v>15</v>
      </c>
    </row>
    <row customHeight="1" ht="35.699999999999996">
      <c r="C13" s="180"/>
      <c r="D13" s="765" t="s">
        <v>88</v>
      </c>
      <c r="E13" s="764" t="s">
        <v>314</v>
      </c>
      <c r="F13" s="764" t="s">
        <v>578</v>
      </c>
      <c r="G13" s="812" t="s">
        <v>315</v>
      </c>
      <c r="H13" s="758" t="s">
        <v>315</v>
      </c>
      <c r="I13" s="2266" t="s">
        <v>315</v>
      </c>
      <c r="J13" s="2266" t="s">
        <v>315</v>
      </c>
      <c r="K13" s="2266" t="s">
        <v>315</v>
      </c>
      <c r="L13" s="2266" t="s">
        <v>315</v>
      </c>
      <c r="M13" s="2131"/>
      <c r="W13" s="509">
        <v>34</v>
      </c>
    </row>
    <row customHeight="1" ht="15" hidden="1">
      <c r="C14" s="180"/>
      <c r="D14" s="597" t="s">
        <v>99</v>
      </c>
      <c r="E14" s="597" t="s">
        <v>103</v>
      </c>
      <c r="F14" s="597" t="s">
        <v>90</v>
      </c>
      <c r="G14" s="663" t="str">
        <f>G1&amp;".1"</f>
        <v>.1</v>
      </c>
      <c r="H14" s="663" t="str">
        <f>H1&amp;".1"</f>
        <v>4.1</v>
      </c>
      <c r="I14" s="687" t="str">
        <f>I1&amp;".1"</f>
        <v>.1</v>
      </c>
      <c r="J14" s="687" t="str">
        <f>J1&amp;".1"</f>
        <v>.1</v>
      </c>
      <c r="K14" s="687" t="str">
        <f>K1&amp;".1"</f>
        <v>.1</v>
      </c>
      <c r="L14" s="687" t="str">
        <f>L1&amp;".1"</f>
        <v>.1</v>
      </c>
      <c r="M14" s="293"/>
      <c r="W14" s="509">
        <v>0</v>
      </c>
    </row>
    <row customHeight="1" ht="15.75">
      <c r="A15" s="509"/>
      <c r="C15" s="530"/>
      <c r="D15" s="525">
        <v>1</v>
      </c>
      <c r="E15" s="1934" t="str">
        <f>TP_P_A</f>
        <v>Количество поданных заявок</v>
      </c>
      <c r="F15" s="525" t="s">
        <v>1961</v>
      </c>
      <c r="G15" s="689"/>
      <c r="H15" s="689">
        <v>12</v>
      </c>
      <c r="I15" s="689">
        <v>3</v>
      </c>
      <c r="J15" s="689">
        <v>0</v>
      </c>
      <c r="K15" s="689">
        <v>0</v>
      </c>
      <c r="L15" s="689">
        <v>0</v>
      </c>
      <c r="M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W15" s="509">
        <v>15</v>
      </c>
    </row>
    <row customHeight="1" ht="15.75">
      <c r="A16" s="509"/>
      <c r="C16" s="530"/>
      <c r="D16" s="525">
        <v>2</v>
      </c>
      <c r="E16" s="1934" t="str">
        <f>TP_P_B</f>
        <v>Количество рассмотренных заявок</v>
      </c>
      <c r="F16" s="525" t="s">
        <v>1961</v>
      </c>
      <c r="G16" s="689"/>
      <c r="H16" s="689">
        <v>12</v>
      </c>
      <c r="I16" s="689">
        <v>9</v>
      </c>
      <c r="J16" s="689">
        <v>0</v>
      </c>
      <c r="K16" s="689">
        <v>0</v>
      </c>
      <c r="L16" s="689">
        <v>0</v>
      </c>
      <c r="M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W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1961</v>
      </c>
      <c r="G17" s="689"/>
      <c r="H17" s="689">
        <v>0</v>
      </c>
      <c r="I17" s="689">
        <v>2</v>
      </c>
      <c r="J17" s="689">
        <v>0</v>
      </c>
      <c r="K17" s="689">
        <v>0</v>
      </c>
      <c r="L17" s="689">
        <v>0</v>
      </c>
      <c r="M17" s="212" t="str">
        <f>TP_P_NOTE_V</f>
        <v>Указывается количество заявок с решением об отказе в течение отчетного квартала.</v>
      </c>
      <c r="W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318</v>
      </c>
      <c r="G18" s="690"/>
      <c r="H18" s="690"/>
      <c r="I18" s="2657" t="s">
        <v>1962</v>
      </c>
      <c r="J18" s="2357"/>
      <c r="K18" s="2357"/>
      <c r="L18" s="2357"/>
      <c r="M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-26.96</v>
      </c>
      <c r="I19" s="691">
        <f>SUM(I20:I22)</f>
        <v>39.9</v>
      </c>
      <c r="J19" s="691">
        <f>SUM(J20:J22)</f>
        <v>0.23</v>
      </c>
      <c r="K19" s="691">
        <f>SUM(K20:K22)</f>
        <v>0</v>
      </c>
      <c r="L19" s="691">
        <f>SUM(L20:L22)</f>
        <v>2.31</v>
      </c>
      <c r="M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19" s="509">
        <v>57</v>
      </c>
    </row>
    <row customHeight="1" ht="15" hidden="1">
      <c r="D20" s="513" t="s">
        <v>1963</v>
      </c>
      <c r="E20" s="692"/>
      <c r="F20" s="513"/>
      <c r="G20" s="513"/>
      <c r="H20" s="513"/>
      <c r="I20" s="1639"/>
      <c r="J20" s="1639"/>
      <c r="K20" s="1639"/>
      <c r="L20" s="1639"/>
      <c r="M20" s="1767"/>
      <c r="W20" s="509">
        <v>0</v>
      </c>
    </row>
    <row customHeight="1" ht="29.25">
      <c r="C21" s="455"/>
      <c r="D21" s="543" t="s">
        <v>325</v>
      </c>
      <c r="E21" s="674" t="s">
        <v>1964</v>
      </c>
      <c r="F21" s="1765" t="str">
        <f>IF(TEMPLATE_SPHERE="HEAT","Гкал/час","тыс. куб. м/сутки")</f>
        <v>Гкал/час</v>
      </c>
      <c r="G21" s="684"/>
      <c r="H21" s="684">
        <v>-26.96</v>
      </c>
      <c r="I21" s="684">
        <v>39.9</v>
      </c>
      <c r="J21" s="684">
        <v>0.23</v>
      </c>
      <c r="K21" s="684">
        <v>0</v>
      </c>
      <c r="L21" s="684">
        <v>2.31</v>
      </c>
      <c r="M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21" s="509">
        <v>28</v>
      </c>
    </row>
    <row customHeight="1" ht="15.75">
      <c r="A22" s="509"/>
      <c r="C22" s="509"/>
      <c r="D22" s="351"/>
      <c r="E22" s="584" t="s">
        <v>1965</v>
      </c>
      <c r="F22" s="576"/>
      <c r="G22" s="576"/>
      <c r="H22" s="576"/>
      <c r="I22" s="2646"/>
      <c r="J22" s="2646"/>
      <c r="K22" s="2646"/>
      <c r="L22" s="2646"/>
      <c r="M22" s="2175"/>
      <c r="V22" s="509"/>
      <c r="W22" s="509">
        <v>15</v>
      </c>
    </row>
    <row customHeight="1" ht="22.5" hidden="1">
      <c r="A23" s="453" t="s">
        <v>82</v>
      </c>
      <c r="B23" s="509">
        <v>0</v>
      </c>
      <c r="C23" s="687">
        <v>4</v>
      </c>
      <c r="D23" s="509">
        <v>6</v>
      </c>
      <c r="E23" s="509">
        <v>36</v>
      </c>
      <c r="F23" s="509">
        <v>9</v>
      </c>
      <c r="G23" s="762">
        <v>0</v>
      </c>
      <c r="H23" s="509">
        <v>40</v>
      </c>
      <c r="I23" s="1639">
        <v>0</v>
      </c>
      <c r="J23" s="1639">
        <v>0</v>
      </c>
      <c r="K23" s="1639">
        <v>0</v>
      </c>
      <c r="L23" s="1639">
        <v>0</v>
      </c>
      <c r="M23" s="421">
        <v>93</v>
      </c>
      <c r="N23" s="509">
        <v>10</v>
      </c>
      <c r="O23" s="509">
        <v>10</v>
      </c>
      <c r="P23" s="509">
        <v>10</v>
      </c>
      <c r="Q23" s="509">
        <v>10</v>
      </c>
      <c r="R23" s="509">
        <v>10</v>
      </c>
      <c r="S23" s="509">
        <v>10</v>
      </c>
      <c r="T23" s="509">
        <v>10</v>
      </c>
      <c r="U23" s="509">
        <v>10</v>
      </c>
      <c r="V23" s="679">
        <v>10</v>
      </c>
      <c r="W23" s="509">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1FAC-6C8D-D6C8-4CF6-0.0D50B23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312</v>
      </c>
      <c r="E9" s="2213"/>
      <c r="F9" s="2213"/>
      <c r="G9" s="2393" t="s">
        <v>313</v>
      </c>
      <c r="Q9" s="87">
        <v>14</v>
      </c>
    </row>
    <row customHeight="1" ht="24">
      <c r="C10" s="100"/>
      <c r="D10" s="109" t="s">
        <v>88</v>
      </c>
      <c r="E10" s="112" t="s">
        <v>314</v>
      </c>
      <c r="F10" s="112" t="s">
        <v>402</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318</v>
      </c>
      <c r="G12" s="155"/>
      <c r="Q12" s="87">
        <v>62</v>
      </c>
    </row>
    <row customHeight="1" ht="24">
      <c r="A13" s="196"/>
      <c r="C13" s="100"/>
      <c r="D13" s="151" t="s">
        <v>1868</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318</v>
      </c>
      <c r="G13" s="155"/>
      <c r="Q13" s="87">
        <v>23</v>
      </c>
    </row>
    <row customHeight="1" ht="14.699999999999998">
      <c r="A14" s="196"/>
      <c r="C14" s="100"/>
      <c r="D14" s="151" t="s">
        <v>1904</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1966</v>
      </c>
      <c r="F15" s="205"/>
      <c r="G15" s="2175"/>
      <c r="Q15" s="87">
        <v>15</v>
      </c>
    </row>
    <row customHeight="1" ht="14.699999999999998">
      <c r="A16" s="196"/>
      <c r="C16" s="100"/>
      <c r="D16" s="151" t="s">
        <v>1870</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318</v>
      </c>
      <c r="G16" s="341"/>
      <c r="Q16" s="87">
        <v>14</v>
      </c>
    </row>
    <row customHeight="1" ht="14.699999999999998">
      <c r="A17" s="196"/>
      <c r="C17" s="100"/>
      <c r="D17" s="151" t="s">
        <v>1912</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1967</v>
      </c>
      <c r="F18" s="342"/>
      <c r="G18" s="2175"/>
      <c r="I18" s="354"/>
      <c r="J18" s="354"/>
      <c r="Q18" s="346">
        <v>21</v>
      </c>
    </row>
    <row s="1639" customFormat="1" customHeight="1" ht="256.5" hidden="1">
      <c r="A19" s="347"/>
      <c r="B19" s="421"/>
      <c r="C19" s="380"/>
      <c r="D19" s="888" t="s">
        <v>1872</v>
      </c>
      <c r="E19" s="887" t="s">
        <v>1968</v>
      </c>
      <c r="F19" s="389"/>
      <c r="G19" s="341" t="s">
        <v>1969</v>
      </c>
      <c r="I19" s="504"/>
      <c r="J19" s="504"/>
      <c r="Q19" s="762">
        <v>0</v>
      </c>
    </row>
    <row s="1639" customFormat="1" customHeight="1" ht="14.699999999999998">
      <c r="A20" s="347"/>
      <c r="B20" s="150"/>
      <c r="C20" s="311"/>
      <c r="D20" s="889">
        <v>2</v>
      </c>
      <c r="E20" s="334" t="s">
        <v>1970</v>
      </c>
      <c r="F20" s="202" t="s">
        <v>318</v>
      </c>
      <c r="G20" s="341"/>
      <c r="I20" s="354"/>
      <c r="J20" s="354"/>
      <c r="Q20" s="346">
        <v>14</v>
      </c>
    </row>
    <row s="1639" customFormat="1" customHeight="1" ht="18.75" hidden="1">
      <c r="A21" s="347"/>
      <c r="B21" s="150"/>
      <c r="C21" s="311"/>
      <c r="D21" s="337" t="s">
        <v>652</v>
      </c>
      <c r="E21" s="336"/>
      <c r="F21" s="335"/>
      <c r="G21" s="345"/>
      <c r="H21" s="338"/>
      <c r="I21" s="354"/>
      <c r="J21" s="354"/>
      <c r="Q21" s="346">
        <v>0</v>
      </c>
    </row>
    <row customHeight="1" ht="15.75">
      <c r="A22" s="196"/>
      <c r="C22" s="100"/>
      <c r="D22" s="113"/>
      <c r="E22" s="207" t="s">
        <v>334</v>
      </c>
      <c r="F22" s="342"/>
      <c r="G22" s="343"/>
      <c r="Q22" s="87">
        <v>15</v>
      </c>
    </row>
    <row s="1639" customFormat="1" customHeight="1" ht="22.5" hidden="1">
      <c r="A23" s="347"/>
      <c r="B23" s="1164"/>
      <c r="C23" s="380"/>
      <c r="D23" s="1677" t="s">
        <v>103</v>
      </c>
      <c r="E23" s="201" t="s">
        <v>1971</v>
      </c>
      <c r="F23" s="1674" t="s">
        <v>318</v>
      </c>
      <c r="G23" s="349"/>
      <c r="I23" s="1628"/>
      <c r="J23" s="1628"/>
      <c r="Q23" s="1635">
        <v>0</v>
      </c>
    </row>
    <row s="1639" customFormat="1" customHeight="1" ht="14.25" hidden="1">
      <c r="A24" s="347"/>
      <c r="B24" s="1164"/>
      <c r="C24" s="380"/>
      <c r="D24" s="1677" t="s">
        <v>724</v>
      </c>
      <c r="E24" s="1676" t="s">
        <v>1972</v>
      </c>
      <c r="F24" s="1674" t="s">
        <v>318</v>
      </c>
      <c r="G24" s="341"/>
      <c r="I24" s="1628"/>
      <c r="J24" s="1628"/>
      <c r="Q24" s="1635">
        <v>0</v>
      </c>
    </row>
    <row s="1639" customFormat="1" customHeight="1" ht="14.25" hidden="1">
      <c r="A25" s="347"/>
      <c r="B25" s="1164"/>
      <c r="C25" s="380"/>
      <c r="D25" s="1677" t="s">
        <v>727</v>
      </c>
      <c r="E25" s="199"/>
      <c r="F25" s="389"/>
      <c r="G25" s="2173" t="s">
        <v>1973</v>
      </c>
      <c r="I25" s="1628"/>
      <c r="J25" s="1628"/>
      <c r="Q25" s="1635">
        <v>0</v>
      </c>
    </row>
    <row s="1639" customFormat="1" customHeight="1" ht="22.5" hidden="1">
      <c r="A26" s="347"/>
      <c r="B26" s="1164"/>
      <c r="C26" s="380"/>
      <c r="D26" s="351"/>
      <c r="E26" s="353" t="s">
        <v>1974</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F3336-1A14-E191-EE46-0.9EF10B1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318</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1975</v>
      </c>
      <c r="F4" s="1674"/>
      <c r="G4" s="261"/>
      <c r="H4" s="1674" t="s">
        <v>318</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1976</v>
      </c>
      <c r="F6" s="1674"/>
      <c r="G6" s="261"/>
      <c r="H6" s="1674" t="s">
        <v>318</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1977</v>
      </c>
      <c r="F8" s="1674"/>
      <c r="G8" s="261"/>
      <c r="H8" s="1674" t="s">
        <v>318</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1978</v>
      </c>
      <c r="F10" s="1674"/>
      <c r="G10" s="1678"/>
      <c r="H10" s="1674" t="s">
        <v>318</v>
      </c>
      <c r="K10" s="1628"/>
      <c r="L10" s="1628" t="s">
        <v>1979</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312</v>
      </c>
      <c r="E18" s="2213"/>
      <c r="F18" s="2213"/>
      <c r="G18" s="2213"/>
      <c r="H18" s="2213"/>
      <c r="I18" s="2393" t="s">
        <v>313</v>
      </c>
      <c r="M18" s="87">
        <v>21</v>
      </c>
    </row>
    <row customHeight="1" ht="22.049999999999997">
      <c r="C19" s="100"/>
      <c r="D19" s="109" t="s">
        <v>88</v>
      </c>
      <c r="E19" s="112" t="s">
        <v>314</v>
      </c>
      <c r="F19" s="112"/>
      <c r="G19" s="112" t="s">
        <v>315</v>
      </c>
      <c r="H19" s="112" t="s">
        <v>402</v>
      </c>
      <c r="I19" s="2393"/>
      <c r="M19" s="87">
        <v>21</v>
      </c>
    </row>
    <row customHeight="1" ht="12" hidden="1">
      <c r="C20" s="100"/>
      <c r="D20" s="91"/>
      <c r="E20" s="91"/>
      <c r="F20" s="91"/>
      <c r="G20" s="91"/>
      <c r="H20" s="91"/>
      <c r="I20" s="91"/>
      <c r="M20" s="87">
        <v>0</v>
      </c>
    </row>
    <row customHeight="1" ht="14.699999999999998">
      <c r="A21" s="1687"/>
      <c r="C21" s="100"/>
      <c r="D21" s="151">
        <v>1</v>
      </c>
      <c r="E21" s="2465" t="s">
        <v>1980</v>
      </c>
      <c r="F21" s="2465"/>
      <c r="G21" s="2465"/>
      <c r="H21" s="2465"/>
      <c r="I21" s="212"/>
      <c r="M21" s="87">
        <v>14</v>
      </c>
    </row>
    <row customHeight="1" ht="21">
      <c r="A22" s="1687"/>
      <c r="C22" s="100"/>
      <c r="D22" s="151" t="s">
        <v>1868</v>
      </c>
      <c r="E22" s="198" t="s">
        <v>1981</v>
      </c>
      <c r="F22" s="202"/>
      <c r="G22" s="1741"/>
      <c r="H22" s="202" t="s">
        <v>318</v>
      </c>
      <c r="I22" s="155" t="s">
        <v>1982</v>
      </c>
      <c r="M22" s="87">
        <v>20</v>
      </c>
    </row>
    <row customHeight="1" ht="60">
      <c r="A23" s="1687"/>
      <c r="C23" s="100"/>
      <c r="D23" s="151" t="s">
        <v>1870</v>
      </c>
      <c r="E23" s="198" t="s">
        <v>1983</v>
      </c>
      <c r="F23" s="202"/>
      <c r="G23" s="261"/>
      <c r="H23" s="217"/>
      <c r="I23" s="262" t="s">
        <v>1984</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318</v>
      </c>
      <c r="H24" s="217"/>
      <c r="I24" s="263" t="s">
        <v>647</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336</v>
      </c>
      <c r="E26" s="203"/>
      <c r="F26" s="202"/>
      <c r="G26" s="202" t="s">
        <v>318</v>
      </c>
      <c r="H26" s="217"/>
      <c r="I26" s="2173" t="s">
        <v>1985</v>
      </c>
      <c r="M26" s="87">
        <v>14</v>
      </c>
    </row>
    <row customHeight="1" ht="15.75">
      <c r="A27" s="1687" t="s">
        <v>99</v>
      </c>
      <c r="C27" s="100"/>
      <c r="D27" s="113"/>
      <c r="E27" s="207" t="s">
        <v>334</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769</v>
      </c>
      <c r="E29" s="209" t="s">
        <v>1975</v>
      </c>
      <c r="F29" s="202"/>
      <c r="G29" s="261"/>
      <c r="H29" s="202" t="s">
        <v>318</v>
      </c>
      <c r="I29" s="2173" t="s">
        <v>1986</v>
      </c>
      <c r="M29" s="87">
        <v>20</v>
      </c>
    </row>
    <row customHeight="1" ht="15.75">
      <c r="A30" s="1687" t="s">
        <v>103</v>
      </c>
      <c r="C30" s="100"/>
      <c r="D30" s="113"/>
      <c r="E30" s="207" t="s">
        <v>334</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325</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1987</v>
      </c>
      <c r="E33" s="210" t="s">
        <v>1976</v>
      </c>
      <c r="F33" s="202"/>
      <c r="G33" s="261"/>
      <c r="H33" s="202" t="s">
        <v>318</v>
      </c>
      <c r="I33" s="2173" t="s">
        <v>1988</v>
      </c>
      <c r="M33" s="87">
        <v>14</v>
      </c>
    </row>
    <row customHeight="1" ht="15.75">
      <c r="A34" s="1687" t="s">
        <v>90</v>
      </c>
      <c r="C34" s="100"/>
      <c r="D34" s="113"/>
      <c r="E34" s="208" t="s">
        <v>334</v>
      </c>
      <c r="F34" s="204"/>
      <c r="G34" s="204"/>
      <c r="H34" s="205"/>
      <c r="I34" s="2175"/>
      <c r="M34" s="87">
        <v>15</v>
      </c>
    </row>
    <row customHeight="1" ht="25.2">
      <c r="A35" s="1687"/>
      <c r="C35" s="100"/>
      <c r="D35" s="151" t="s">
        <v>897</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1989</v>
      </c>
      <c r="E36" s="210" t="s">
        <v>1977</v>
      </c>
      <c r="F36" s="202"/>
      <c r="G36" s="261"/>
      <c r="H36" s="202" t="s">
        <v>318</v>
      </c>
      <c r="I36" s="2147" t="s">
        <v>1990</v>
      </c>
      <c r="M36" s="87">
        <v>14</v>
      </c>
    </row>
    <row customHeight="1" ht="15.75">
      <c r="A37" s="1687" t="s">
        <v>91</v>
      </c>
      <c r="C37" s="100"/>
      <c r="D37" s="113"/>
      <c r="E37" s="208" t="s">
        <v>334</v>
      </c>
      <c r="F37" s="204"/>
      <c r="G37" s="204"/>
      <c r="H37" s="205"/>
      <c r="I37" s="2147"/>
      <c r="M37" s="87">
        <v>15</v>
      </c>
    </row>
    <row customHeight="1" ht="27.299999999999997">
      <c r="A38" s="1687"/>
      <c r="C38" s="100"/>
      <c r="D38" s="151" t="s">
        <v>898</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899</v>
      </c>
      <c r="E39" s="210" t="s">
        <v>1978</v>
      </c>
      <c r="F39" s="202"/>
      <c r="G39" s="211"/>
      <c r="H39" s="202" t="s">
        <v>318</v>
      </c>
      <c r="I39" s="2173" t="s">
        <v>1991</v>
      </c>
      <c r="L39" s="159" t="s">
        <v>1979</v>
      </c>
      <c r="M39" s="87">
        <v>14</v>
      </c>
    </row>
    <row customHeight="1" ht="15.75">
      <c r="A40" s="1687" t="s">
        <v>115</v>
      </c>
      <c r="C40" s="100"/>
      <c r="D40" s="113"/>
      <c r="E40" s="208" t="s">
        <v>334</v>
      </c>
      <c r="F40" s="204"/>
      <c r="G40" s="204"/>
      <c r="H40" s="205"/>
      <c r="I40" s="2175"/>
      <c r="M40" s="87">
        <v>15</v>
      </c>
    </row>
    <row s="1827" customFormat="1" customHeight="1" ht="3">
      <c r="A41" s="1687"/>
      <c r="K41" s="200"/>
      <c r="L41" s="200"/>
      <c r="M41" s="144">
        <v>3</v>
      </c>
    </row>
    <row customHeight="1" ht="26.25">
      <c r="D42" s="1685" t="s">
        <v>819</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CD77-D8BC-42C1-4A09-0.EBFB305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169</v>
      </c>
      <c r="B2" s="1784" t="s">
        <v>170</v>
      </c>
      <c r="C2" s="373"/>
      <c r="D2" s="348"/>
      <c r="E2" s="1035"/>
      <c r="F2" s="1035"/>
      <c r="G2" s="2431" t="str">
        <f>INDEX(PT_DIFFERENTIATION_NTAR,MATCH(B2,PT_DIFFERENTIATION_NTAR_ID,0))</f>
        <v/>
      </c>
      <c r="H2" s="1868"/>
      <c r="I2" s="1743"/>
      <c r="J2" s="1777"/>
      <c r="K2" s="1869"/>
      <c r="L2" s="1868" t="s">
        <v>318</v>
      </c>
      <c r="M2" s="1879"/>
      <c r="N2" s="338"/>
      <c r="O2" s="1628"/>
      <c r="P2" s="1628"/>
      <c r="AH2" s="1635">
        <v>0</v>
      </c>
    </row>
    <row s="1639" customFormat="1" customHeight="1" ht="18.75" hidden="1">
      <c r="A3" s="1784"/>
      <c r="B3" s="1784"/>
      <c r="C3" s="373" t="s">
        <v>1992</v>
      </c>
      <c r="D3" s="348"/>
      <c r="E3" s="1035"/>
      <c r="F3" s="1035"/>
      <c r="G3" s="2431"/>
      <c r="H3" s="1504"/>
      <c r="I3" s="655" t="s">
        <v>1993</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169</v>
      </c>
      <c r="B5" s="1784" t="s">
        <v>170</v>
      </c>
      <c r="C5" s="373"/>
      <c r="D5" s="348"/>
      <c r="E5" s="1035"/>
      <c r="F5" s="1035"/>
      <c r="G5" s="2431" t="str">
        <f>INDEX(PT_DIFFERENTIATION_NTAR,MATCH(B5,PT_DIFFERENTIATION_NTAR_ID,0))</f>
        <v/>
      </c>
      <c r="H5" s="1868"/>
      <c r="I5" s="1743"/>
      <c r="J5" s="1777"/>
      <c r="K5" s="1782"/>
      <c r="L5" s="1868" t="s">
        <v>318</v>
      </c>
      <c r="M5" s="1879"/>
      <c r="N5" s="338"/>
      <c r="O5" s="1628"/>
      <c r="P5" s="1628"/>
      <c r="AH5" s="1635">
        <v>0</v>
      </c>
    </row>
    <row s="1639" customFormat="1" customHeight="1" ht="18.75" hidden="1">
      <c r="A6" s="1784"/>
      <c r="B6" s="1784"/>
      <c r="C6" s="373" t="s">
        <v>1994</v>
      </c>
      <c r="D6" s="348"/>
      <c r="E6" s="1035"/>
      <c r="F6" s="1035"/>
      <c r="G6" s="2431"/>
      <c r="H6" s="1504"/>
      <c r="I6" s="655" t="s">
        <v>1993</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318</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318</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312</v>
      </c>
      <c r="F19" s="2213"/>
      <c r="G19" s="2213"/>
      <c r="H19" s="2213"/>
      <c r="I19" s="2213"/>
      <c r="J19" s="2213"/>
      <c r="K19" s="2213"/>
      <c r="L19" s="2213"/>
      <c r="M19" s="2393" t="s">
        <v>313</v>
      </c>
      <c r="AH19" s="378">
        <v>21</v>
      </c>
    </row>
    <row customHeight="1" ht="22.049999999999997">
      <c r="D20" s="380"/>
      <c r="E20" s="2281" t="s">
        <v>88</v>
      </c>
      <c r="F20" s="2228" t="s">
        <v>136</v>
      </c>
      <c r="G20" s="2228" t="s">
        <v>137</v>
      </c>
      <c r="H20" s="2390" t="s">
        <v>1995</v>
      </c>
      <c r="I20" s="2391"/>
      <c r="J20" s="2437"/>
      <c r="K20" s="2228" t="s">
        <v>315</v>
      </c>
      <c r="L20" s="2228" t="s">
        <v>402</v>
      </c>
      <c r="M20" s="2393"/>
      <c r="AH20" s="378">
        <v>21</v>
      </c>
    </row>
    <row customHeight="1" ht="22.049999999999997">
      <c r="D21" s="380"/>
      <c r="E21" s="2283"/>
      <c r="F21" s="2229"/>
      <c r="G21" s="2229"/>
      <c r="H21" s="2222" t="s">
        <v>1996</v>
      </c>
      <c r="I21" s="2224"/>
      <c r="J21" s="112" t="s">
        <v>1997</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99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318</v>
      </c>
      <c r="L23" s="2465"/>
      <c r="M23" s="1773"/>
      <c r="N23" s="338"/>
      <c r="AH23" s="378">
        <v>19</v>
      </c>
    </row>
    <row customHeight="1" ht="60.75" hidden="1">
      <c r="A24" s="1784" t="s">
        <v>169</v>
      </c>
      <c r="B24" s="1784" t="s">
        <v>170</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318</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1992</v>
      </c>
      <c r="D25" s="2470"/>
      <c r="E25" s="2208"/>
      <c r="F25" s="2474"/>
      <c r="G25" s="2431"/>
      <c r="H25" s="1504"/>
      <c r="I25" s="655" t="s">
        <v>1993</v>
      </c>
      <c r="J25" s="575"/>
      <c r="K25" s="1504"/>
      <c r="L25" s="218"/>
      <c r="M25" s="2174"/>
      <c r="N25" s="338"/>
      <c r="O25" s="1628"/>
      <c r="P25" s="1628"/>
      <c r="AH25" s="1635">
        <v>0</v>
      </c>
    </row>
    <row customHeight="1" ht="0.75" hidden="1">
      <c r="A26" s="1784"/>
      <c r="B26" s="1784"/>
      <c r="C26" s="373" t="s">
        <v>1998</v>
      </c>
      <c r="D26" s="2470"/>
      <c r="E26" s="2208"/>
      <c r="F26" s="2387"/>
      <c r="G26" s="404"/>
      <c r="H26" s="1504"/>
      <c r="I26" s="399"/>
      <c r="J26" s="353"/>
      <c r="K26" s="1504"/>
      <c r="L26" s="205"/>
      <c r="M26" s="2174"/>
      <c r="N26" s="338"/>
      <c r="AH26" s="378">
        <v>0</v>
      </c>
    </row>
    <row s="1639" customFormat="1" customHeight="1" ht="45" hidden="1">
      <c r="A27" s="1784" t="s">
        <v>174</v>
      </c>
      <c r="B27" s="1784" t="s">
        <v>175</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318</v>
      </c>
      <c r="M27" s="2174"/>
      <c r="N27" s="338"/>
      <c r="O27" s="1628"/>
      <c r="P27" s="1628"/>
      <c r="AH27" s="1635">
        <v>0</v>
      </c>
    </row>
    <row s="1639" customFormat="1" customHeight="1" ht="18.75" hidden="1">
      <c r="A28" s="1784"/>
      <c r="B28" s="1784"/>
      <c r="C28" s="373" t="s">
        <v>1992</v>
      </c>
      <c r="D28" s="2466"/>
      <c r="E28" s="2467"/>
      <c r="F28" s="2468"/>
      <c r="G28" s="2431"/>
      <c r="H28" s="1504"/>
      <c r="I28" s="655" t="s">
        <v>1993</v>
      </c>
      <c r="J28" s="575"/>
      <c r="K28" s="1504"/>
      <c r="L28" s="218"/>
      <c r="M28" s="2174"/>
      <c r="N28" s="338"/>
      <c r="O28" s="1628"/>
      <c r="P28" s="1628"/>
      <c r="AH28" s="1635">
        <v>0</v>
      </c>
    </row>
    <row s="1639" customFormat="1" customHeight="1" ht="0.75" hidden="1">
      <c r="A29" s="1784"/>
      <c r="B29" s="1784"/>
      <c r="C29" s="373" t="s">
        <v>1998</v>
      </c>
      <c r="D29" s="2466"/>
      <c r="E29" s="2208"/>
      <c r="F29" s="2387"/>
      <c r="G29" s="404"/>
      <c r="H29" s="1504"/>
      <c r="I29" s="655"/>
      <c r="J29" s="575"/>
      <c r="K29" s="1504"/>
      <c r="L29" s="218"/>
      <c r="M29" s="2174"/>
      <c r="N29" s="338"/>
      <c r="O29" s="1628"/>
      <c r="P29" s="1628"/>
      <c r="AH29" s="1635">
        <v>0</v>
      </c>
    </row>
    <row s="1639" customFormat="1" customHeight="1" ht="45" hidden="1">
      <c r="A30" s="1784" t="s">
        <v>181</v>
      </c>
      <c r="B30" s="1784" t="s">
        <v>182</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318</v>
      </c>
      <c r="M30" s="2174"/>
      <c r="N30" s="338"/>
      <c r="O30" s="1628"/>
      <c r="P30" s="1628"/>
      <c r="AH30" s="1635">
        <v>0</v>
      </c>
    </row>
    <row s="1639" customFormat="1" customHeight="1" ht="18.75" hidden="1">
      <c r="A31" s="1784"/>
      <c r="B31" s="1784"/>
      <c r="C31" s="373" t="s">
        <v>1992</v>
      </c>
      <c r="D31" s="2466"/>
      <c r="E31" s="2208"/>
      <c r="F31" s="2387"/>
      <c r="G31" s="2431"/>
      <c r="H31" s="1504"/>
      <c r="I31" s="655" t="s">
        <v>1993</v>
      </c>
      <c r="J31" s="575"/>
      <c r="K31" s="1504"/>
      <c r="L31" s="218"/>
      <c r="M31" s="2174"/>
      <c r="N31" s="338"/>
      <c r="O31" s="1628"/>
      <c r="P31" s="1628"/>
      <c r="AH31" s="1635">
        <v>0</v>
      </c>
    </row>
    <row s="1639" customFormat="1" customHeight="1" ht="0.75" hidden="1">
      <c r="A32" s="1784"/>
      <c r="B32" s="1784"/>
      <c r="C32" s="373" t="s">
        <v>1998</v>
      </c>
      <c r="D32" s="2466"/>
      <c r="E32" s="2208"/>
      <c r="F32" s="2387"/>
      <c r="G32" s="404"/>
      <c r="H32" s="1504"/>
      <c r="I32" s="655"/>
      <c r="J32" s="575"/>
      <c r="K32" s="1504"/>
      <c r="L32" s="218"/>
      <c r="M32" s="2174"/>
      <c r="N32" s="338"/>
      <c r="O32" s="1628"/>
      <c r="P32" s="1628"/>
      <c r="AH32" s="1635">
        <v>0</v>
      </c>
    </row>
    <row s="1639" customFormat="1" customHeight="1" ht="45" hidden="1">
      <c r="A33" s="1784" t="s">
        <v>187</v>
      </c>
      <c r="B33" s="1784" t="s">
        <v>188</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318</v>
      </c>
      <c r="M33" s="2174"/>
      <c r="N33" s="338"/>
      <c r="O33" s="1628"/>
      <c r="P33" s="1628"/>
      <c r="AH33" s="1635">
        <v>0</v>
      </c>
    </row>
    <row s="1639" customFormat="1" customHeight="1" ht="18.75" hidden="1">
      <c r="A34" s="1784"/>
      <c r="B34" s="1784"/>
      <c r="C34" s="373" t="s">
        <v>1992</v>
      </c>
      <c r="D34" s="2466"/>
      <c r="E34" s="2208"/>
      <c r="F34" s="2387"/>
      <c r="G34" s="2431"/>
      <c r="H34" s="1504"/>
      <c r="I34" s="655" t="s">
        <v>1993</v>
      </c>
      <c r="J34" s="575"/>
      <c r="K34" s="1504"/>
      <c r="L34" s="218"/>
      <c r="M34" s="2174"/>
      <c r="N34" s="338"/>
      <c r="O34" s="1628"/>
      <c r="P34" s="1628"/>
      <c r="AH34" s="1635">
        <v>0</v>
      </c>
    </row>
    <row s="1639" customFormat="1" customHeight="1" ht="0.75" hidden="1">
      <c r="A35" s="1784"/>
      <c r="B35" s="1784"/>
      <c r="C35" s="373" t="s">
        <v>1998</v>
      </c>
      <c r="D35" s="2466"/>
      <c r="E35" s="2208"/>
      <c r="F35" s="2387"/>
      <c r="G35" s="404"/>
      <c r="H35" s="1504"/>
      <c r="I35" s="655"/>
      <c r="J35" s="575"/>
      <c r="K35" s="1504"/>
      <c r="L35" s="218"/>
      <c r="M35" s="2174"/>
      <c r="N35" s="338"/>
      <c r="O35" s="1628"/>
      <c r="P35" s="1628"/>
      <c r="AH35" s="1635">
        <v>0</v>
      </c>
    </row>
    <row s="1639" customFormat="1" customHeight="1" ht="18.75" hidden="1">
      <c r="A36" s="1784" t="s">
        <v>193</v>
      </c>
      <c r="B36" s="1784" t="s">
        <v>194</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318</v>
      </c>
      <c r="M36" s="2174"/>
      <c r="N36" s="338"/>
      <c r="O36" s="1628"/>
      <c r="P36" s="1628"/>
      <c r="AH36" s="1635">
        <v>0</v>
      </c>
    </row>
    <row s="1639" customFormat="1" customHeight="1" ht="18.75" hidden="1">
      <c r="A37" s="1784"/>
      <c r="B37" s="1784"/>
      <c r="C37" s="373" t="s">
        <v>1992</v>
      </c>
      <c r="D37" s="2466"/>
      <c r="E37" s="2208"/>
      <c r="F37" s="2387"/>
      <c r="G37" s="2431"/>
      <c r="H37" s="1504"/>
      <c r="I37" s="655" t="s">
        <v>1993</v>
      </c>
      <c r="J37" s="575"/>
      <c r="K37" s="1504"/>
      <c r="L37" s="218"/>
      <c r="M37" s="2174"/>
      <c r="N37" s="338"/>
      <c r="O37" s="1628"/>
      <c r="P37" s="1628"/>
      <c r="AH37" s="1635">
        <v>0</v>
      </c>
    </row>
    <row s="1639" customFormat="1" customHeight="1" ht="0.75" hidden="1">
      <c r="A38" s="1784"/>
      <c r="B38" s="1784"/>
      <c r="C38" s="373" t="s">
        <v>1998</v>
      </c>
      <c r="D38" s="2466"/>
      <c r="E38" s="2208"/>
      <c r="F38" s="2387"/>
      <c r="G38" s="404"/>
      <c r="H38" s="1504"/>
      <c r="I38" s="655"/>
      <c r="J38" s="575"/>
      <c r="K38" s="1504"/>
      <c r="L38" s="218"/>
      <c r="M38" s="2174"/>
      <c r="N38" s="338"/>
      <c r="O38" s="1628"/>
      <c r="P38" s="1628"/>
      <c r="AH38" s="1635">
        <v>0</v>
      </c>
    </row>
    <row s="1639" customFormat="1" customHeight="1" ht="18.75" hidden="1">
      <c r="A39" s="1784" t="s">
        <v>199</v>
      </c>
      <c r="B39" s="1784" t="s">
        <v>200</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318</v>
      </c>
      <c r="M39" s="2174"/>
      <c r="N39" s="338"/>
      <c r="O39" s="1628"/>
      <c r="P39" s="1628"/>
      <c r="AH39" s="1635">
        <v>0</v>
      </c>
    </row>
    <row s="1639" customFormat="1" customHeight="1" ht="18.75" hidden="1">
      <c r="A40" s="1784"/>
      <c r="B40" s="1784"/>
      <c r="C40" s="373" t="s">
        <v>1992</v>
      </c>
      <c r="D40" s="2466"/>
      <c r="E40" s="2208"/>
      <c r="F40" s="2387"/>
      <c r="G40" s="2431"/>
      <c r="H40" s="1504"/>
      <c r="I40" s="655" t="s">
        <v>1993</v>
      </c>
      <c r="J40" s="575"/>
      <c r="K40" s="1504"/>
      <c r="L40" s="218"/>
      <c r="M40" s="2174"/>
      <c r="N40" s="338"/>
      <c r="O40" s="1628"/>
      <c r="P40" s="1628"/>
      <c r="AH40" s="1635">
        <v>0</v>
      </c>
    </row>
    <row s="1639" customFormat="1" customHeight="1" ht="0.75" hidden="1">
      <c r="A41" s="1784"/>
      <c r="B41" s="1784"/>
      <c r="C41" s="373" t="s">
        <v>1998</v>
      </c>
      <c r="D41" s="2466"/>
      <c r="E41" s="2208"/>
      <c r="F41" s="2387"/>
      <c r="G41" s="404"/>
      <c r="H41" s="1504"/>
      <c r="I41" s="655"/>
      <c r="J41" s="575"/>
      <c r="K41" s="1504"/>
      <c r="L41" s="218"/>
      <c r="M41" s="2174"/>
      <c r="N41" s="338"/>
      <c r="O41" s="1628"/>
      <c r="P41" s="1628"/>
      <c r="AH41" s="1635">
        <v>0</v>
      </c>
    </row>
    <row s="1639" customFormat="1" customHeight="1" ht="18.75" hidden="1">
      <c r="A42" s="1784" t="s">
        <v>205</v>
      </c>
      <c r="B42" s="1784" t="s">
        <v>206</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318</v>
      </c>
      <c r="M42" s="2174"/>
      <c r="N42" s="338"/>
      <c r="O42" s="1628"/>
      <c r="P42" s="1628"/>
      <c r="AH42" s="1635">
        <v>0</v>
      </c>
    </row>
    <row s="1639" customFormat="1" customHeight="1" ht="18.75" hidden="1">
      <c r="A43" s="1784"/>
      <c r="B43" s="1784"/>
      <c r="C43" s="373" t="s">
        <v>1992</v>
      </c>
      <c r="D43" s="2466"/>
      <c r="E43" s="2208"/>
      <c r="F43" s="2387"/>
      <c r="G43" s="2431"/>
      <c r="H43" s="1504"/>
      <c r="I43" s="655" t="s">
        <v>1993</v>
      </c>
      <c r="J43" s="575"/>
      <c r="K43" s="1504"/>
      <c r="L43" s="218"/>
      <c r="M43" s="2174"/>
      <c r="N43" s="338"/>
      <c r="O43" s="1628"/>
      <c r="P43" s="1628"/>
      <c r="AH43" s="1635">
        <v>0</v>
      </c>
    </row>
    <row s="1639" customFormat="1" customHeight="1" ht="0.75" hidden="1">
      <c r="A44" s="1784"/>
      <c r="B44" s="1784"/>
      <c r="C44" s="373" t="s">
        <v>1998</v>
      </c>
      <c r="D44" s="2466"/>
      <c r="E44" s="2208"/>
      <c r="F44" s="2387"/>
      <c r="G44" s="404"/>
      <c r="H44" s="1504"/>
      <c r="I44" s="655"/>
      <c r="J44" s="575"/>
      <c r="K44" s="1504"/>
      <c r="L44" s="218"/>
      <c r="M44" s="2174"/>
      <c r="N44" s="338"/>
      <c r="O44" s="1628"/>
      <c r="P44" s="1628"/>
      <c r="AH44" s="1635">
        <v>0</v>
      </c>
    </row>
    <row s="1639" customFormat="1" customHeight="1" ht="18.75" hidden="1">
      <c r="A45" s="1784" t="s">
        <v>211</v>
      </c>
      <c r="B45" s="1784" t="s">
        <v>212</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318</v>
      </c>
      <c r="M45" s="2174"/>
      <c r="N45" s="338"/>
      <c r="O45" s="1628"/>
      <c r="P45" s="1628"/>
      <c r="AH45" s="1635">
        <v>0</v>
      </c>
    </row>
    <row s="1639" customFormat="1" customHeight="1" ht="18.75" hidden="1">
      <c r="A46" s="1784"/>
      <c r="B46" s="1784"/>
      <c r="C46" s="373" t="s">
        <v>1992</v>
      </c>
      <c r="D46" s="2466"/>
      <c r="E46" s="2208"/>
      <c r="F46" s="2387"/>
      <c r="G46" s="2431"/>
      <c r="H46" s="1504"/>
      <c r="I46" s="655" t="s">
        <v>1993</v>
      </c>
      <c r="J46" s="575"/>
      <c r="K46" s="1504"/>
      <c r="L46" s="218"/>
      <c r="M46" s="2174"/>
      <c r="N46" s="338"/>
      <c r="O46" s="1628"/>
      <c r="P46" s="1628"/>
      <c r="AH46" s="1635">
        <v>0</v>
      </c>
    </row>
    <row s="1639" customFormat="1" customHeight="1" ht="0.75" hidden="1">
      <c r="A47" s="1784"/>
      <c r="B47" s="1784"/>
      <c r="C47" s="373" t="s">
        <v>1998</v>
      </c>
      <c r="D47" s="2466"/>
      <c r="E47" s="2208"/>
      <c r="F47" s="2387"/>
      <c r="G47" s="404"/>
      <c r="H47" s="1504"/>
      <c r="I47" s="655"/>
      <c r="J47" s="575"/>
      <c r="K47" s="1504"/>
      <c r="L47" s="218"/>
      <c r="M47" s="2174"/>
      <c r="N47" s="338"/>
      <c r="O47" s="1628"/>
      <c r="P47" s="1628"/>
      <c r="AH47" s="1635">
        <v>0</v>
      </c>
    </row>
    <row s="1639" customFormat="1" customHeight="1" ht="18.75" hidden="1">
      <c r="A48" s="1784" t="s">
        <v>217</v>
      </c>
      <c r="B48" s="1784" t="s">
        <v>218</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318</v>
      </c>
      <c r="M48" s="2174"/>
      <c r="N48" s="338"/>
      <c r="O48" s="1628"/>
      <c r="P48" s="1628"/>
      <c r="AH48" s="1635">
        <v>0</v>
      </c>
    </row>
    <row s="1639" customFormat="1" customHeight="1" ht="18.75" hidden="1">
      <c r="A49" s="1784"/>
      <c r="B49" s="1784"/>
      <c r="C49" s="373" t="s">
        <v>1992</v>
      </c>
      <c r="D49" s="2466"/>
      <c r="E49" s="2208"/>
      <c r="F49" s="2387"/>
      <c r="G49" s="2431"/>
      <c r="H49" s="1504"/>
      <c r="I49" s="655" t="s">
        <v>1993</v>
      </c>
      <c r="J49" s="575"/>
      <c r="K49" s="1504"/>
      <c r="L49" s="218"/>
      <c r="M49" s="2174"/>
      <c r="N49" s="338"/>
      <c r="O49" s="1628"/>
      <c r="P49" s="1628"/>
      <c r="AH49" s="1635">
        <v>0</v>
      </c>
    </row>
    <row s="1639" customFormat="1" customHeight="1" ht="0.75" hidden="1">
      <c r="A50" s="1784"/>
      <c r="B50" s="1784"/>
      <c r="C50" s="373" t="s">
        <v>1998</v>
      </c>
      <c r="D50" s="2466"/>
      <c r="E50" s="2208"/>
      <c r="F50" s="2387"/>
      <c r="G50" s="404"/>
      <c r="H50" s="1504"/>
      <c r="I50" s="655"/>
      <c r="J50" s="575"/>
      <c r="K50" s="1504"/>
      <c r="L50" s="218"/>
      <c r="M50" s="2174"/>
      <c r="N50" s="338"/>
      <c r="O50" s="1628"/>
      <c r="P50" s="1628"/>
      <c r="AH50" s="1635">
        <v>0</v>
      </c>
    </row>
    <row s="1639" customFormat="1" customHeight="1" ht="18.75" hidden="1">
      <c r="A51" s="1784" t="s">
        <v>237</v>
      </c>
      <c r="B51" s="1784" t="s">
        <v>238</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318</v>
      </c>
      <c r="M51" s="2174"/>
      <c r="N51" s="338"/>
      <c r="O51" s="1628"/>
      <c r="P51" s="1628"/>
      <c r="AH51" s="1635">
        <v>0</v>
      </c>
    </row>
    <row s="1639" customFormat="1" customHeight="1" ht="18.75" hidden="1">
      <c r="A52" s="1784"/>
      <c r="B52" s="1784"/>
      <c r="C52" s="373" t="s">
        <v>1992</v>
      </c>
      <c r="D52" s="2466"/>
      <c r="E52" s="2208"/>
      <c r="F52" s="2387"/>
      <c r="G52" s="2431"/>
      <c r="H52" s="1504"/>
      <c r="I52" s="655" t="s">
        <v>1993</v>
      </c>
      <c r="J52" s="575"/>
      <c r="K52" s="1504"/>
      <c r="L52" s="218"/>
      <c r="M52" s="2174"/>
      <c r="N52" s="338"/>
      <c r="O52" s="1628"/>
      <c r="P52" s="1628"/>
      <c r="AH52" s="1635">
        <v>0</v>
      </c>
    </row>
    <row s="1639" customFormat="1" customHeight="1" ht="0.75" hidden="1">
      <c r="A53" s="1784"/>
      <c r="B53" s="1784"/>
      <c r="C53" s="373" t="s">
        <v>1998</v>
      </c>
      <c r="D53" s="2466"/>
      <c r="E53" s="2208"/>
      <c r="F53" s="2387"/>
      <c r="G53" s="404"/>
      <c r="H53" s="1504"/>
      <c r="I53" s="655"/>
      <c r="J53" s="575"/>
      <c r="K53" s="1504"/>
      <c r="L53" s="218"/>
      <c r="M53" s="2174"/>
      <c r="N53" s="338"/>
      <c r="O53" s="1628"/>
      <c r="P53" s="1628"/>
      <c r="AH53" s="1635">
        <v>0</v>
      </c>
    </row>
    <row s="1639" customFormat="1" customHeight="1" ht="18.75" hidden="1">
      <c r="A54" s="1784" t="s">
        <v>242</v>
      </c>
      <c r="B54" s="1784" t="s">
        <v>243</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318</v>
      </c>
      <c r="M54" s="2174"/>
      <c r="N54" s="338"/>
      <c r="O54" s="1628"/>
      <c r="P54" s="1628"/>
      <c r="AH54" s="1635">
        <v>0</v>
      </c>
    </row>
    <row s="1639" customFormat="1" customHeight="1" ht="18.75" hidden="1">
      <c r="A55" s="1784"/>
      <c r="B55" s="1784"/>
      <c r="C55" s="373" t="s">
        <v>1992</v>
      </c>
      <c r="D55" s="2466"/>
      <c r="E55" s="2208"/>
      <c r="F55" s="2387"/>
      <c r="G55" s="2431"/>
      <c r="H55" s="1504"/>
      <c r="I55" s="655" t="s">
        <v>1993</v>
      </c>
      <c r="J55" s="575"/>
      <c r="K55" s="1504"/>
      <c r="L55" s="218"/>
      <c r="M55" s="2174"/>
      <c r="N55" s="338"/>
      <c r="O55" s="1628"/>
      <c r="P55" s="1628"/>
      <c r="AH55" s="1635">
        <v>0</v>
      </c>
    </row>
    <row s="1639" customFormat="1" customHeight="1" ht="0.75" hidden="1">
      <c r="A56" s="1784"/>
      <c r="B56" s="1784"/>
      <c r="C56" s="373" t="s">
        <v>1998</v>
      </c>
      <c r="D56" s="2466"/>
      <c r="E56" s="2208"/>
      <c r="F56" s="2387"/>
      <c r="G56" s="404"/>
      <c r="H56" s="1504"/>
      <c r="I56" s="655"/>
      <c r="J56" s="575"/>
      <c r="K56" s="1504"/>
      <c r="L56" s="218"/>
      <c r="M56" s="2174"/>
      <c r="N56" s="338"/>
      <c r="O56" s="1628"/>
      <c r="P56" s="1628"/>
      <c r="AH56" s="1635">
        <v>0</v>
      </c>
    </row>
    <row s="1639" customFormat="1" customHeight="1" ht="18.75" hidden="1">
      <c r="A57" s="1784" t="s">
        <v>247</v>
      </c>
      <c r="B57" s="1784" t="s">
        <v>248</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318</v>
      </c>
      <c r="M57" s="2174"/>
      <c r="N57" s="338"/>
      <c r="O57" s="1628"/>
      <c r="P57" s="1628"/>
      <c r="AH57" s="1635">
        <v>0</v>
      </c>
    </row>
    <row s="1639" customFormat="1" customHeight="1" ht="18.75" hidden="1">
      <c r="A58" s="1784"/>
      <c r="B58" s="1784"/>
      <c r="C58" s="373" t="s">
        <v>1992</v>
      </c>
      <c r="D58" s="2466"/>
      <c r="E58" s="2208"/>
      <c r="F58" s="2387"/>
      <c r="G58" s="2431"/>
      <c r="H58" s="1504"/>
      <c r="I58" s="655" t="s">
        <v>1993</v>
      </c>
      <c r="J58" s="575"/>
      <c r="K58" s="1504"/>
      <c r="L58" s="218"/>
      <c r="M58" s="2174"/>
      <c r="N58" s="338"/>
      <c r="O58" s="1628"/>
      <c r="P58" s="1628"/>
      <c r="AH58" s="1635">
        <v>0</v>
      </c>
    </row>
    <row s="1639" customFormat="1" customHeight="1" ht="0.75" hidden="1">
      <c r="A59" s="1784"/>
      <c r="B59" s="1784"/>
      <c r="C59" s="373" t="s">
        <v>1998</v>
      </c>
      <c r="D59" s="2466"/>
      <c r="E59" s="2208"/>
      <c r="F59" s="2387"/>
      <c r="G59" s="404"/>
      <c r="H59" s="1504"/>
      <c r="I59" s="655"/>
      <c r="J59" s="575"/>
      <c r="K59" s="1504"/>
      <c r="L59" s="218"/>
      <c r="M59" s="2174"/>
      <c r="N59" s="338"/>
      <c r="O59" s="1628"/>
      <c r="P59" s="1628"/>
      <c r="AH59" s="1635">
        <v>0</v>
      </c>
    </row>
    <row s="1639" customFormat="1" customHeight="1" ht="18.75" hidden="1">
      <c r="A60" s="1784" t="s">
        <v>252</v>
      </c>
      <c r="B60" s="1784" t="s">
        <v>253</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318</v>
      </c>
      <c r="M60" s="2174"/>
      <c r="N60" s="338"/>
      <c r="O60" s="1628"/>
      <c r="P60" s="1628"/>
      <c r="AH60" s="1635">
        <v>0</v>
      </c>
    </row>
    <row s="1639" customFormat="1" customHeight="1" ht="18.75" hidden="1">
      <c r="A61" s="1784"/>
      <c r="B61" s="1784"/>
      <c r="C61" s="373" t="s">
        <v>1992</v>
      </c>
      <c r="D61" s="2466"/>
      <c r="E61" s="2208"/>
      <c r="F61" s="2387"/>
      <c r="G61" s="2431"/>
      <c r="H61" s="1504"/>
      <c r="I61" s="655" t="s">
        <v>1993</v>
      </c>
      <c r="J61" s="575"/>
      <c r="K61" s="1504"/>
      <c r="L61" s="218"/>
      <c r="M61" s="2174"/>
      <c r="N61" s="338"/>
      <c r="O61" s="1628"/>
      <c r="P61" s="1628"/>
      <c r="AH61" s="1635">
        <v>0</v>
      </c>
    </row>
    <row s="1639" customFormat="1" customHeight="1" ht="0.75" hidden="1">
      <c r="A62" s="1784"/>
      <c r="B62" s="1784"/>
      <c r="C62" s="373" t="s">
        <v>1998</v>
      </c>
      <c r="D62" s="2466"/>
      <c r="E62" s="2208"/>
      <c r="F62" s="2387"/>
      <c r="G62" s="404"/>
      <c r="H62" s="1504"/>
      <c r="I62" s="655"/>
      <c r="J62" s="575"/>
      <c r="K62" s="1504"/>
      <c r="L62" s="218"/>
      <c r="M62" s="2174"/>
      <c r="N62" s="338"/>
      <c r="O62" s="1628"/>
      <c r="P62" s="1628"/>
      <c r="AH62" s="1635">
        <v>0</v>
      </c>
    </row>
    <row s="1639" customFormat="1" customHeight="1" ht="18.75" hidden="1">
      <c r="A63" s="1784" t="s">
        <v>257</v>
      </c>
      <c r="B63" s="1784" t="s">
        <v>258</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318</v>
      </c>
      <c r="M63" s="2174"/>
      <c r="N63" s="338"/>
      <c r="O63" s="1628"/>
      <c r="P63" s="1628"/>
      <c r="AH63" s="1635">
        <v>0</v>
      </c>
    </row>
    <row s="1639" customFormat="1" customHeight="1" ht="18.75" hidden="1">
      <c r="A64" s="1784"/>
      <c r="B64" s="1784"/>
      <c r="C64" s="373" t="s">
        <v>1992</v>
      </c>
      <c r="D64" s="2466"/>
      <c r="E64" s="2208"/>
      <c r="F64" s="2387"/>
      <c r="G64" s="2431"/>
      <c r="H64" s="1504"/>
      <c r="I64" s="655" t="s">
        <v>1993</v>
      </c>
      <c r="J64" s="575"/>
      <c r="K64" s="1504"/>
      <c r="L64" s="218"/>
      <c r="M64" s="2174"/>
      <c r="N64" s="338"/>
      <c r="O64" s="1628"/>
      <c r="P64" s="1628"/>
      <c r="AH64" s="1635">
        <v>0</v>
      </c>
    </row>
    <row s="1639" customFormat="1" customHeight="1" ht="0.75" hidden="1">
      <c r="A65" s="1784"/>
      <c r="B65" s="1784"/>
      <c r="C65" s="373" t="s">
        <v>1998</v>
      </c>
      <c r="D65" s="2466"/>
      <c r="E65" s="2208"/>
      <c r="F65" s="2387"/>
      <c r="G65" s="404"/>
      <c r="H65" s="1504"/>
      <c r="I65" s="655"/>
      <c r="J65" s="575"/>
      <c r="K65" s="1504"/>
      <c r="L65" s="218"/>
      <c r="M65" s="2174"/>
      <c r="N65" s="338"/>
      <c r="O65" s="1628"/>
      <c r="P65" s="1628"/>
      <c r="AH65" s="1635">
        <v>0</v>
      </c>
    </row>
    <row s="1639" customFormat="1" customHeight="1" ht="18.75" hidden="1">
      <c r="A66" s="1784" t="s">
        <v>262</v>
      </c>
      <c r="B66" s="1784" t="s">
        <v>263</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318</v>
      </c>
      <c r="M66" s="2174"/>
      <c r="N66" s="338"/>
      <c r="O66" s="1628"/>
      <c r="P66" s="1628"/>
      <c r="AH66" s="1635">
        <v>0</v>
      </c>
    </row>
    <row s="1639" customFormat="1" customHeight="1" ht="18.75" hidden="1">
      <c r="A67" s="1784"/>
      <c r="B67" s="1784"/>
      <c r="C67" s="373" t="s">
        <v>1992</v>
      </c>
      <c r="D67" s="2466"/>
      <c r="E67" s="2208"/>
      <c r="F67" s="2387"/>
      <c r="G67" s="2431"/>
      <c r="H67" s="1504"/>
      <c r="I67" s="655" t="s">
        <v>1993</v>
      </c>
      <c r="J67" s="575"/>
      <c r="K67" s="1504"/>
      <c r="L67" s="218"/>
      <c r="M67" s="2174"/>
      <c r="N67" s="338"/>
      <c r="O67" s="1628"/>
      <c r="P67" s="1628"/>
      <c r="AH67" s="1635">
        <v>0</v>
      </c>
    </row>
    <row s="1639" customFormat="1" customHeight="1" ht="0.75" hidden="1">
      <c r="A68" s="1784"/>
      <c r="B68" s="1784"/>
      <c r="C68" s="373" t="s">
        <v>1998</v>
      </c>
      <c r="D68" s="2466"/>
      <c r="E68" s="2208"/>
      <c r="F68" s="2387"/>
      <c r="G68" s="404"/>
      <c r="H68" s="1504"/>
      <c r="I68" s="655"/>
      <c r="J68" s="575"/>
      <c r="K68" s="1504"/>
      <c r="L68" s="218"/>
      <c r="M68" s="2174"/>
      <c r="N68" s="338"/>
      <c r="O68" s="1628"/>
      <c r="P68" s="1628"/>
      <c r="AH68" s="1635">
        <v>0</v>
      </c>
    </row>
    <row s="1639" customFormat="1" customHeight="1" ht="18.75" hidden="1">
      <c r="A69" s="1784" t="s">
        <v>267</v>
      </c>
      <c r="B69" s="1784" t="s">
        <v>268</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318</v>
      </c>
      <c r="M69" s="2174"/>
      <c r="N69" s="338"/>
      <c r="O69" s="1628"/>
      <c r="P69" s="1628"/>
      <c r="AH69" s="1635">
        <v>0</v>
      </c>
    </row>
    <row s="1639" customFormat="1" customHeight="1" ht="18.75" hidden="1">
      <c r="A70" s="1784"/>
      <c r="B70" s="1784"/>
      <c r="C70" s="373" t="s">
        <v>1992</v>
      </c>
      <c r="D70" s="2466"/>
      <c r="E70" s="2208"/>
      <c r="F70" s="2387"/>
      <c r="G70" s="2431"/>
      <c r="H70" s="1504"/>
      <c r="I70" s="655" t="s">
        <v>1993</v>
      </c>
      <c r="J70" s="575"/>
      <c r="K70" s="1504"/>
      <c r="L70" s="218"/>
      <c r="M70" s="2174"/>
      <c r="N70" s="338"/>
      <c r="O70" s="1628"/>
      <c r="P70" s="1628"/>
      <c r="AH70" s="1635">
        <v>0</v>
      </c>
    </row>
    <row s="1639" customFormat="1" customHeight="1" ht="0.75" hidden="1">
      <c r="A71" s="1784"/>
      <c r="B71" s="1784"/>
      <c r="C71" s="373" t="s">
        <v>1998</v>
      </c>
      <c r="D71" s="2466"/>
      <c r="E71" s="2208"/>
      <c r="F71" s="2387"/>
      <c r="G71" s="404"/>
      <c r="H71" s="1504"/>
      <c r="I71" s="655"/>
      <c r="J71" s="575"/>
      <c r="K71" s="1504"/>
      <c r="L71" s="218"/>
      <c r="M71" s="2174"/>
      <c r="N71" s="338"/>
      <c r="O71" s="1628"/>
      <c r="P71" s="1628"/>
      <c r="AH71" s="1635">
        <v>0</v>
      </c>
    </row>
    <row s="1639" customFormat="1" customHeight="1" ht="18.75" hidden="1">
      <c r="A72" s="1784" t="s">
        <v>272</v>
      </c>
      <c r="B72" s="1784" t="s">
        <v>273</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318</v>
      </c>
      <c r="M72" s="2174"/>
      <c r="N72" s="338"/>
      <c r="O72" s="1628"/>
      <c r="P72" s="1628"/>
      <c r="AH72" s="1635">
        <v>0</v>
      </c>
    </row>
    <row s="1639" customFormat="1" customHeight="1" ht="18.75" hidden="1">
      <c r="A73" s="1784"/>
      <c r="B73" s="1784"/>
      <c r="C73" s="373" t="s">
        <v>1992</v>
      </c>
      <c r="D73" s="2466"/>
      <c r="E73" s="2208"/>
      <c r="F73" s="2387"/>
      <c r="G73" s="2431"/>
      <c r="H73" s="1504"/>
      <c r="I73" s="655" t="s">
        <v>1993</v>
      </c>
      <c r="J73" s="575"/>
      <c r="K73" s="1504"/>
      <c r="L73" s="218"/>
      <c r="M73" s="2174"/>
      <c r="N73" s="338"/>
      <c r="O73" s="1628"/>
      <c r="P73" s="1628"/>
      <c r="AH73" s="1635">
        <v>0</v>
      </c>
    </row>
    <row s="1639" customFormat="1" customHeight="1" ht="0.75" hidden="1">
      <c r="A74" s="1784"/>
      <c r="B74" s="1784"/>
      <c r="C74" s="373" t="s">
        <v>1998</v>
      </c>
      <c r="D74" s="2466"/>
      <c r="E74" s="2208"/>
      <c r="F74" s="2387"/>
      <c r="G74" s="404"/>
      <c r="H74" s="1504"/>
      <c r="I74" s="655"/>
      <c r="J74" s="575"/>
      <c r="K74" s="1504"/>
      <c r="L74" s="218"/>
      <c r="M74" s="2174"/>
      <c r="N74" s="338"/>
      <c r="O74" s="1628"/>
      <c r="P74" s="1628"/>
      <c r="AH74" s="1635">
        <v>0</v>
      </c>
    </row>
    <row s="1639" customFormat="1" customHeight="1" ht="18.75" hidden="1">
      <c r="A75" s="1784" t="s">
        <v>277</v>
      </c>
      <c r="B75" s="1784" t="s">
        <v>278</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318</v>
      </c>
      <c r="M75" s="2174"/>
      <c r="N75" s="338"/>
      <c r="O75" s="1628"/>
      <c r="P75" s="1628"/>
      <c r="AH75" s="1635">
        <v>0</v>
      </c>
    </row>
    <row s="1639" customFormat="1" customHeight="1" ht="18.75" hidden="1">
      <c r="A76" s="1784"/>
      <c r="B76" s="1784"/>
      <c r="C76" s="373" t="s">
        <v>1992</v>
      </c>
      <c r="D76" s="2466"/>
      <c r="E76" s="2208"/>
      <c r="F76" s="2387"/>
      <c r="G76" s="2431"/>
      <c r="H76" s="1504"/>
      <c r="I76" s="655" t="s">
        <v>1993</v>
      </c>
      <c r="J76" s="575"/>
      <c r="K76" s="1504"/>
      <c r="L76" s="218"/>
      <c r="M76" s="2174"/>
      <c r="N76" s="338"/>
      <c r="O76" s="1628"/>
      <c r="P76" s="1628"/>
      <c r="AH76" s="1635">
        <v>0</v>
      </c>
    </row>
    <row s="1639" customFormat="1" customHeight="1" ht="0.75" hidden="1">
      <c r="A77" s="1784"/>
      <c r="B77" s="1784"/>
      <c r="C77" s="373" t="s">
        <v>1998</v>
      </c>
      <c r="D77" s="2466"/>
      <c r="E77" s="2208"/>
      <c r="F77" s="2387"/>
      <c r="G77" s="404"/>
      <c r="H77" s="1504"/>
      <c r="I77" s="655"/>
      <c r="J77" s="575"/>
      <c r="K77" s="1504"/>
      <c r="L77" s="218"/>
      <c r="M77" s="2174"/>
      <c r="N77" s="338"/>
      <c r="O77" s="1628"/>
      <c r="P77" s="1628"/>
      <c r="AH77" s="1635">
        <v>0</v>
      </c>
    </row>
    <row s="1639" customFormat="1" customHeight="1" ht="18.75" hidden="1">
      <c r="A78" s="1784" t="s">
        <v>282</v>
      </c>
      <c r="B78" s="1784" t="s">
        <v>283</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318</v>
      </c>
      <c r="M78" s="2174"/>
      <c r="N78" s="338"/>
      <c r="O78" s="1628"/>
      <c r="P78" s="1628"/>
      <c r="AH78" s="1635">
        <v>0</v>
      </c>
    </row>
    <row s="1639" customFormat="1" customHeight="1" ht="18.75" hidden="1">
      <c r="A79" s="1784"/>
      <c r="B79" s="1784"/>
      <c r="C79" s="373" t="s">
        <v>1992</v>
      </c>
      <c r="D79" s="2466"/>
      <c r="E79" s="2208"/>
      <c r="F79" s="2387"/>
      <c r="G79" s="2431"/>
      <c r="H79" s="1504"/>
      <c r="I79" s="655" t="s">
        <v>1993</v>
      </c>
      <c r="J79" s="575"/>
      <c r="K79" s="1504"/>
      <c r="L79" s="218"/>
      <c r="M79" s="2174"/>
      <c r="N79" s="338"/>
      <c r="O79" s="1628"/>
      <c r="P79" s="1628"/>
      <c r="AH79" s="1635">
        <v>0</v>
      </c>
    </row>
    <row s="1639" customFormat="1" customHeight="1" ht="0.75" hidden="1">
      <c r="A80" s="1784"/>
      <c r="B80" s="1784"/>
      <c r="C80" s="373" t="s">
        <v>1998</v>
      </c>
      <c r="D80" s="2466"/>
      <c r="E80" s="2208"/>
      <c r="F80" s="2387"/>
      <c r="G80" s="404"/>
      <c r="H80" s="1504"/>
      <c r="I80" s="655"/>
      <c r="J80" s="575"/>
      <c r="K80" s="1504"/>
      <c r="L80" s="218"/>
      <c r="M80" s="2174"/>
      <c r="N80" s="338"/>
      <c r="O80" s="1628"/>
      <c r="P80" s="1628"/>
      <c r="AH80" s="1635">
        <v>0</v>
      </c>
    </row>
    <row s="1639" customFormat="1" customHeight="1" ht="18.75" hidden="1">
      <c r="A81" s="1784" t="s">
        <v>287</v>
      </c>
      <c r="B81" s="1784" t="s">
        <v>288</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318</v>
      </c>
      <c r="M81" s="2174"/>
      <c r="N81" s="338"/>
      <c r="O81" s="1628"/>
      <c r="P81" s="1628"/>
      <c r="AH81" s="1635">
        <v>0</v>
      </c>
    </row>
    <row s="1639" customFormat="1" customHeight="1" ht="18.75" hidden="1">
      <c r="A82" s="1784"/>
      <c r="B82" s="1784"/>
      <c r="C82" s="373" t="s">
        <v>1992</v>
      </c>
      <c r="D82" s="2466"/>
      <c r="E82" s="2208"/>
      <c r="F82" s="2387"/>
      <c r="G82" s="2431"/>
      <c r="H82" s="1504"/>
      <c r="I82" s="655" t="s">
        <v>1993</v>
      </c>
      <c r="J82" s="575"/>
      <c r="K82" s="1504"/>
      <c r="L82" s="218"/>
      <c r="M82" s="2174"/>
      <c r="N82" s="338"/>
      <c r="O82" s="1628"/>
      <c r="P82" s="1628"/>
      <c r="AH82" s="1635">
        <v>0</v>
      </c>
    </row>
    <row s="1639" customFormat="1" customHeight="1" ht="1.05">
      <c r="A83" s="1784"/>
      <c r="B83" s="1784"/>
      <c r="C83" s="373" t="s">
        <v>1998</v>
      </c>
      <c r="D83" s="2466"/>
      <c r="E83" s="2208"/>
      <c r="F83" s="2387"/>
      <c r="G83" s="404"/>
      <c r="H83" s="1504"/>
      <c r="I83" s="655"/>
      <c r="J83" s="575"/>
      <c r="K83" s="1504"/>
      <c r="L83" s="218"/>
      <c r="M83" s="2174"/>
      <c r="N83" s="338"/>
      <c r="O83" s="1628"/>
      <c r="P83" s="1628"/>
      <c r="AH83" s="1635">
        <v>1</v>
      </c>
    </row>
    <row customHeight="1" ht="19.95">
      <c r="A84" s="1784"/>
      <c r="B84" s="1784"/>
      <c r="D84" s="380"/>
      <c r="E84" s="151" t="s">
        <v>103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318</v>
      </c>
      <c r="G85" s="202" t="s">
        <v>318</v>
      </c>
      <c r="H85" s="2222" t="s">
        <v>318</v>
      </c>
      <c r="I85" s="2224"/>
      <c r="J85" s="202" t="s">
        <v>318</v>
      </c>
      <c r="K85" s="202" t="s">
        <v>318</v>
      </c>
      <c r="L85" s="405"/>
      <c r="M85" s="349" t="s">
        <v>1999</v>
      </c>
      <c r="N85" s="338"/>
      <c r="AH85" s="378">
        <v>34</v>
      </c>
    </row>
    <row customHeight="1" ht="19.95">
      <c r="A86" s="1784"/>
      <c r="B86" s="1784"/>
      <c r="D86" s="380"/>
      <c r="E86" s="151" t="s">
        <v>90</v>
      </c>
      <c r="F86" s="2464" t="s">
        <v>2000</v>
      </c>
      <c r="G86" s="2464"/>
      <c r="H86" s="2464"/>
      <c r="I86" s="2464"/>
      <c r="J86" s="2464"/>
      <c r="K86" s="2464"/>
      <c r="L86" s="2464"/>
      <c r="M86" s="301"/>
      <c r="N86" s="338"/>
      <c r="AH86" s="378">
        <v>19</v>
      </c>
    </row>
    <row s="1639" customFormat="1" customHeight="1" ht="60.75" hidden="1">
      <c r="A87" s="1784" t="s">
        <v>169</v>
      </c>
      <c r="B87" s="1784" t="s">
        <v>170</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318</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1994</v>
      </c>
      <c r="D88" s="2466"/>
      <c r="E88" s="2208"/>
      <c r="F88" s="2387"/>
      <c r="G88" s="2431"/>
      <c r="H88" s="1504"/>
      <c r="I88" s="655" t="s">
        <v>1993</v>
      </c>
      <c r="J88" s="575"/>
      <c r="K88" s="1504"/>
      <c r="L88" s="218"/>
      <c r="M88" s="2174"/>
      <c r="N88" s="338"/>
      <c r="O88" s="1628"/>
      <c r="P88" s="1628"/>
      <c r="AH88" s="1635">
        <v>0</v>
      </c>
    </row>
    <row s="1639" customFormat="1" customHeight="1" ht="0.75" hidden="1">
      <c r="A89" s="1784"/>
      <c r="B89" s="1784"/>
      <c r="C89" s="373" t="s">
        <v>2001</v>
      </c>
      <c r="D89" s="2466"/>
      <c r="E89" s="2208"/>
      <c r="F89" s="2387"/>
      <c r="G89" s="404"/>
      <c r="H89" s="1504"/>
      <c r="I89" s="655"/>
      <c r="J89" s="575"/>
      <c r="K89" s="1504"/>
      <c r="L89" s="218"/>
      <c r="M89" s="2174"/>
      <c r="N89" s="338"/>
      <c r="O89" s="1628"/>
      <c r="P89" s="1628"/>
      <c r="AH89" s="1635">
        <v>0</v>
      </c>
    </row>
    <row s="1639" customFormat="1" customHeight="1" ht="45" hidden="1">
      <c r="A90" s="1784" t="s">
        <v>174</v>
      </c>
      <c r="B90" s="1784" t="s">
        <v>175</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318</v>
      </c>
      <c r="M90" s="2175"/>
      <c r="N90" s="338"/>
      <c r="O90" s="1628"/>
      <c r="P90" s="1628"/>
      <c r="AH90" s="1635">
        <v>0</v>
      </c>
    </row>
    <row s="1639" customFormat="1" customHeight="1" ht="18.75" hidden="1">
      <c r="A91" s="1784"/>
      <c r="B91" s="1784"/>
      <c r="C91" s="373" t="s">
        <v>1994</v>
      </c>
      <c r="D91" s="2466"/>
      <c r="E91" s="2208"/>
      <c r="F91" s="2387"/>
      <c r="G91" s="2431"/>
      <c r="H91" s="1504"/>
      <c r="I91" s="655" t="s">
        <v>1993</v>
      </c>
      <c r="J91" s="575"/>
      <c r="K91" s="1504"/>
      <c r="L91" s="218"/>
      <c r="M91" s="1865"/>
      <c r="N91" s="338"/>
      <c r="O91" s="1628"/>
      <c r="P91" s="1628"/>
      <c r="AH91" s="1635">
        <v>0</v>
      </c>
    </row>
    <row s="1639" customFormat="1" customHeight="1" ht="0.75" hidden="1">
      <c r="A92" s="1784"/>
      <c r="B92" s="1784"/>
      <c r="C92" s="373" t="s">
        <v>2001</v>
      </c>
      <c r="D92" s="2466"/>
      <c r="E92" s="2208"/>
      <c r="F92" s="2387"/>
      <c r="G92" s="404"/>
      <c r="H92" s="1504"/>
      <c r="I92" s="655"/>
      <c r="J92" s="575"/>
      <c r="K92" s="1504"/>
      <c r="L92" s="218"/>
      <c r="M92" s="345"/>
      <c r="N92" s="338"/>
      <c r="O92" s="1628"/>
      <c r="P92" s="1628"/>
      <c r="AH92" s="1635">
        <v>0</v>
      </c>
    </row>
    <row s="1639" customFormat="1" customHeight="1" ht="45" hidden="1">
      <c r="A93" s="1784" t="s">
        <v>181</v>
      </c>
      <c r="B93" s="1784" t="s">
        <v>182</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318</v>
      </c>
      <c r="M93" s="345"/>
      <c r="N93" s="338"/>
      <c r="O93" s="1628"/>
      <c r="P93" s="1628"/>
      <c r="AH93" s="1635">
        <v>0</v>
      </c>
    </row>
    <row s="1639" customFormat="1" customHeight="1" ht="18.75" hidden="1">
      <c r="A94" s="1784"/>
      <c r="B94" s="1784"/>
      <c r="C94" s="373" t="s">
        <v>1994</v>
      </c>
      <c r="D94" s="2466"/>
      <c r="E94" s="2208"/>
      <c r="F94" s="2387"/>
      <c r="G94" s="2431"/>
      <c r="H94" s="1504"/>
      <c r="I94" s="655" t="s">
        <v>1993</v>
      </c>
      <c r="J94" s="575"/>
      <c r="K94" s="1504"/>
      <c r="L94" s="218"/>
      <c r="M94" s="345"/>
      <c r="N94" s="338"/>
      <c r="O94" s="1628"/>
      <c r="P94" s="1628"/>
      <c r="AH94" s="1635">
        <v>0</v>
      </c>
    </row>
    <row s="1639" customFormat="1" customHeight="1" ht="0.75" hidden="1">
      <c r="A95" s="1784"/>
      <c r="B95" s="1784"/>
      <c r="C95" s="373" t="s">
        <v>2001</v>
      </c>
      <c r="D95" s="2466"/>
      <c r="E95" s="2208"/>
      <c r="F95" s="2387"/>
      <c r="G95" s="404"/>
      <c r="H95" s="1504"/>
      <c r="I95" s="655"/>
      <c r="J95" s="575"/>
      <c r="K95" s="1504"/>
      <c r="L95" s="218"/>
      <c r="M95" s="345"/>
      <c r="N95" s="338"/>
      <c r="O95" s="1628"/>
      <c r="P95" s="1628"/>
      <c r="AH95" s="1635">
        <v>0</v>
      </c>
    </row>
    <row s="1639" customFormat="1" customHeight="1" ht="45" hidden="1">
      <c r="A96" s="1784" t="s">
        <v>187</v>
      </c>
      <c r="B96" s="1784" t="s">
        <v>188</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318</v>
      </c>
      <c r="M96" s="345"/>
      <c r="N96" s="338"/>
      <c r="O96" s="1628"/>
      <c r="P96" s="1628"/>
      <c r="AH96" s="1635">
        <v>0</v>
      </c>
    </row>
    <row s="1639" customFormat="1" customHeight="1" ht="18.75" hidden="1">
      <c r="A97" s="1784"/>
      <c r="B97" s="1784"/>
      <c r="C97" s="373" t="s">
        <v>1994</v>
      </c>
      <c r="D97" s="2466"/>
      <c r="E97" s="2208"/>
      <c r="F97" s="2387"/>
      <c r="G97" s="2431"/>
      <c r="H97" s="1504"/>
      <c r="I97" s="655" t="s">
        <v>1993</v>
      </c>
      <c r="J97" s="575"/>
      <c r="K97" s="1504"/>
      <c r="L97" s="218"/>
      <c r="M97" s="345"/>
      <c r="N97" s="338"/>
      <c r="O97" s="1628"/>
      <c r="P97" s="1628"/>
      <c r="AH97" s="1635">
        <v>0</v>
      </c>
    </row>
    <row s="1639" customFormat="1" customHeight="1" ht="0.75" hidden="1">
      <c r="A98" s="1784"/>
      <c r="B98" s="1784"/>
      <c r="C98" s="373" t="s">
        <v>2001</v>
      </c>
      <c r="D98" s="2466"/>
      <c r="E98" s="2208"/>
      <c r="F98" s="2387"/>
      <c r="G98" s="404"/>
      <c r="H98" s="1504"/>
      <c r="I98" s="655"/>
      <c r="J98" s="575"/>
      <c r="K98" s="1504"/>
      <c r="L98" s="218"/>
      <c r="M98" s="345"/>
      <c r="N98" s="338"/>
      <c r="O98" s="1628"/>
      <c r="P98" s="1628"/>
      <c r="AH98" s="1635">
        <v>0</v>
      </c>
    </row>
    <row s="1639" customFormat="1" customHeight="1" ht="18.75" hidden="1">
      <c r="A99" s="1784" t="s">
        <v>193</v>
      </c>
      <c r="B99" s="1784" t="s">
        <v>194</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318</v>
      </c>
      <c r="M99" s="345"/>
      <c r="N99" s="338"/>
      <c r="O99" s="1628"/>
      <c r="P99" s="1628"/>
      <c r="AH99" s="1635">
        <v>0</v>
      </c>
    </row>
    <row s="1639" customFormat="1" customHeight="1" ht="18.75" hidden="1">
      <c r="A100" s="1784"/>
      <c r="B100" s="1784"/>
      <c r="C100" s="373" t="s">
        <v>1994</v>
      </c>
      <c r="D100" s="2466"/>
      <c r="E100" s="2208"/>
      <c r="F100" s="2387"/>
      <c r="G100" s="2431"/>
      <c r="H100" s="1504"/>
      <c r="I100" s="655" t="s">
        <v>1993</v>
      </c>
      <c r="J100" s="575"/>
      <c r="K100" s="1504"/>
      <c r="L100" s="218"/>
      <c r="M100" s="345"/>
      <c r="N100" s="338"/>
      <c r="O100" s="1628"/>
      <c r="P100" s="1628"/>
      <c r="AH100" s="1635">
        <v>0</v>
      </c>
    </row>
    <row s="1639" customFormat="1" customHeight="1" ht="0.75" hidden="1">
      <c r="A101" s="1784"/>
      <c r="B101" s="1784"/>
      <c r="C101" s="373" t="s">
        <v>2001</v>
      </c>
      <c r="D101" s="2466"/>
      <c r="E101" s="2208"/>
      <c r="F101" s="2387"/>
      <c r="G101" s="404"/>
      <c r="H101" s="1504"/>
      <c r="I101" s="655"/>
      <c r="J101" s="575"/>
      <c r="K101" s="1504"/>
      <c r="L101" s="218"/>
      <c r="M101" s="345"/>
      <c r="N101" s="338"/>
      <c r="O101" s="1628"/>
      <c r="P101" s="1628"/>
      <c r="AH101" s="1635">
        <v>0</v>
      </c>
    </row>
    <row s="1639" customFormat="1" customHeight="1" ht="18.75" hidden="1">
      <c r="A102" s="1784" t="s">
        <v>199</v>
      </c>
      <c r="B102" s="1784" t="s">
        <v>200</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318</v>
      </c>
      <c r="M102" s="345"/>
      <c r="N102" s="338"/>
      <c r="O102" s="1628"/>
      <c r="P102" s="1628"/>
      <c r="AH102" s="1635">
        <v>0</v>
      </c>
    </row>
    <row s="1639" customFormat="1" customHeight="1" ht="18.75" hidden="1">
      <c r="A103" s="1784"/>
      <c r="B103" s="1784"/>
      <c r="C103" s="373" t="s">
        <v>1994</v>
      </c>
      <c r="D103" s="2466"/>
      <c r="E103" s="2208"/>
      <c r="F103" s="2387"/>
      <c r="G103" s="2431"/>
      <c r="H103" s="1504"/>
      <c r="I103" s="655" t="s">
        <v>1993</v>
      </c>
      <c r="J103" s="575"/>
      <c r="K103" s="1504"/>
      <c r="L103" s="218"/>
      <c r="M103" s="345"/>
      <c r="N103" s="338"/>
      <c r="O103" s="1628"/>
      <c r="P103" s="1628"/>
      <c r="AH103" s="1635">
        <v>0</v>
      </c>
    </row>
    <row s="1639" customFormat="1" customHeight="1" ht="0.75" hidden="1">
      <c r="A104" s="1784"/>
      <c r="B104" s="1784"/>
      <c r="C104" s="373" t="s">
        <v>2001</v>
      </c>
      <c r="D104" s="2466"/>
      <c r="E104" s="2208"/>
      <c r="F104" s="2387"/>
      <c r="G104" s="404"/>
      <c r="H104" s="1504"/>
      <c r="I104" s="655"/>
      <c r="J104" s="575"/>
      <c r="K104" s="1504"/>
      <c r="L104" s="218"/>
      <c r="M104" s="345"/>
      <c r="N104" s="338"/>
      <c r="O104" s="1628"/>
      <c r="P104" s="1628"/>
      <c r="AH104" s="1635">
        <v>0</v>
      </c>
    </row>
    <row s="1639" customFormat="1" customHeight="1" ht="18.75" hidden="1">
      <c r="A105" s="1784" t="s">
        <v>205</v>
      </c>
      <c r="B105" s="1784" t="s">
        <v>206</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318</v>
      </c>
      <c r="M105" s="345"/>
      <c r="N105" s="338"/>
      <c r="O105" s="1628"/>
      <c r="P105" s="1628"/>
      <c r="AH105" s="1635">
        <v>0</v>
      </c>
    </row>
    <row s="1639" customFormat="1" customHeight="1" ht="18.75" hidden="1">
      <c r="A106" s="1784"/>
      <c r="B106" s="1784"/>
      <c r="C106" s="373" t="s">
        <v>1994</v>
      </c>
      <c r="D106" s="2466"/>
      <c r="E106" s="2208"/>
      <c r="F106" s="2387"/>
      <c r="G106" s="2431"/>
      <c r="H106" s="1504"/>
      <c r="I106" s="655" t="s">
        <v>1993</v>
      </c>
      <c r="J106" s="575"/>
      <c r="K106" s="1504"/>
      <c r="L106" s="218"/>
      <c r="M106" s="345"/>
      <c r="N106" s="338"/>
      <c r="O106" s="1628"/>
      <c r="P106" s="1628"/>
      <c r="AH106" s="1635">
        <v>0</v>
      </c>
    </row>
    <row s="1639" customFormat="1" customHeight="1" ht="0.75" hidden="1">
      <c r="A107" s="1784"/>
      <c r="B107" s="1784"/>
      <c r="C107" s="373" t="s">
        <v>2001</v>
      </c>
      <c r="D107" s="2466"/>
      <c r="E107" s="2208"/>
      <c r="F107" s="2387"/>
      <c r="G107" s="404"/>
      <c r="H107" s="1504"/>
      <c r="I107" s="655"/>
      <c r="J107" s="575"/>
      <c r="K107" s="1504"/>
      <c r="L107" s="218"/>
      <c r="M107" s="345"/>
      <c r="N107" s="338"/>
      <c r="O107" s="1628"/>
      <c r="P107" s="1628"/>
      <c r="AH107" s="1635">
        <v>0</v>
      </c>
    </row>
    <row s="1639" customFormat="1" customHeight="1" ht="18.75" hidden="1">
      <c r="A108" s="1784" t="s">
        <v>211</v>
      </c>
      <c r="B108" s="1784" t="s">
        <v>212</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318</v>
      </c>
      <c r="M108" s="345"/>
      <c r="N108" s="338"/>
      <c r="O108" s="1628"/>
      <c r="P108" s="1628"/>
      <c r="AH108" s="1635">
        <v>0</v>
      </c>
    </row>
    <row s="1639" customFormat="1" customHeight="1" ht="18.75" hidden="1">
      <c r="A109" s="1784"/>
      <c r="B109" s="1784"/>
      <c r="C109" s="373" t="s">
        <v>1994</v>
      </c>
      <c r="D109" s="2466"/>
      <c r="E109" s="2208"/>
      <c r="F109" s="2387"/>
      <c r="G109" s="2431"/>
      <c r="H109" s="1504"/>
      <c r="I109" s="655" t="s">
        <v>1993</v>
      </c>
      <c r="J109" s="575"/>
      <c r="K109" s="1504"/>
      <c r="L109" s="218"/>
      <c r="M109" s="345"/>
      <c r="N109" s="338"/>
      <c r="O109" s="1628"/>
      <c r="P109" s="1628"/>
      <c r="AH109" s="1635">
        <v>0</v>
      </c>
    </row>
    <row s="1639" customFormat="1" customHeight="1" ht="0.75" hidden="1">
      <c r="A110" s="1784"/>
      <c r="B110" s="1784"/>
      <c r="C110" s="373" t="s">
        <v>2001</v>
      </c>
      <c r="D110" s="2466"/>
      <c r="E110" s="2208"/>
      <c r="F110" s="2387"/>
      <c r="G110" s="404"/>
      <c r="H110" s="1504"/>
      <c r="I110" s="655"/>
      <c r="J110" s="575"/>
      <c r="K110" s="1504"/>
      <c r="L110" s="218"/>
      <c r="M110" s="345"/>
      <c r="N110" s="338"/>
      <c r="O110" s="1628"/>
      <c r="P110" s="1628"/>
      <c r="AH110" s="1635">
        <v>0</v>
      </c>
    </row>
    <row s="1639" customFormat="1" customHeight="1" ht="18.75" hidden="1">
      <c r="A111" s="1784" t="s">
        <v>217</v>
      </c>
      <c r="B111" s="1784" t="s">
        <v>218</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318</v>
      </c>
      <c r="M111" s="345"/>
      <c r="N111" s="338"/>
      <c r="O111" s="1628"/>
      <c r="P111" s="1628"/>
      <c r="AH111" s="1635">
        <v>0</v>
      </c>
    </row>
    <row s="1639" customFormat="1" customHeight="1" ht="18.75" hidden="1">
      <c r="A112" s="1784"/>
      <c r="B112" s="1784"/>
      <c r="C112" s="373" t="s">
        <v>1994</v>
      </c>
      <c r="D112" s="2466"/>
      <c r="E112" s="2208"/>
      <c r="F112" s="2387"/>
      <c r="G112" s="2431"/>
      <c r="H112" s="1504"/>
      <c r="I112" s="655" t="s">
        <v>1993</v>
      </c>
      <c r="J112" s="575"/>
      <c r="K112" s="1504"/>
      <c r="L112" s="218"/>
      <c r="M112" s="345"/>
      <c r="N112" s="338"/>
      <c r="O112" s="1628"/>
      <c r="P112" s="1628"/>
      <c r="AH112" s="1635">
        <v>0</v>
      </c>
    </row>
    <row s="1639" customFormat="1" customHeight="1" ht="0.75" hidden="1">
      <c r="A113" s="1784"/>
      <c r="B113" s="1784"/>
      <c r="C113" s="373" t="s">
        <v>2001</v>
      </c>
      <c r="D113" s="2466"/>
      <c r="E113" s="2208"/>
      <c r="F113" s="2387"/>
      <c r="G113" s="404"/>
      <c r="H113" s="1504"/>
      <c r="I113" s="655"/>
      <c r="J113" s="575"/>
      <c r="K113" s="1504"/>
      <c r="L113" s="218"/>
      <c r="M113" s="345"/>
      <c r="N113" s="338"/>
      <c r="O113" s="1628"/>
      <c r="P113" s="1628"/>
      <c r="AH113" s="1635">
        <v>0</v>
      </c>
    </row>
    <row s="1639" customFormat="1" customHeight="1" ht="18.75" hidden="1">
      <c r="A114" s="1784" t="s">
        <v>237</v>
      </c>
      <c r="B114" s="1784" t="s">
        <v>238</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318</v>
      </c>
      <c r="M114" s="345"/>
      <c r="N114" s="338"/>
      <c r="O114" s="1628"/>
      <c r="P114" s="1628"/>
      <c r="AH114" s="1635">
        <v>0</v>
      </c>
    </row>
    <row s="1639" customFormat="1" customHeight="1" ht="18.75" hidden="1">
      <c r="A115" s="1784"/>
      <c r="B115" s="1784"/>
      <c r="C115" s="373" t="s">
        <v>1994</v>
      </c>
      <c r="D115" s="2466"/>
      <c r="E115" s="2208"/>
      <c r="F115" s="2387"/>
      <c r="G115" s="2431"/>
      <c r="H115" s="1504"/>
      <c r="I115" s="655" t="s">
        <v>1993</v>
      </c>
      <c r="J115" s="575"/>
      <c r="K115" s="1504"/>
      <c r="L115" s="218"/>
      <c r="M115" s="345"/>
      <c r="N115" s="338"/>
      <c r="O115" s="1628"/>
      <c r="P115" s="1628"/>
      <c r="AH115" s="1635">
        <v>0</v>
      </c>
    </row>
    <row s="1639" customFormat="1" customHeight="1" ht="0.75" hidden="1">
      <c r="A116" s="1784"/>
      <c r="B116" s="1784"/>
      <c r="C116" s="373" t="s">
        <v>2001</v>
      </c>
      <c r="D116" s="2466"/>
      <c r="E116" s="2208"/>
      <c r="F116" s="2387"/>
      <c r="G116" s="404"/>
      <c r="H116" s="1504"/>
      <c r="I116" s="655"/>
      <c r="J116" s="575"/>
      <c r="K116" s="1504"/>
      <c r="L116" s="218"/>
      <c r="M116" s="345"/>
      <c r="N116" s="338"/>
      <c r="O116" s="1628"/>
      <c r="P116" s="1628"/>
      <c r="AH116" s="1635">
        <v>0</v>
      </c>
    </row>
    <row s="1639" customFormat="1" customHeight="1" ht="18.75" hidden="1">
      <c r="A117" s="1784" t="s">
        <v>242</v>
      </c>
      <c r="B117" s="1784" t="s">
        <v>243</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318</v>
      </c>
      <c r="M117" s="345"/>
      <c r="N117" s="338"/>
      <c r="O117" s="1628"/>
      <c r="P117" s="1628"/>
      <c r="AH117" s="1635">
        <v>0</v>
      </c>
    </row>
    <row s="1639" customFormat="1" customHeight="1" ht="18.75" hidden="1">
      <c r="A118" s="1784"/>
      <c r="B118" s="1784"/>
      <c r="C118" s="373" t="s">
        <v>1994</v>
      </c>
      <c r="D118" s="2466"/>
      <c r="E118" s="2208"/>
      <c r="F118" s="2387"/>
      <c r="G118" s="2431"/>
      <c r="H118" s="1504"/>
      <c r="I118" s="655" t="s">
        <v>1993</v>
      </c>
      <c r="J118" s="575"/>
      <c r="K118" s="1504"/>
      <c r="L118" s="218"/>
      <c r="M118" s="345"/>
      <c r="N118" s="338"/>
      <c r="O118" s="1628"/>
      <c r="P118" s="1628"/>
      <c r="AH118" s="1635">
        <v>0</v>
      </c>
    </row>
    <row s="1639" customFormat="1" customHeight="1" ht="0.75" hidden="1">
      <c r="A119" s="1784"/>
      <c r="B119" s="1784"/>
      <c r="C119" s="373" t="s">
        <v>2001</v>
      </c>
      <c r="D119" s="2466"/>
      <c r="E119" s="2208"/>
      <c r="F119" s="2387"/>
      <c r="G119" s="404"/>
      <c r="H119" s="1504"/>
      <c r="I119" s="655"/>
      <c r="J119" s="575"/>
      <c r="K119" s="1504"/>
      <c r="L119" s="218"/>
      <c r="M119" s="345"/>
      <c r="N119" s="338"/>
      <c r="O119" s="1628"/>
      <c r="P119" s="1628"/>
      <c r="AH119" s="1635">
        <v>0</v>
      </c>
    </row>
    <row s="1639" customFormat="1" customHeight="1" ht="18.75" hidden="1">
      <c r="A120" s="1784" t="s">
        <v>247</v>
      </c>
      <c r="B120" s="1784" t="s">
        <v>248</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318</v>
      </c>
      <c r="M120" s="345"/>
      <c r="N120" s="338"/>
      <c r="O120" s="1628"/>
      <c r="P120" s="1628"/>
      <c r="AH120" s="1635">
        <v>0</v>
      </c>
    </row>
    <row s="1639" customFormat="1" customHeight="1" ht="18.75" hidden="1">
      <c r="A121" s="1784"/>
      <c r="B121" s="1784"/>
      <c r="C121" s="373" t="s">
        <v>1994</v>
      </c>
      <c r="D121" s="2466"/>
      <c r="E121" s="2208"/>
      <c r="F121" s="2387"/>
      <c r="G121" s="2431"/>
      <c r="H121" s="1504"/>
      <c r="I121" s="655" t="s">
        <v>1993</v>
      </c>
      <c r="J121" s="575"/>
      <c r="K121" s="1504"/>
      <c r="L121" s="218"/>
      <c r="M121" s="345"/>
      <c r="N121" s="338"/>
      <c r="O121" s="1628"/>
      <c r="P121" s="1628"/>
      <c r="AH121" s="1635">
        <v>0</v>
      </c>
    </row>
    <row s="1639" customFormat="1" customHeight="1" ht="0.75" hidden="1">
      <c r="A122" s="1784"/>
      <c r="B122" s="1784"/>
      <c r="C122" s="373" t="s">
        <v>2001</v>
      </c>
      <c r="D122" s="2466"/>
      <c r="E122" s="2208"/>
      <c r="F122" s="2387"/>
      <c r="G122" s="404"/>
      <c r="H122" s="1504"/>
      <c r="I122" s="655"/>
      <c r="J122" s="575"/>
      <c r="K122" s="1504"/>
      <c r="L122" s="218"/>
      <c r="M122" s="345"/>
      <c r="N122" s="338"/>
      <c r="O122" s="1628"/>
      <c r="P122" s="1628"/>
      <c r="AH122" s="1635">
        <v>0</v>
      </c>
    </row>
    <row s="1639" customFormat="1" customHeight="1" ht="18.75" hidden="1">
      <c r="A123" s="1784" t="s">
        <v>252</v>
      </c>
      <c r="B123" s="1784" t="s">
        <v>253</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318</v>
      </c>
      <c r="M123" s="345"/>
      <c r="N123" s="338"/>
      <c r="O123" s="1628"/>
      <c r="P123" s="1628"/>
      <c r="AH123" s="1635">
        <v>0</v>
      </c>
    </row>
    <row s="1639" customFormat="1" customHeight="1" ht="18.75" hidden="1">
      <c r="A124" s="1784"/>
      <c r="B124" s="1784"/>
      <c r="C124" s="373" t="s">
        <v>1994</v>
      </c>
      <c r="D124" s="2466"/>
      <c r="E124" s="2208"/>
      <c r="F124" s="2387"/>
      <c r="G124" s="2431"/>
      <c r="H124" s="1504"/>
      <c r="I124" s="655" t="s">
        <v>1993</v>
      </c>
      <c r="J124" s="575"/>
      <c r="K124" s="1504"/>
      <c r="L124" s="218"/>
      <c r="M124" s="345"/>
      <c r="N124" s="338"/>
      <c r="O124" s="1628"/>
      <c r="P124" s="1628"/>
      <c r="AH124" s="1635">
        <v>0</v>
      </c>
    </row>
    <row s="1639" customFormat="1" customHeight="1" ht="0.75" hidden="1">
      <c r="A125" s="1784"/>
      <c r="B125" s="1784"/>
      <c r="C125" s="373" t="s">
        <v>2001</v>
      </c>
      <c r="D125" s="2466"/>
      <c r="E125" s="2208"/>
      <c r="F125" s="2387"/>
      <c r="G125" s="404"/>
      <c r="H125" s="1504"/>
      <c r="I125" s="655"/>
      <c r="J125" s="575"/>
      <c r="K125" s="1504"/>
      <c r="L125" s="218"/>
      <c r="M125" s="345"/>
      <c r="N125" s="338"/>
      <c r="O125" s="1628"/>
      <c r="P125" s="1628"/>
      <c r="AH125" s="1635">
        <v>0</v>
      </c>
    </row>
    <row s="1639" customFormat="1" customHeight="1" ht="18.75" hidden="1">
      <c r="A126" s="1784" t="s">
        <v>257</v>
      </c>
      <c r="B126" s="1784" t="s">
        <v>258</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318</v>
      </c>
      <c r="M126" s="345"/>
      <c r="N126" s="338"/>
      <c r="O126" s="1628"/>
      <c r="P126" s="1628"/>
      <c r="AH126" s="1635">
        <v>0</v>
      </c>
    </row>
    <row s="1639" customFormat="1" customHeight="1" ht="18.75" hidden="1">
      <c r="A127" s="1784"/>
      <c r="B127" s="1784"/>
      <c r="C127" s="373" t="s">
        <v>1994</v>
      </c>
      <c r="D127" s="2466"/>
      <c r="E127" s="2208"/>
      <c r="F127" s="2387"/>
      <c r="G127" s="2431"/>
      <c r="H127" s="1504"/>
      <c r="I127" s="655" t="s">
        <v>1993</v>
      </c>
      <c r="J127" s="575"/>
      <c r="K127" s="1504"/>
      <c r="L127" s="218"/>
      <c r="M127" s="345"/>
      <c r="N127" s="338"/>
      <c r="O127" s="1628"/>
      <c r="P127" s="1628"/>
      <c r="AH127" s="1635">
        <v>0</v>
      </c>
    </row>
    <row s="1639" customFormat="1" customHeight="1" ht="0.75" hidden="1">
      <c r="A128" s="1784"/>
      <c r="B128" s="1784"/>
      <c r="C128" s="373" t="s">
        <v>2001</v>
      </c>
      <c r="D128" s="2466"/>
      <c r="E128" s="2208"/>
      <c r="F128" s="2387"/>
      <c r="G128" s="404"/>
      <c r="H128" s="1504"/>
      <c r="I128" s="655"/>
      <c r="J128" s="575"/>
      <c r="K128" s="1504"/>
      <c r="L128" s="218"/>
      <c r="M128" s="345"/>
      <c r="N128" s="338"/>
      <c r="O128" s="1628"/>
      <c r="P128" s="1628"/>
      <c r="AH128" s="1635">
        <v>0</v>
      </c>
    </row>
    <row s="1639" customFormat="1" customHeight="1" ht="18.75" hidden="1">
      <c r="A129" s="1784" t="s">
        <v>262</v>
      </c>
      <c r="B129" s="1784" t="s">
        <v>263</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318</v>
      </c>
      <c r="M129" s="345"/>
      <c r="N129" s="338"/>
      <c r="O129" s="1628"/>
      <c r="P129" s="1628"/>
      <c r="AH129" s="1635">
        <v>0</v>
      </c>
    </row>
    <row s="1639" customFormat="1" customHeight="1" ht="18.75" hidden="1">
      <c r="A130" s="1784"/>
      <c r="B130" s="1784"/>
      <c r="C130" s="373" t="s">
        <v>1994</v>
      </c>
      <c r="D130" s="2466"/>
      <c r="E130" s="2208"/>
      <c r="F130" s="2387"/>
      <c r="G130" s="2431"/>
      <c r="H130" s="1504"/>
      <c r="I130" s="655" t="s">
        <v>1993</v>
      </c>
      <c r="J130" s="575"/>
      <c r="K130" s="1504"/>
      <c r="L130" s="218"/>
      <c r="M130" s="345"/>
      <c r="N130" s="338"/>
      <c r="O130" s="1628"/>
      <c r="P130" s="1628"/>
      <c r="AH130" s="1635">
        <v>0</v>
      </c>
    </row>
    <row s="1639" customFormat="1" customHeight="1" ht="0.75" hidden="1">
      <c r="A131" s="1784"/>
      <c r="B131" s="1784"/>
      <c r="C131" s="373" t="s">
        <v>2001</v>
      </c>
      <c r="D131" s="2466"/>
      <c r="E131" s="2208"/>
      <c r="F131" s="2387"/>
      <c r="G131" s="404"/>
      <c r="H131" s="1504"/>
      <c r="I131" s="655"/>
      <c r="J131" s="575"/>
      <c r="K131" s="1504"/>
      <c r="L131" s="218"/>
      <c r="M131" s="345"/>
      <c r="N131" s="338"/>
      <c r="O131" s="1628"/>
      <c r="P131" s="1628"/>
      <c r="AH131" s="1635">
        <v>0</v>
      </c>
    </row>
    <row s="1639" customFormat="1" customHeight="1" ht="18.75" hidden="1">
      <c r="A132" s="1784" t="s">
        <v>267</v>
      </c>
      <c r="B132" s="1784" t="s">
        <v>268</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318</v>
      </c>
      <c r="M132" s="345"/>
      <c r="N132" s="338"/>
      <c r="O132" s="1628"/>
      <c r="P132" s="1628"/>
      <c r="AH132" s="1635">
        <v>0</v>
      </c>
    </row>
    <row s="1639" customFormat="1" customHeight="1" ht="18.75" hidden="1">
      <c r="A133" s="1784"/>
      <c r="B133" s="1784"/>
      <c r="C133" s="373" t="s">
        <v>1994</v>
      </c>
      <c r="D133" s="2466"/>
      <c r="E133" s="2208"/>
      <c r="F133" s="2387"/>
      <c r="G133" s="2431"/>
      <c r="H133" s="1504"/>
      <c r="I133" s="655" t="s">
        <v>1993</v>
      </c>
      <c r="J133" s="575"/>
      <c r="K133" s="1504"/>
      <c r="L133" s="218"/>
      <c r="M133" s="345"/>
      <c r="N133" s="338"/>
      <c r="O133" s="1628"/>
      <c r="P133" s="1628"/>
      <c r="AH133" s="1635">
        <v>0</v>
      </c>
    </row>
    <row s="1639" customFormat="1" customHeight="1" ht="0.75" hidden="1">
      <c r="A134" s="1784"/>
      <c r="B134" s="1784"/>
      <c r="C134" s="373" t="s">
        <v>2001</v>
      </c>
      <c r="D134" s="2466"/>
      <c r="E134" s="2208"/>
      <c r="F134" s="2387"/>
      <c r="G134" s="404"/>
      <c r="H134" s="1504"/>
      <c r="I134" s="655"/>
      <c r="J134" s="575"/>
      <c r="K134" s="1504"/>
      <c r="L134" s="218"/>
      <c r="M134" s="345"/>
      <c r="N134" s="338"/>
      <c r="O134" s="1628"/>
      <c r="P134" s="1628"/>
      <c r="AH134" s="1635">
        <v>0</v>
      </c>
    </row>
    <row s="1639" customFormat="1" customHeight="1" ht="18.75" hidden="1">
      <c r="A135" s="1784" t="s">
        <v>272</v>
      </c>
      <c r="B135" s="1784" t="s">
        <v>273</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318</v>
      </c>
      <c r="M135" s="345"/>
      <c r="N135" s="338"/>
      <c r="O135" s="1628"/>
      <c r="P135" s="1628"/>
      <c r="AH135" s="1635">
        <v>0</v>
      </c>
    </row>
    <row s="1639" customFormat="1" customHeight="1" ht="18.75" hidden="1">
      <c r="A136" s="1784"/>
      <c r="B136" s="1784"/>
      <c r="C136" s="373" t="s">
        <v>1994</v>
      </c>
      <c r="D136" s="2466"/>
      <c r="E136" s="2208"/>
      <c r="F136" s="2387"/>
      <c r="G136" s="2431"/>
      <c r="H136" s="1504"/>
      <c r="I136" s="655" t="s">
        <v>1993</v>
      </c>
      <c r="J136" s="575"/>
      <c r="K136" s="1504"/>
      <c r="L136" s="218"/>
      <c r="M136" s="345"/>
      <c r="N136" s="338"/>
      <c r="O136" s="1628"/>
      <c r="P136" s="1628"/>
      <c r="AH136" s="1635">
        <v>0</v>
      </c>
    </row>
    <row s="1639" customFormat="1" customHeight="1" ht="0.75" hidden="1">
      <c r="A137" s="1784"/>
      <c r="B137" s="1784"/>
      <c r="C137" s="373" t="s">
        <v>2001</v>
      </c>
      <c r="D137" s="2466"/>
      <c r="E137" s="2208"/>
      <c r="F137" s="2387"/>
      <c r="G137" s="404"/>
      <c r="H137" s="1504"/>
      <c r="I137" s="655"/>
      <c r="J137" s="575"/>
      <c r="K137" s="1504"/>
      <c r="L137" s="218"/>
      <c r="M137" s="345"/>
      <c r="N137" s="338"/>
      <c r="O137" s="1628"/>
      <c r="P137" s="1628"/>
      <c r="AH137" s="1635">
        <v>0</v>
      </c>
    </row>
    <row s="1639" customFormat="1" customHeight="1" ht="18.75" hidden="1">
      <c r="A138" s="1784" t="s">
        <v>277</v>
      </c>
      <c r="B138" s="1784" t="s">
        <v>278</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318</v>
      </c>
      <c r="M138" s="345"/>
      <c r="N138" s="338"/>
      <c r="O138" s="1628"/>
      <c r="P138" s="1628"/>
      <c r="AH138" s="1635">
        <v>0</v>
      </c>
    </row>
    <row s="1639" customFormat="1" customHeight="1" ht="18.75" hidden="1">
      <c r="A139" s="1784"/>
      <c r="B139" s="1784"/>
      <c r="C139" s="373" t="s">
        <v>1994</v>
      </c>
      <c r="D139" s="2466"/>
      <c r="E139" s="2208"/>
      <c r="F139" s="2387"/>
      <c r="G139" s="2431"/>
      <c r="H139" s="1504"/>
      <c r="I139" s="655" t="s">
        <v>1993</v>
      </c>
      <c r="J139" s="575"/>
      <c r="K139" s="1504"/>
      <c r="L139" s="218"/>
      <c r="M139" s="345"/>
      <c r="N139" s="338"/>
      <c r="O139" s="1628"/>
      <c r="P139" s="1628"/>
      <c r="AH139" s="1635">
        <v>0</v>
      </c>
    </row>
    <row s="1639" customFormat="1" customHeight="1" ht="0.75" hidden="1">
      <c r="A140" s="1784"/>
      <c r="B140" s="1784"/>
      <c r="C140" s="373" t="s">
        <v>2001</v>
      </c>
      <c r="D140" s="2466"/>
      <c r="E140" s="2208"/>
      <c r="F140" s="2387"/>
      <c r="G140" s="404"/>
      <c r="H140" s="1504"/>
      <c r="I140" s="655"/>
      <c r="J140" s="575"/>
      <c r="K140" s="1504"/>
      <c r="L140" s="218"/>
      <c r="M140" s="345"/>
      <c r="N140" s="338"/>
      <c r="O140" s="1628"/>
      <c r="P140" s="1628"/>
      <c r="AH140" s="1635">
        <v>0</v>
      </c>
    </row>
    <row s="1639" customFormat="1" customHeight="1" ht="18.75" hidden="1">
      <c r="A141" s="1784" t="s">
        <v>282</v>
      </c>
      <c r="B141" s="1784" t="s">
        <v>283</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318</v>
      </c>
      <c r="M141" s="345"/>
      <c r="N141" s="338"/>
      <c r="O141" s="1628"/>
      <c r="P141" s="1628"/>
      <c r="AH141" s="1635">
        <v>0</v>
      </c>
    </row>
    <row s="1639" customFormat="1" customHeight="1" ht="18.75" hidden="1">
      <c r="A142" s="1784"/>
      <c r="B142" s="1784"/>
      <c r="C142" s="373" t="s">
        <v>1994</v>
      </c>
      <c r="D142" s="2466"/>
      <c r="E142" s="2208"/>
      <c r="F142" s="2387"/>
      <c r="G142" s="2431"/>
      <c r="H142" s="1504"/>
      <c r="I142" s="655" t="s">
        <v>1993</v>
      </c>
      <c r="J142" s="575"/>
      <c r="K142" s="1504"/>
      <c r="L142" s="218"/>
      <c r="M142" s="345"/>
      <c r="N142" s="338"/>
      <c r="O142" s="1628"/>
      <c r="P142" s="1628"/>
      <c r="AH142" s="1635">
        <v>0</v>
      </c>
    </row>
    <row s="1639" customFormat="1" customHeight="1" ht="0.75" hidden="1">
      <c r="A143" s="1784"/>
      <c r="B143" s="1784"/>
      <c r="C143" s="373" t="s">
        <v>2001</v>
      </c>
      <c r="D143" s="2466"/>
      <c r="E143" s="2208"/>
      <c r="F143" s="2387"/>
      <c r="G143" s="404"/>
      <c r="H143" s="1504"/>
      <c r="I143" s="655"/>
      <c r="J143" s="575"/>
      <c r="K143" s="1504"/>
      <c r="L143" s="218"/>
      <c r="M143" s="345"/>
      <c r="N143" s="338"/>
      <c r="O143" s="1628"/>
      <c r="P143" s="1628"/>
      <c r="AH143" s="1635">
        <v>0</v>
      </c>
    </row>
    <row s="1639" customFormat="1" customHeight="1" ht="18.75" hidden="1">
      <c r="A144" s="1784" t="s">
        <v>287</v>
      </c>
      <c r="B144" s="1784" t="s">
        <v>288</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318</v>
      </c>
      <c r="M144" s="345"/>
      <c r="N144" s="338"/>
      <c r="O144" s="1628"/>
      <c r="P144" s="1628"/>
      <c r="AH144" s="1635">
        <v>0</v>
      </c>
    </row>
    <row s="1639" customFormat="1" customHeight="1" ht="18.75" hidden="1">
      <c r="A145" s="1784"/>
      <c r="B145" s="1784"/>
      <c r="C145" s="373" t="s">
        <v>1994</v>
      </c>
      <c r="D145" s="2466"/>
      <c r="E145" s="2208"/>
      <c r="F145" s="2387"/>
      <c r="G145" s="2431"/>
      <c r="H145" s="1504"/>
      <c r="I145" s="655" t="s">
        <v>1993</v>
      </c>
      <c r="J145" s="575"/>
      <c r="K145" s="1504"/>
      <c r="L145" s="218"/>
      <c r="M145" s="345"/>
      <c r="N145" s="338"/>
      <c r="O145" s="1628"/>
      <c r="P145" s="1628"/>
      <c r="AH145" s="1635">
        <v>0</v>
      </c>
    </row>
    <row s="1639" customFormat="1" customHeight="1" ht="1.05">
      <c r="A146" s="1784"/>
      <c r="B146" s="1784"/>
      <c r="C146" s="373" t="s">
        <v>2001</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169</v>
      </c>
      <c r="B148" s="1784" t="s">
        <v>170</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318</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1994</v>
      </c>
      <c r="D149" s="2466"/>
      <c r="E149" s="2208"/>
      <c r="F149" s="2387"/>
      <c r="G149" s="2431"/>
      <c r="H149" s="1504"/>
      <c r="I149" s="655" t="s">
        <v>1993</v>
      </c>
      <c r="J149" s="575"/>
      <c r="K149" s="1504"/>
      <c r="L149" s="218"/>
      <c r="M149" s="2174"/>
      <c r="N149" s="338"/>
      <c r="O149" s="1628"/>
      <c r="P149" s="1628"/>
      <c r="AH149" s="1635">
        <v>0</v>
      </c>
    </row>
    <row s="1639" customFormat="1" customHeight="1" ht="0.75" hidden="1">
      <c r="A150" s="1784"/>
      <c r="B150" s="1784"/>
      <c r="C150" s="373" t="s">
        <v>2001</v>
      </c>
      <c r="D150" s="2466"/>
      <c r="E150" s="2208"/>
      <c r="F150" s="2387"/>
      <c r="G150" s="404"/>
      <c r="H150" s="1504"/>
      <c r="I150" s="655"/>
      <c r="J150" s="575"/>
      <c r="K150" s="1504"/>
      <c r="L150" s="218"/>
      <c r="M150" s="2174"/>
      <c r="N150" s="338"/>
      <c r="O150" s="1628"/>
      <c r="P150" s="1628"/>
      <c r="AH150" s="1635">
        <v>0</v>
      </c>
    </row>
    <row s="1639" customFormat="1" customHeight="1" ht="45" hidden="1">
      <c r="A151" s="1784" t="s">
        <v>174</v>
      </c>
      <c r="B151" s="1784" t="s">
        <v>175</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318</v>
      </c>
      <c r="M151" s="2175"/>
      <c r="N151" s="338"/>
      <c r="O151" s="1628"/>
      <c r="P151" s="1628"/>
      <c r="AH151" s="1635">
        <v>0</v>
      </c>
    </row>
    <row s="1639" customFormat="1" customHeight="1" ht="18.75" hidden="1">
      <c r="A152" s="1784"/>
      <c r="B152" s="1784"/>
      <c r="C152" s="373" t="s">
        <v>1994</v>
      </c>
      <c r="D152" s="2466"/>
      <c r="E152" s="2208"/>
      <c r="F152" s="2387"/>
      <c r="G152" s="2431"/>
      <c r="H152" s="1504"/>
      <c r="I152" s="655" t="s">
        <v>1993</v>
      </c>
      <c r="J152" s="575"/>
      <c r="K152" s="1504"/>
      <c r="L152" s="218"/>
      <c r="M152" s="1865"/>
      <c r="N152" s="338"/>
      <c r="O152" s="1628"/>
      <c r="P152" s="1628"/>
      <c r="AH152" s="1635">
        <v>0</v>
      </c>
    </row>
    <row s="1639" customFormat="1" customHeight="1" ht="0.75" hidden="1">
      <c r="A153" s="1784"/>
      <c r="B153" s="1784"/>
      <c r="C153" s="373" t="s">
        <v>2001</v>
      </c>
      <c r="D153" s="2466"/>
      <c r="E153" s="2208"/>
      <c r="F153" s="2387"/>
      <c r="G153" s="404"/>
      <c r="H153" s="1504"/>
      <c r="I153" s="655"/>
      <c r="J153" s="575"/>
      <c r="K153" s="1504"/>
      <c r="L153" s="218"/>
      <c r="M153" s="345"/>
      <c r="N153" s="338"/>
      <c r="O153" s="1628"/>
      <c r="P153" s="1628"/>
      <c r="AH153" s="1635">
        <v>0</v>
      </c>
    </row>
    <row s="1639" customFormat="1" customHeight="1" ht="45" hidden="1">
      <c r="A154" s="1784" t="s">
        <v>181</v>
      </c>
      <c r="B154" s="1784" t="s">
        <v>182</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318</v>
      </c>
      <c r="M154" s="345"/>
      <c r="N154" s="338"/>
      <c r="O154" s="1628"/>
      <c r="P154" s="1628"/>
      <c r="AH154" s="1635">
        <v>0</v>
      </c>
    </row>
    <row s="1639" customFormat="1" customHeight="1" ht="18.75" hidden="1">
      <c r="A155" s="1784"/>
      <c r="B155" s="1784"/>
      <c r="C155" s="373" t="s">
        <v>1994</v>
      </c>
      <c r="D155" s="2466"/>
      <c r="E155" s="2208"/>
      <c r="F155" s="2387"/>
      <c r="G155" s="2431"/>
      <c r="H155" s="1504"/>
      <c r="I155" s="655" t="s">
        <v>1993</v>
      </c>
      <c r="J155" s="575"/>
      <c r="K155" s="1504"/>
      <c r="L155" s="218"/>
      <c r="M155" s="345"/>
      <c r="N155" s="338"/>
      <c r="O155" s="1628"/>
      <c r="P155" s="1628"/>
      <c r="AH155" s="1635">
        <v>0</v>
      </c>
    </row>
    <row s="1639" customFormat="1" customHeight="1" ht="0.75" hidden="1">
      <c r="A156" s="1784"/>
      <c r="B156" s="1784"/>
      <c r="C156" s="373" t="s">
        <v>2001</v>
      </c>
      <c r="D156" s="2466"/>
      <c r="E156" s="2208"/>
      <c r="F156" s="2387"/>
      <c r="G156" s="404"/>
      <c r="H156" s="1504"/>
      <c r="I156" s="655"/>
      <c r="J156" s="575"/>
      <c r="K156" s="1504"/>
      <c r="L156" s="218"/>
      <c r="M156" s="345"/>
      <c r="N156" s="338"/>
      <c r="O156" s="1628"/>
      <c r="P156" s="1628"/>
      <c r="AH156" s="1635">
        <v>0</v>
      </c>
    </row>
    <row s="1639" customFormat="1" customHeight="1" ht="45" hidden="1">
      <c r="A157" s="1784" t="s">
        <v>187</v>
      </c>
      <c r="B157" s="1784" t="s">
        <v>188</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318</v>
      </c>
      <c r="M157" s="345"/>
      <c r="N157" s="338"/>
      <c r="O157" s="1628"/>
      <c r="P157" s="1628"/>
      <c r="AH157" s="1635">
        <v>0</v>
      </c>
    </row>
    <row s="1639" customFormat="1" customHeight="1" ht="18.75" hidden="1">
      <c r="A158" s="1784"/>
      <c r="B158" s="1784"/>
      <c r="C158" s="373" t="s">
        <v>1994</v>
      </c>
      <c r="D158" s="2466"/>
      <c r="E158" s="2208"/>
      <c r="F158" s="2387"/>
      <c r="G158" s="2431"/>
      <c r="H158" s="1504"/>
      <c r="I158" s="655" t="s">
        <v>1993</v>
      </c>
      <c r="J158" s="575"/>
      <c r="K158" s="1504"/>
      <c r="L158" s="218"/>
      <c r="M158" s="345"/>
      <c r="N158" s="338"/>
      <c r="O158" s="1628"/>
      <c r="P158" s="1628"/>
      <c r="AH158" s="1635">
        <v>0</v>
      </c>
    </row>
    <row s="1639" customFormat="1" customHeight="1" ht="0.75" hidden="1">
      <c r="A159" s="1784"/>
      <c r="B159" s="1784"/>
      <c r="C159" s="373" t="s">
        <v>2001</v>
      </c>
      <c r="D159" s="2466"/>
      <c r="E159" s="2208"/>
      <c r="F159" s="2387"/>
      <c r="G159" s="404"/>
      <c r="H159" s="1504"/>
      <c r="I159" s="655"/>
      <c r="J159" s="575"/>
      <c r="K159" s="1504"/>
      <c r="L159" s="218"/>
      <c r="M159" s="345"/>
      <c r="N159" s="338"/>
      <c r="O159" s="1628"/>
      <c r="P159" s="1628"/>
      <c r="AH159" s="1635">
        <v>0</v>
      </c>
    </row>
    <row s="1639" customFormat="1" customHeight="1" ht="18.75" hidden="1">
      <c r="A160" s="1784" t="s">
        <v>193</v>
      </c>
      <c r="B160" s="1784" t="s">
        <v>194</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318</v>
      </c>
      <c r="M160" s="345"/>
      <c r="N160" s="338"/>
      <c r="O160" s="1628"/>
      <c r="P160" s="1628"/>
      <c r="AH160" s="1635">
        <v>0</v>
      </c>
    </row>
    <row s="1639" customFormat="1" customHeight="1" ht="18.75" hidden="1">
      <c r="A161" s="1784"/>
      <c r="B161" s="1784"/>
      <c r="C161" s="373" t="s">
        <v>1994</v>
      </c>
      <c r="D161" s="2466"/>
      <c r="E161" s="2208"/>
      <c r="F161" s="2387"/>
      <c r="G161" s="2431"/>
      <c r="H161" s="1504"/>
      <c r="I161" s="655" t="s">
        <v>1993</v>
      </c>
      <c r="J161" s="575"/>
      <c r="K161" s="1504"/>
      <c r="L161" s="218"/>
      <c r="M161" s="345"/>
      <c r="N161" s="338"/>
      <c r="O161" s="1628"/>
      <c r="P161" s="1628"/>
      <c r="AH161" s="1635">
        <v>0</v>
      </c>
    </row>
    <row s="1639" customFormat="1" customHeight="1" ht="0.75" hidden="1">
      <c r="A162" s="1784"/>
      <c r="B162" s="1784"/>
      <c r="C162" s="373" t="s">
        <v>2001</v>
      </c>
      <c r="D162" s="2466"/>
      <c r="E162" s="2208"/>
      <c r="F162" s="2387"/>
      <c r="G162" s="404"/>
      <c r="H162" s="1504"/>
      <c r="I162" s="655"/>
      <c r="J162" s="575"/>
      <c r="K162" s="1504"/>
      <c r="L162" s="218"/>
      <c r="M162" s="345"/>
      <c r="N162" s="338"/>
      <c r="O162" s="1628"/>
      <c r="P162" s="1628"/>
      <c r="AH162" s="1635">
        <v>0</v>
      </c>
    </row>
    <row s="1639" customFormat="1" customHeight="1" ht="18.75" hidden="1">
      <c r="A163" s="1784" t="s">
        <v>199</v>
      </c>
      <c r="B163" s="1784" t="s">
        <v>200</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318</v>
      </c>
      <c r="M163" s="345"/>
      <c r="N163" s="338"/>
      <c r="O163" s="1628"/>
      <c r="P163" s="1628"/>
      <c r="AH163" s="1635">
        <v>0</v>
      </c>
    </row>
    <row s="1639" customFormat="1" customHeight="1" ht="18.75" hidden="1">
      <c r="A164" s="1784"/>
      <c r="B164" s="1784"/>
      <c r="C164" s="373" t="s">
        <v>1994</v>
      </c>
      <c r="D164" s="2466"/>
      <c r="E164" s="2208"/>
      <c r="F164" s="2387"/>
      <c r="G164" s="2431"/>
      <c r="H164" s="1504"/>
      <c r="I164" s="655" t="s">
        <v>1993</v>
      </c>
      <c r="J164" s="575"/>
      <c r="K164" s="1504"/>
      <c r="L164" s="218"/>
      <c r="M164" s="345"/>
      <c r="N164" s="338"/>
      <c r="O164" s="1628"/>
      <c r="P164" s="1628"/>
      <c r="AH164" s="1635">
        <v>0</v>
      </c>
    </row>
    <row s="1639" customFormat="1" customHeight="1" ht="0.75" hidden="1">
      <c r="A165" s="1784"/>
      <c r="B165" s="1784"/>
      <c r="C165" s="373" t="s">
        <v>2001</v>
      </c>
      <c r="D165" s="2466"/>
      <c r="E165" s="2208"/>
      <c r="F165" s="2387"/>
      <c r="G165" s="404"/>
      <c r="H165" s="1504"/>
      <c r="I165" s="655"/>
      <c r="J165" s="575"/>
      <c r="K165" s="1504"/>
      <c r="L165" s="218"/>
      <c r="M165" s="345"/>
      <c r="N165" s="338"/>
      <c r="O165" s="1628"/>
      <c r="P165" s="1628"/>
      <c r="AH165" s="1635">
        <v>0</v>
      </c>
    </row>
    <row s="1639" customFormat="1" customHeight="1" ht="18.75" hidden="1">
      <c r="A166" s="1784" t="s">
        <v>205</v>
      </c>
      <c r="B166" s="1784" t="s">
        <v>206</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318</v>
      </c>
      <c r="M166" s="345"/>
      <c r="N166" s="338"/>
      <c r="O166" s="1628"/>
      <c r="P166" s="1628"/>
      <c r="AH166" s="1635">
        <v>0</v>
      </c>
    </row>
    <row s="1639" customFormat="1" customHeight="1" ht="18.75" hidden="1">
      <c r="A167" s="1784"/>
      <c r="B167" s="1784"/>
      <c r="C167" s="373" t="s">
        <v>1994</v>
      </c>
      <c r="D167" s="2466"/>
      <c r="E167" s="2208"/>
      <c r="F167" s="2387"/>
      <c r="G167" s="2431"/>
      <c r="H167" s="1504"/>
      <c r="I167" s="655" t="s">
        <v>1993</v>
      </c>
      <c r="J167" s="575"/>
      <c r="K167" s="1504"/>
      <c r="L167" s="218"/>
      <c r="M167" s="345"/>
      <c r="N167" s="338"/>
      <c r="O167" s="1628"/>
      <c r="P167" s="1628"/>
      <c r="AH167" s="1635">
        <v>0</v>
      </c>
    </row>
    <row s="1639" customFormat="1" customHeight="1" ht="0.75" hidden="1">
      <c r="A168" s="1784"/>
      <c r="B168" s="1784"/>
      <c r="C168" s="373" t="s">
        <v>2001</v>
      </c>
      <c r="D168" s="2466"/>
      <c r="E168" s="2208"/>
      <c r="F168" s="2387"/>
      <c r="G168" s="404"/>
      <c r="H168" s="1504"/>
      <c r="I168" s="655"/>
      <c r="J168" s="575"/>
      <c r="K168" s="1504"/>
      <c r="L168" s="218"/>
      <c r="M168" s="345"/>
      <c r="N168" s="338"/>
      <c r="O168" s="1628"/>
      <c r="P168" s="1628"/>
      <c r="AH168" s="1635">
        <v>0</v>
      </c>
    </row>
    <row s="1639" customFormat="1" customHeight="1" ht="18.75" hidden="1">
      <c r="A169" s="1784" t="s">
        <v>211</v>
      </c>
      <c r="B169" s="1784" t="s">
        <v>212</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318</v>
      </c>
      <c r="M169" s="345"/>
      <c r="N169" s="338"/>
      <c r="O169" s="1628"/>
      <c r="P169" s="1628"/>
      <c r="AH169" s="1635">
        <v>0</v>
      </c>
    </row>
    <row s="1639" customFormat="1" customHeight="1" ht="18.75" hidden="1">
      <c r="A170" s="1784"/>
      <c r="B170" s="1784"/>
      <c r="C170" s="373" t="s">
        <v>1994</v>
      </c>
      <c r="D170" s="2466"/>
      <c r="E170" s="2208"/>
      <c r="F170" s="2387"/>
      <c r="G170" s="2431"/>
      <c r="H170" s="1504"/>
      <c r="I170" s="655" t="s">
        <v>1993</v>
      </c>
      <c r="J170" s="575"/>
      <c r="K170" s="1504"/>
      <c r="L170" s="218"/>
      <c r="M170" s="345"/>
      <c r="N170" s="338"/>
      <c r="O170" s="1628"/>
      <c r="P170" s="1628"/>
      <c r="AH170" s="1635">
        <v>0</v>
      </c>
    </row>
    <row s="1639" customFormat="1" customHeight="1" ht="0.75" hidden="1">
      <c r="A171" s="1784"/>
      <c r="B171" s="1784"/>
      <c r="C171" s="373" t="s">
        <v>2001</v>
      </c>
      <c r="D171" s="2466"/>
      <c r="E171" s="2208"/>
      <c r="F171" s="2387"/>
      <c r="G171" s="404"/>
      <c r="H171" s="1504"/>
      <c r="I171" s="655"/>
      <c r="J171" s="575"/>
      <c r="K171" s="1504"/>
      <c r="L171" s="218"/>
      <c r="M171" s="345"/>
      <c r="N171" s="338"/>
      <c r="O171" s="1628"/>
      <c r="P171" s="1628"/>
      <c r="AH171" s="1635">
        <v>0</v>
      </c>
    </row>
    <row s="1639" customFormat="1" customHeight="1" ht="18.75" hidden="1">
      <c r="A172" s="1784" t="s">
        <v>217</v>
      </c>
      <c r="B172" s="1784" t="s">
        <v>218</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318</v>
      </c>
      <c r="M172" s="345"/>
      <c r="N172" s="338"/>
      <c r="O172" s="1628"/>
      <c r="P172" s="1628"/>
      <c r="AH172" s="1635">
        <v>0</v>
      </c>
    </row>
    <row s="1639" customFormat="1" customHeight="1" ht="18.75" hidden="1">
      <c r="A173" s="1784"/>
      <c r="B173" s="1784"/>
      <c r="C173" s="373" t="s">
        <v>1994</v>
      </c>
      <c r="D173" s="2466"/>
      <c r="E173" s="2208"/>
      <c r="F173" s="2387"/>
      <c r="G173" s="2431"/>
      <c r="H173" s="1504"/>
      <c r="I173" s="655" t="s">
        <v>1993</v>
      </c>
      <c r="J173" s="575"/>
      <c r="K173" s="1504"/>
      <c r="L173" s="218"/>
      <c r="M173" s="345"/>
      <c r="N173" s="338"/>
      <c r="O173" s="1628"/>
      <c r="P173" s="1628"/>
      <c r="AH173" s="1635">
        <v>0</v>
      </c>
    </row>
    <row s="1639" customFormat="1" customHeight="1" ht="0.75" hidden="1">
      <c r="A174" s="1784"/>
      <c r="B174" s="1784"/>
      <c r="C174" s="373" t="s">
        <v>2001</v>
      </c>
      <c r="D174" s="2466"/>
      <c r="E174" s="2208"/>
      <c r="F174" s="2387"/>
      <c r="G174" s="404"/>
      <c r="H174" s="1504"/>
      <c r="I174" s="655"/>
      <c r="J174" s="575"/>
      <c r="K174" s="1504"/>
      <c r="L174" s="218"/>
      <c r="M174" s="345"/>
      <c r="N174" s="338"/>
      <c r="O174" s="1628"/>
      <c r="P174" s="1628"/>
      <c r="AH174" s="1635">
        <v>0</v>
      </c>
    </row>
    <row s="1639" customFormat="1" customHeight="1" ht="18.75" hidden="1">
      <c r="A175" s="1784" t="s">
        <v>237</v>
      </c>
      <c r="B175" s="1784" t="s">
        <v>238</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318</v>
      </c>
      <c r="M175" s="345"/>
      <c r="N175" s="338"/>
      <c r="O175" s="1628"/>
      <c r="P175" s="1628"/>
      <c r="AH175" s="1635">
        <v>0</v>
      </c>
    </row>
    <row s="1639" customFormat="1" customHeight="1" ht="18.75" hidden="1">
      <c r="A176" s="1784"/>
      <c r="B176" s="1784"/>
      <c r="C176" s="373" t="s">
        <v>1994</v>
      </c>
      <c r="D176" s="2466"/>
      <c r="E176" s="2208"/>
      <c r="F176" s="2387"/>
      <c r="G176" s="2431"/>
      <c r="H176" s="1504"/>
      <c r="I176" s="655" t="s">
        <v>1993</v>
      </c>
      <c r="J176" s="575"/>
      <c r="K176" s="1504"/>
      <c r="L176" s="218"/>
      <c r="M176" s="345"/>
      <c r="N176" s="338"/>
      <c r="O176" s="1628"/>
      <c r="P176" s="1628"/>
      <c r="AH176" s="1635">
        <v>0</v>
      </c>
    </row>
    <row s="1639" customFormat="1" customHeight="1" ht="0.75" hidden="1">
      <c r="A177" s="1784"/>
      <c r="B177" s="1784"/>
      <c r="C177" s="373" t="s">
        <v>2001</v>
      </c>
      <c r="D177" s="2466"/>
      <c r="E177" s="2208"/>
      <c r="F177" s="2387"/>
      <c r="G177" s="404"/>
      <c r="H177" s="1504"/>
      <c r="I177" s="655"/>
      <c r="J177" s="575"/>
      <c r="K177" s="1504"/>
      <c r="L177" s="218"/>
      <c r="M177" s="345"/>
      <c r="N177" s="338"/>
      <c r="O177" s="1628"/>
      <c r="P177" s="1628"/>
      <c r="AH177" s="1635">
        <v>0</v>
      </c>
    </row>
    <row s="1639" customFormat="1" customHeight="1" ht="18.75" hidden="1">
      <c r="A178" s="1784" t="s">
        <v>242</v>
      </c>
      <c r="B178" s="1784" t="s">
        <v>243</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318</v>
      </c>
      <c r="M178" s="345"/>
      <c r="N178" s="338"/>
      <c r="O178" s="1628"/>
      <c r="P178" s="1628"/>
      <c r="AH178" s="1635">
        <v>0</v>
      </c>
    </row>
    <row s="1639" customFormat="1" customHeight="1" ht="18.75" hidden="1">
      <c r="A179" s="1784"/>
      <c r="B179" s="1784"/>
      <c r="C179" s="373" t="s">
        <v>1994</v>
      </c>
      <c r="D179" s="2466"/>
      <c r="E179" s="2208"/>
      <c r="F179" s="2387"/>
      <c r="G179" s="2431"/>
      <c r="H179" s="1504"/>
      <c r="I179" s="655" t="s">
        <v>1993</v>
      </c>
      <c r="J179" s="575"/>
      <c r="K179" s="1504"/>
      <c r="L179" s="218"/>
      <c r="M179" s="345"/>
      <c r="N179" s="338"/>
      <c r="O179" s="1628"/>
      <c r="P179" s="1628"/>
      <c r="AH179" s="1635">
        <v>0</v>
      </c>
    </row>
    <row s="1639" customFormat="1" customHeight="1" ht="0.75" hidden="1">
      <c r="A180" s="1784"/>
      <c r="B180" s="1784"/>
      <c r="C180" s="373" t="s">
        <v>2001</v>
      </c>
      <c r="D180" s="2466"/>
      <c r="E180" s="2208"/>
      <c r="F180" s="2387"/>
      <c r="G180" s="404"/>
      <c r="H180" s="1504"/>
      <c r="I180" s="655"/>
      <c r="J180" s="575"/>
      <c r="K180" s="1504"/>
      <c r="L180" s="218"/>
      <c r="M180" s="345"/>
      <c r="N180" s="338"/>
      <c r="O180" s="1628"/>
      <c r="P180" s="1628"/>
      <c r="AH180" s="1635">
        <v>0</v>
      </c>
    </row>
    <row s="1639" customFormat="1" customHeight="1" ht="18.75" hidden="1">
      <c r="A181" s="1784" t="s">
        <v>247</v>
      </c>
      <c r="B181" s="1784" t="s">
        <v>248</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318</v>
      </c>
      <c r="M181" s="345"/>
      <c r="N181" s="338"/>
      <c r="O181" s="1628"/>
      <c r="P181" s="1628"/>
      <c r="AH181" s="1635">
        <v>0</v>
      </c>
    </row>
    <row s="1639" customFormat="1" customHeight="1" ht="18.75" hidden="1">
      <c r="A182" s="1784"/>
      <c r="B182" s="1784"/>
      <c r="C182" s="373" t="s">
        <v>1994</v>
      </c>
      <c r="D182" s="2466"/>
      <c r="E182" s="2208"/>
      <c r="F182" s="2387"/>
      <c r="G182" s="2431"/>
      <c r="H182" s="1504"/>
      <c r="I182" s="655" t="s">
        <v>1993</v>
      </c>
      <c r="J182" s="575"/>
      <c r="K182" s="1504"/>
      <c r="L182" s="218"/>
      <c r="M182" s="345"/>
      <c r="N182" s="338"/>
      <c r="O182" s="1628"/>
      <c r="P182" s="1628"/>
      <c r="AH182" s="1635">
        <v>0</v>
      </c>
    </row>
    <row s="1639" customFormat="1" customHeight="1" ht="0.75" hidden="1">
      <c r="A183" s="1784"/>
      <c r="B183" s="1784"/>
      <c r="C183" s="373" t="s">
        <v>2001</v>
      </c>
      <c r="D183" s="2466"/>
      <c r="E183" s="2208"/>
      <c r="F183" s="2387"/>
      <c r="G183" s="404"/>
      <c r="H183" s="1504"/>
      <c r="I183" s="655"/>
      <c r="J183" s="575"/>
      <c r="K183" s="1504"/>
      <c r="L183" s="218"/>
      <c r="M183" s="345"/>
      <c r="N183" s="338"/>
      <c r="O183" s="1628"/>
      <c r="P183" s="1628"/>
      <c r="AH183" s="1635">
        <v>0</v>
      </c>
    </row>
    <row s="1639" customFormat="1" customHeight="1" ht="18.75" hidden="1">
      <c r="A184" s="1784" t="s">
        <v>252</v>
      </c>
      <c r="B184" s="1784" t="s">
        <v>253</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318</v>
      </c>
      <c r="M184" s="345"/>
      <c r="N184" s="338"/>
      <c r="O184" s="1628"/>
      <c r="P184" s="1628"/>
      <c r="AH184" s="1635">
        <v>0</v>
      </c>
    </row>
    <row s="1639" customFormat="1" customHeight="1" ht="18.75" hidden="1">
      <c r="A185" s="1784"/>
      <c r="B185" s="1784"/>
      <c r="C185" s="373" t="s">
        <v>1994</v>
      </c>
      <c r="D185" s="2466"/>
      <c r="E185" s="2208"/>
      <c r="F185" s="2387"/>
      <c r="G185" s="2431"/>
      <c r="H185" s="1504"/>
      <c r="I185" s="655" t="s">
        <v>1993</v>
      </c>
      <c r="J185" s="575"/>
      <c r="K185" s="1504"/>
      <c r="L185" s="218"/>
      <c r="M185" s="345"/>
      <c r="N185" s="338"/>
      <c r="O185" s="1628"/>
      <c r="P185" s="1628"/>
      <c r="AH185" s="1635">
        <v>0</v>
      </c>
    </row>
    <row s="1639" customFormat="1" customHeight="1" ht="0.75" hidden="1">
      <c r="A186" s="1784"/>
      <c r="B186" s="1784"/>
      <c r="C186" s="373" t="s">
        <v>2001</v>
      </c>
      <c r="D186" s="2466"/>
      <c r="E186" s="2208"/>
      <c r="F186" s="2387"/>
      <c r="G186" s="404"/>
      <c r="H186" s="1504"/>
      <c r="I186" s="655"/>
      <c r="J186" s="575"/>
      <c r="K186" s="1504"/>
      <c r="L186" s="218"/>
      <c r="M186" s="345"/>
      <c r="N186" s="338"/>
      <c r="O186" s="1628"/>
      <c r="P186" s="1628"/>
      <c r="AH186" s="1635">
        <v>0</v>
      </c>
    </row>
    <row s="1639" customFormat="1" customHeight="1" ht="18.75" hidden="1">
      <c r="A187" s="1784" t="s">
        <v>257</v>
      </c>
      <c r="B187" s="1784" t="s">
        <v>258</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318</v>
      </c>
      <c r="M187" s="345"/>
      <c r="N187" s="338"/>
      <c r="O187" s="1628"/>
      <c r="P187" s="1628"/>
      <c r="AH187" s="1635">
        <v>0</v>
      </c>
    </row>
    <row s="1639" customFormat="1" customHeight="1" ht="18.75" hidden="1">
      <c r="A188" s="1784"/>
      <c r="B188" s="1784"/>
      <c r="C188" s="373" t="s">
        <v>1994</v>
      </c>
      <c r="D188" s="2466"/>
      <c r="E188" s="2208"/>
      <c r="F188" s="2387"/>
      <c r="G188" s="2431"/>
      <c r="H188" s="1504"/>
      <c r="I188" s="655" t="s">
        <v>1993</v>
      </c>
      <c r="J188" s="575"/>
      <c r="K188" s="1504"/>
      <c r="L188" s="218"/>
      <c r="M188" s="345"/>
      <c r="N188" s="338"/>
      <c r="O188" s="1628"/>
      <c r="P188" s="1628"/>
      <c r="AH188" s="1635">
        <v>0</v>
      </c>
    </row>
    <row s="1639" customFormat="1" customHeight="1" ht="0.75" hidden="1">
      <c r="A189" s="1784"/>
      <c r="B189" s="1784"/>
      <c r="C189" s="373" t="s">
        <v>2001</v>
      </c>
      <c r="D189" s="2466"/>
      <c r="E189" s="2208"/>
      <c r="F189" s="2387"/>
      <c r="G189" s="404"/>
      <c r="H189" s="1504"/>
      <c r="I189" s="655"/>
      <c r="J189" s="575"/>
      <c r="K189" s="1504"/>
      <c r="L189" s="218"/>
      <c r="M189" s="345"/>
      <c r="N189" s="338"/>
      <c r="O189" s="1628"/>
      <c r="P189" s="1628"/>
      <c r="AH189" s="1635">
        <v>0</v>
      </c>
    </row>
    <row s="1639" customFormat="1" customHeight="1" ht="18.75" hidden="1">
      <c r="A190" s="1784" t="s">
        <v>262</v>
      </c>
      <c r="B190" s="1784" t="s">
        <v>263</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318</v>
      </c>
      <c r="M190" s="345"/>
      <c r="N190" s="338"/>
      <c r="O190" s="1628"/>
      <c r="P190" s="1628"/>
      <c r="AH190" s="1635">
        <v>0</v>
      </c>
    </row>
    <row s="1639" customFormat="1" customHeight="1" ht="18.75" hidden="1">
      <c r="A191" s="1784"/>
      <c r="B191" s="1784"/>
      <c r="C191" s="373" t="s">
        <v>1994</v>
      </c>
      <c r="D191" s="2466"/>
      <c r="E191" s="2208"/>
      <c r="F191" s="2387"/>
      <c r="G191" s="2431"/>
      <c r="H191" s="1504"/>
      <c r="I191" s="655" t="s">
        <v>1993</v>
      </c>
      <c r="J191" s="575"/>
      <c r="K191" s="1504"/>
      <c r="L191" s="218"/>
      <c r="M191" s="345"/>
      <c r="N191" s="338"/>
      <c r="O191" s="1628"/>
      <c r="P191" s="1628"/>
      <c r="AH191" s="1635">
        <v>0</v>
      </c>
    </row>
    <row s="1639" customFormat="1" customHeight="1" ht="0.75" hidden="1">
      <c r="A192" s="1784"/>
      <c r="B192" s="1784"/>
      <c r="C192" s="373" t="s">
        <v>2001</v>
      </c>
      <c r="D192" s="2466"/>
      <c r="E192" s="2208"/>
      <c r="F192" s="2387"/>
      <c r="G192" s="404"/>
      <c r="H192" s="1504"/>
      <c r="I192" s="655"/>
      <c r="J192" s="575"/>
      <c r="K192" s="1504"/>
      <c r="L192" s="218"/>
      <c r="M192" s="345"/>
      <c r="N192" s="338"/>
      <c r="O192" s="1628"/>
      <c r="P192" s="1628"/>
      <c r="AH192" s="1635">
        <v>0</v>
      </c>
    </row>
    <row s="1639" customFormat="1" customHeight="1" ht="18.75" hidden="1">
      <c r="A193" s="1784" t="s">
        <v>267</v>
      </c>
      <c r="B193" s="1784" t="s">
        <v>268</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318</v>
      </c>
      <c r="M193" s="345"/>
      <c r="N193" s="338"/>
      <c r="O193" s="1628"/>
      <c r="P193" s="1628"/>
      <c r="AH193" s="1635">
        <v>0</v>
      </c>
    </row>
    <row s="1639" customFormat="1" customHeight="1" ht="18.75" hidden="1">
      <c r="A194" s="1784"/>
      <c r="B194" s="1784"/>
      <c r="C194" s="373" t="s">
        <v>1994</v>
      </c>
      <c r="D194" s="2466"/>
      <c r="E194" s="2208"/>
      <c r="F194" s="2387"/>
      <c r="G194" s="2431"/>
      <c r="H194" s="1504"/>
      <c r="I194" s="655" t="s">
        <v>1993</v>
      </c>
      <c r="J194" s="575"/>
      <c r="K194" s="1504"/>
      <c r="L194" s="218"/>
      <c r="M194" s="345"/>
      <c r="N194" s="338"/>
      <c r="O194" s="1628"/>
      <c r="P194" s="1628"/>
      <c r="AH194" s="1635">
        <v>0</v>
      </c>
    </row>
    <row s="1639" customFormat="1" customHeight="1" ht="0.75" hidden="1">
      <c r="A195" s="1784"/>
      <c r="B195" s="1784"/>
      <c r="C195" s="373" t="s">
        <v>2001</v>
      </c>
      <c r="D195" s="2466"/>
      <c r="E195" s="2208"/>
      <c r="F195" s="2387"/>
      <c r="G195" s="404"/>
      <c r="H195" s="1504"/>
      <c r="I195" s="655"/>
      <c r="J195" s="575"/>
      <c r="K195" s="1504"/>
      <c r="L195" s="218"/>
      <c r="M195" s="345"/>
      <c r="N195" s="338"/>
      <c r="O195" s="1628"/>
      <c r="P195" s="1628"/>
      <c r="AH195" s="1635">
        <v>0</v>
      </c>
    </row>
    <row s="1639" customFormat="1" customHeight="1" ht="18.75" hidden="1">
      <c r="A196" s="1784" t="s">
        <v>272</v>
      </c>
      <c r="B196" s="1784" t="s">
        <v>273</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318</v>
      </c>
      <c r="M196" s="345"/>
      <c r="N196" s="338"/>
      <c r="O196" s="1628"/>
      <c r="P196" s="1628"/>
      <c r="AH196" s="1635">
        <v>0</v>
      </c>
    </row>
    <row s="1639" customFormat="1" customHeight="1" ht="18.75" hidden="1">
      <c r="A197" s="1784"/>
      <c r="B197" s="1784"/>
      <c r="C197" s="373" t="s">
        <v>1994</v>
      </c>
      <c r="D197" s="2466"/>
      <c r="E197" s="2208"/>
      <c r="F197" s="2387"/>
      <c r="G197" s="2431"/>
      <c r="H197" s="1504"/>
      <c r="I197" s="655" t="s">
        <v>1993</v>
      </c>
      <c r="J197" s="575"/>
      <c r="K197" s="1504"/>
      <c r="L197" s="218"/>
      <c r="M197" s="345"/>
      <c r="N197" s="338"/>
      <c r="O197" s="1628"/>
      <c r="P197" s="1628"/>
      <c r="AH197" s="1635">
        <v>0</v>
      </c>
    </row>
    <row s="1639" customFormat="1" customHeight="1" ht="0.75" hidden="1">
      <c r="A198" s="1784"/>
      <c r="B198" s="1784"/>
      <c r="C198" s="373" t="s">
        <v>2001</v>
      </c>
      <c r="D198" s="2466"/>
      <c r="E198" s="2208"/>
      <c r="F198" s="2387"/>
      <c r="G198" s="404"/>
      <c r="H198" s="1504"/>
      <c r="I198" s="655"/>
      <c r="J198" s="575"/>
      <c r="K198" s="1504"/>
      <c r="L198" s="218"/>
      <c r="M198" s="345"/>
      <c r="N198" s="338"/>
      <c r="O198" s="1628"/>
      <c r="P198" s="1628"/>
      <c r="AH198" s="1635">
        <v>0</v>
      </c>
    </row>
    <row s="1639" customFormat="1" customHeight="1" ht="18.75" hidden="1">
      <c r="A199" s="1784" t="s">
        <v>277</v>
      </c>
      <c r="B199" s="1784" t="s">
        <v>278</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318</v>
      </c>
      <c r="M199" s="345"/>
      <c r="N199" s="338"/>
      <c r="O199" s="1628"/>
      <c r="P199" s="1628"/>
      <c r="AH199" s="1635">
        <v>0</v>
      </c>
    </row>
    <row s="1639" customFormat="1" customHeight="1" ht="18.75" hidden="1">
      <c r="A200" s="1784"/>
      <c r="B200" s="1784"/>
      <c r="C200" s="373" t="s">
        <v>1994</v>
      </c>
      <c r="D200" s="2466"/>
      <c r="E200" s="2208"/>
      <c r="F200" s="2387"/>
      <c r="G200" s="2431"/>
      <c r="H200" s="1504"/>
      <c r="I200" s="655" t="s">
        <v>1993</v>
      </c>
      <c r="J200" s="575"/>
      <c r="K200" s="1504"/>
      <c r="L200" s="218"/>
      <c r="M200" s="345"/>
      <c r="N200" s="338"/>
      <c r="O200" s="1628"/>
      <c r="P200" s="1628"/>
      <c r="AH200" s="1635">
        <v>0</v>
      </c>
    </row>
    <row s="1639" customFormat="1" customHeight="1" ht="0.75" hidden="1">
      <c r="A201" s="1784"/>
      <c r="B201" s="1784"/>
      <c r="C201" s="373" t="s">
        <v>2001</v>
      </c>
      <c r="D201" s="2466"/>
      <c r="E201" s="2208"/>
      <c r="F201" s="2387"/>
      <c r="G201" s="404"/>
      <c r="H201" s="1504"/>
      <c r="I201" s="655"/>
      <c r="J201" s="575"/>
      <c r="K201" s="1504"/>
      <c r="L201" s="218"/>
      <c r="M201" s="345"/>
      <c r="N201" s="338"/>
      <c r="O201" s="1628"/>
      <c r="P201" s="1628"/>
      <c r="AH201" s="1635">
        <v>0</v>
      </c>
    </row>
    <row s="1639" customFormat="1" customHeight="1" ht="18.75" hidden="1">
      <c r="A202" s="1784" t="s">
        <v>282</v>
      </c>
      <c r="B202" s="1784" t="s">
        <v>283</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318</v>
      </c>
      <c r="M202" s="345"/>
      <c r="N202" s="338"/>
      <c r="O202" s="1628"/>
      <c r="P202" s="1628"/>
      <c r="AH202" s="1635">
        <v>0</v>
      </c>
    </row>
    <row s="1639" customFormat="1" customHeight="1" ht="18.75" hidden="1">
      <c r="A203" s="1784"/>
      <c r="B203" s="1784"/>
      <c r="C203" s="373" t="s">
        <v>1994</v>
      </c>
      <c r="D203" s="2466"/>
      <c r="E203" s="2208"/>
      <c r="F203" s="2387"/>
      <c r="G203" s="2431"/>
      <c r="H203" s="1504"/>
      <c r="I203" s="655" t="s">
        <v>1993</v>
      </c>
      <c r="J203" s="575"/>
      <c r="K203" s="1504"/>
      <c r="L203" s="218"/>
      <c r="M203" s="345"/>
      <c r="N203" s="338"/>
      <c r="O203" s="1628"/>
      <c r="P203" s="1628"/>
      <c r="AH203" s="1635">
        <v>0</v>
      </c>
    </row>
    <row s="1639" customFormat="1" customHeight="1" ht="0.75" hidden="1">
      <c r="A204" s="1784"/>
      <c r="B204" s="1784"/>
      <c r="C204" s="373" t="s">
        <v>2001</v>
      </c>
      <c r="D204" s="2466"/>
      <c r="E204" s="2208"/>
      <c r="F204" s="2387"/>
      <c r="G204" s="404"/>
      <c r="H204" s="1504"/>
      <c r="I204" s="655"/>
      <c r="J204" s="575"/>
      <c r="K204" s="1504"/>
      <c r="L204" s="218"/>
      <c r="M204" s="345"/>
      <c r="N204" s="338"/>
      <c r="O204" s="1628"/>
      <c r="P204" s="1628"/>
      <c r="AH204" s="1635">
        <v>0</v>
      </c>
    </row>
    <row s="1639" customFormat="1" customHeight="1" ht="18.75" hidden="1">
      <c r="A205" s="1784" t="s">
        <v>287</v>
      </c>
      <c r="B205" s="1784" t="s">
        <v>288</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318</v>
      </c>
      <c r="M205" s="345"/>
      <c r="N205" s="338"/>
      <c r="O205" s="1628"/>
      <c r="P205" s="1628"/>
      <c r="AH205" s="1635">
        <v>0</v>
      </c>
    </row>
    <row s="1639" customFormat="1" customHeight="1" ht="18.75" hidden="1">
      <c r="A206" s="1784"/>
      <c r="B206" s="1784"/>
      <c r="C206" s="373" t="s">
        <v>1994</v>
      </c>
      <c r="D206" s="2466"/>
      <c r="E206" s="2208"/>
      <c r="F206" s="2387"/>
      <c r="G206" s="2431"/>
      <c r="H206" s="1504"/>
      <c r="I206" s="655" t="s">
        <v>1993</v>
      </c>
      <c r="J206" s="575"/>
      <c r="K206" s="1504"/>
      <c r="L206" s="218"/>
      <c r="M206" s="345"/>
      <c r="N206" s="338"/>
      <c r="O206" s="1628"/>
      <c r="P206" s="1628"/>
      <c r="AH206" s="1635">
        <v>0</v>
      </c>
    </row>
    <row s="1639" customFormat="1" customHeight="1" ht="1.05">
      <c r="A207" s="1784"/>
      <c r="B207" s="1784"/>
      <c r="C207" s="373" t="s">
        <v>2001</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115</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169</v>
      </c>
      <c r="B209" s="1784" t="s">
        <v>170</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318</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1994</v>
      </c>
      <c r="D210" s="2466"/>
      <c r="E210" s="2208"/>
      <c r="F210" s="2387"/>
      <c r="G210" s="2431"/>
      <c r="H210" s="1504"/>
      <c r="I210" s="655" t="s">
        <v>1993</v>
      </c>
      <c r="J210" s="575"/>
      <c r="K210" s="1504"/>
      <c r="L210" s="218"/>
      <c r="M210" s="2174"/>
      <c r="N210" s="338"/>
      <c r="O210" s="1628"/>
      <c r="P210" s="1628"/>
      <c r="AH210" s="1635">
        <v>0</v>
      </c>
    </row>
    <row s="1639" customFormat="1" customHeight="1" ht="0.75" hidden="1">
      <c r="A211" s="1784"/>
      <c r="B211" s="1784"/>
      <c r="C211" s="373" t="s">
        <v>2001</v>
      </c>
      <c r="D211" s="2466"/>
      <c r="E211" s="2208"/>
      <c r="F211" s="2387"/>
      <c r="G211" s="404"/>
      <c r="H211" s="1504"/>
      <c r="I211" s="655"/>
      <c r="J211" s="575"/>
      <c r="K211" s="1504"/>
      <c r="L211" s="218"/>
      <c r="M211" s="2174"/>
      <c r="N211" s="338"/>
      <c r="O211" s="1628"/>
      <c r="P211" s="1628"/>
      <c r="AH211" s="1635">
        <v>0</v>
      </c>
    </row>
    <row s="1639" customFormat="1" customHeight="1" ht="45" hidden="1">
      <c r="A212" s="1784" t="s">
        <v>174</v>
      </c>
      <c r="B212" s="1784" t="s">
        <v>175</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318</v>
      </c>
      <c r="M212" s="2175"/>
      <c r="N212" s="338"/>
      <c r="O212" s="1628"/>
      <c r="P212" s="1628"/>
      <c r="AH212" s="1635">
        <v>0</v>
      </c>
    </row>
    <row s="1639" customFormat="1" customHeight="1" ht="18.75" hidden="1">
      <c r="A213" s="1784"/>
      <c r="B213" s="1784"/>
      <c r="C213" s="373" t="s">
        <v>1994</v>
      </c>
      <c r="D213" s="2466"/>
      <c r="E213" s="2208"/>
      <c r="F213" s="2387"/>
      <c r="G213" s="2431"/>
      <c r="H213" s="1504"/>
      <c r="I213" s="655" t="s">
        <v>1993</v>
      </c>
      <c r="J213" s="575"/>
      <c r="K213" s="1504"/>
      <c r="L213" s="218"/>
      <c r="M213" s="1865"/>
      <c r="N213" s="338"/>
      <c r="O213" s="1628"/>
      <c r="P213" s="1628"/>
      <c r="AH213" s="1635">
        <v>0</v>
      </c>
    </row>
    <row s="1639" customFormat="1" customHeight="1" ht="0.75" hidden="1">
      <c r="A214" s="1784"/>
      <c r="B214" s="1784"/>
      <c r="C214" s="373" t="s">
        <v>2001</v>
      </c>
      <c r="D214" s="2466"/>
      <c r="E214" s="2208"/>
      <c r="F214" s="2387"/>
      <c r="G214" s="404"/>
      <c r="H214" s="1504"/>
      <c r="I214" s="655"/>
      <c r="J214" s="575"/>
      <c r="K214" s="1504"/>
      <c r="L214" s="218"/>
      <c r="M214" s="345"/>
      <c r="N214" s="338"/>
      <c r="O214" s="1628"/>
      <c r="P214" s="1628"/>
      <c r="AH214" s="1635">
        <v>0</v>
      </c>
    </row>
    <row s="1639" customFormat="1" customHeight="1" ht="45" hidden="1">
      <c r="A215" s="1784" t="s">
        <v>181</v>
      </c>
      <c r="B215" s="1784" t="s">
        <v>182</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318</v>
      </c>
      <c r="M215" s="345"/>
      <c r="N215" s="338"/>
      <c r="O215" s="1628"/>
      <c r="P215" s="1628"/>
      <c r="AH215" s="1635">
        <v>0</v>
      </c>
    </row>
    <row s="1639" customFormat="1" customHeight="1" ht="18.75" hidden="1">
      <c r="A216" s="1784"/>
      <c r="B216" s="1784"/>
      <c r="C216" s="373" t="s">
        <v>1994</v>
      </c>
      <c r="D216" s="2466"/>
      <c r="E216" s="2208"/>
      <c r="F216" s="2387"/>
      <c r="G216" s="2431"/>
      <c r="H216" s="1504"/>
      <c r="I216" s="655" t="s">
        <v>1993</v>
      </c>
      <c r="J216" s="575"/>
      <c r="K216" s="1504"/>
      <c r="L216" s="218"/>
      <c r="M216" s="345"/>
      <c r="N216" s="338"/>
      <c r="O216" s="1628"/>
      <c r="P216" s="1628"/>
      <c r="AH216" s="1635">
        <v>0</v>
      </c>
    </row>
    <row s="1639" customFormat="1" customHeight="1" ht="0.75" hidden="1">
      <c r="A217" s="1784"/>
      <c r="B217" s="1784"/>
      <c r="C217" s="373" t="s">
        <v>2001</v>
      </c>
      <c r="D217" s="2466"/>
      <c r="E217" s="2208"/>
      <c r="F217" s="2387"/>
      <c r="G217" s="404"/>
      <c r="H217" s="1504"/>
      <c r="I217" s="655"/>
      <c r="J217" s="575"/>
      <c r="K217" s="1504"/>
      <c r="L217" s="218"/>
      <c r="M217" s="345"/>
      <c r="N217" s="338"/>
      <c r="O217" s="1628"/>
      <c r="P217" s="1628"/>
      <c r="AH217" s="1635">
        <v>0</v>
      </c>
    </row>
    <row s="1639" customFormat="1" customHeight="1" ht="45" hidden="1">
      <c r="A218" s="1784" t="s">
        <v>187</v>
      </c>
      <c r="B218" s="1784" t="s">
        <v>188</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318</v>
      </c>
      <c r="M218" s="345"/>
      <c r="N218" s="338"/>
      <c r="O218" s="1628"/>
      <c r="P218" s="1628"/>
      <c r="AH218" s="1635">
        <v>0</v>
      </c>
    </row>
    <row s="1639" customFormat="1" customHeight="1" ht="18.75" hidden="1">
      <c r="A219" s="1784"/>
      <c r="B219" s="1784"/>
      <c r="C219" s="373" t="s">
        <v>1994</v>
      </c>
      <c r="D219" s="2466"/>
      <c r="E219" s="2208"/>
      <c r="F219" s="2387"/>
      <c r="G219" s="2431"/>
      <c r="H219" s="1504"/>
      <c r="I219" s="655" t="s">
        <v>1993</v>
      </c>
      <c r="J219" s="575"/>
      <c r="K219" s="1504"/>
      <c r="L219" s="218"/>
      <c r="M219" s="345"/>
      <c r="N219" s="338"/>
      <c r="O219" s="1628"/>
      <c r="P219" s="1628"/>
      <c r="AH219" s="1635">
        <v>0</v>
      </c>
    </row>
    <row s="1639" customFormat="1" customHeight="1" ht="0.75" hidden="1">
      <c r="A220" s="1784"/>
      <c r="B220" s="1784"/>
      <c r="C220" s="373" t="s">
        <v>2001</v>
      </c>
      <c r="D220" s="2466"/>
      <c r="E220" s="2208"/>
      <c r="F220" s="2387"/>
      <c r="G220" s="404"/>
      <c r="H220" s="1504"/>
      <c r="I220" s="655"/>
      <c r="J220" s="575"/>
      <c r="K220" s="1504"/>
      <c r="L220" s="218"/>
      <c r="M220" s="345"/>
      <c r="N220" s="338"/>
      <c r="O220" s="1628"/>
      <c r="P220" s="1628"/>
      <c r="AH220" s="1635">
        <v>0</v>
      </c>
    </row>
    <row s="1639" customFormat="1" customHeight="1" ht="18.75" hidden="1">
      <c r="A221" s="1784" t="s">
        <v>193</v>
      </c>
      <c r="B221" s="1784" t="s">
        <v>194</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318</v>
      </c>
      <c r="M221" s="345"/>
      <c r="N221" s="338"/>
      <c r="O221" s="1628"/>
      <c r="P221" s="1628"/>
      <c r="AH221" s="1635">
        <v>0</v>
      </c>
    </row>
    <row s="1639" customFormat="1" customHeight="1" ht="18.75" hidden="1">
      <c r="A222" s="1784"/>
      <c r="B222" s="1784"/>
      <c r="C222" s="373" t="s">
        <v>1994</v>
      </c>
      <c r="D222" s="2466"/>
      <c r="E222" s="2208"/>
      <c r="F222" s="2387"/>
      <c r="G222" s="2431"/>
      <c r="H222" s="1504"/>
      <c r="I222" s="655" t="s">
        <v>1993</v>
      </c>
      <c r="J222" s="575"/>
      <c r="K222" s="1504"/>
      <c r="L222" s="218"/>
      <c r="M222" s="345"/>
      <c r="N222" s="338"/>
      <c r="O222" s="1628"/>
      <c r="P222" s="1628"/>
      <c r="AH222" s="1635">
        <v>0</v>
      </c>
    </row>
    <row s="1639" customFormat="1" customHeight="1" ht="0.75" hidden="1">
      <c r="A223" s="1784"/>
      <c r="B223" s="1784"/>
      <c r="C223" s="373" t="s">
        <v>2001</v>
      </c>
      <c r="D223" s="2466"/>
      <c r="E223" s="2208"/>
      <c r="F223" s="2387"/>
      <c r="G223" s="404"/>
      <c r="H223" s="1504"/>
      <c r="I223" s="655"/>
      <c r="J223" s="575"/>
      <c r="K223" s="1504"/>
      <c r="L223" s="218"/>
      <c r="M223" s="345"/>
      <c r="N223" s="338"/>
      <c r="O223" s="1628"/>
      <c r="P223" s="1628"/>
      <c r="AH223" s="1635">
        <v>0</v>
      </c>
    </row>
    <row s="1639" customFormat="1" customHeight="1" ht="18.75" hidden="1">
      <c r="A224" s="1784" t="s">
        <v>199</v>
      </c>
      <c r="B224" s="1784" t="s">
        <v>200</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318</v>
      </c>
      <c r="M224" s="345"/>
      <c r="N224" s="338"/>
      <c r="O224" s="1628"/>
      <c r="P224" s="1628"/>
      <c r="AH224" s="1635">
        <v>0</v>
      </c>
    </row>
    <row s="1639" customFormat="1" customHeight="1" ht="18.75" hidden="1">
      <c r="A225" s="1784"/>
      <c r="B225" s="1784"/>
      <c r="C225" s="373" t="s">
        <v>1994</v>
      </c>
      <c r="D225" s="2466"/>
      <c r="E225" s="2208"/>
      <c r="F225" s="2387"/>
      <c r="G225" s="2431"/>
      <c r="H225" s="1504"/>
      <c r="I225" s="655" t="s">
        <v>1993</v>
      </c>
      <c r="J225" s="575"/>
      <c r="K225" s="1504"/>
      <c r="L225" s="218"/>
      <c r="M225" s="345"/>
      <c r="N225" s="338"/>
      <c r="O225" s="1628"/>
      <c r="P225" s="1628"/>
      <c r="AH225" s="1635">
        <v>0</v>
      </c>
    </row>
    <row s="1639" customFormat="1" customHeight="1" ht="0.75" hidden="1">
      <c r="A226" s="1784"/>
      <c r="B226" s="1784"/>
      <c r="C226" s="373" t="s">
        <v>2001</v>
      </c>
      <c r="D226" s="2466"/>
      <c r="E226" s="2208"/>
      <c r="F226" s="2387"/>
      <c r="G226" s="404"/>
      <c r="H226" s="1504"/>
      <c r="I226" s="655"/>
      <c r="J226" s="575"/>
      <c r="K226" s="1504"/>
      <c r="L226" s="218"/>
      <c r="M226" s="345"/>
      <c r="N226" s="338"/>
      <c r="O226" s="1628"/>
      <c r="P226" s="1628"/>
      <c r="AH226" s="1635">
        <v>0</v>
      </c>
    </row>
    <row s="1639" customFormat="1" customHeight="1" ht="18.75" hidden="1">
      <c r="A227" s="1784" t="s">
        <v>205</v>
      </c>
      <c r="B227" s="1784" t="s">
        <v>206</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318</v>
      </c>
      <c r="M227" s="345"/>
      <c r="N227" s="338"/>
      <c r="O227" s="1628"/>
      <c r="P227" s="1628"/>
      <c r="AH227" s="1635">
        <v>0</v>
      </c>
    </row>
    <row s="1639" customFormat="1" customHeight="1" ht="18.75" hidden="1">
      <c r="A228" s="1784"/>
      <c r="B228" s="1784"/>
      <c r="C228" s="373" t="s">
        <v>1994</v>
      </c>
      <c r="D228" s="2466"/>
      <c r="E228" s="2208"/>
      <c r="F228" s="2387"/>
      <c r="G228" s="2431"/>
      <c r="H228" s="1504"/>
      <c r="I228" s="655" t="s">
        <v>1993</v>
      </c>
      <c r="J228" s="575"/>
      <c r="K228" s="1504"/>
      <c r="L228" s="218"/>
      <c r="M228" s="345"/>
      <c r="N228" s="338"/>
      <c r="O228" s="1628"/>
      <c r="P228" s="1628"/>
      <c r="AH228" s="1635">
        <v>0</v>
      </c>
    </row>
    <row s="1639" customFormat="1" customHeight="1" ht="0.75" hidden="1">
      <c r="A229" s="1784"/>
      <c r="B229" s="1784"/>
      <c r="C229" s="373" t="s">
        <v>2001</v>
      </c>
      <c r="D229" s="2466"/>
      <c r="E229" s="2208"/>
      <c r="F229" s="2387"/>
      <c r="G229" s="404"/>
      <c r="H229" s="1504"/>
      <c r="I229" s="655"/>
      <c r="J229" s="575"/>
      <c r="K229" s="1504"/>
      <c r="L229" s="218"/>
      <c r="M229" s="345"/>
      <c r="N229" s="338"/>
      <c r="O229" s="1628"/>
      <c r="P229" s="1628"/>
      <c r="AH229" s="1635">
        <v>0</v>
      </c>
    </row>
    <row s="1639" customFormat="1" customHeight="1" ht="18.75" hidden="1">
      <c r="A230" s="1784" t="s">
        <v>211</v>
      </c>
      <c r="B230" s="1784" t="s">
        <v>212</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318</v>
      </c>
      <c r="M230" s="345"/>
      <c r="N230" s="338"/>
      <c r="O230" s="1628"/>
      <c r="P230" s="1628"/>
      <c r="AH230" s="1635">
        <v>0</v>
      </c>
    </row>
    <row s="1639" customFormat="1" customHeight="1" ht="18.75" hidden="1">
      <c r="A231" s="1784"/>
      <c r="B231" s="1784"/>
      <c r="C231" s="373" t="s">
        <v>1994</v>
      </c>
      <c r="D231" s="2466"/>
      <c r="E231" s="2208"/>
      <c r="F231" s="2387"/>
      <c r="G231" s="2431"/>
      <c r="H231" s="1504"/>
      <c r="I231" s="655" t="s">
        <v>1993</v>
      </c>
      <c r="J231" s="575"/>
      <c r="K231" s="1504"/>
      <c r="L231" s="218"/>
      <c r="M231" s="345"/>
      <c r="N231" s="338"/>
      <c r="O231" s="1628"/>
      <c r="P231" s="1628"/>
      <c r="AH231" s="1635">
        <v>0</v>
      </c>
    </row>
    <row s="1639" customFormat="1" customHeight="1" ht="0.75" hidden="1">
      <c r="A232" s="1784"/>
      <c r="B232" s="1784"/>
      <c r="C232" s="373" t="s">
        <v>2001</v>
      </c>
      <c r="D232" s="2466"/>
      <c r="E232" s="2208"/>
      <c r="F232" s="2387"/>
      <c r="G232" s="404"/>
      <c r="H232" s="1504"/>
      <c r="I232" s="655"/>
      <c r="J232" s="575"/>
      <c r="K232" s="1504"/>
      <c r="L232" s="218"/>
      <c r="M232" s="345"/>
      <c r="N232" s="338"/>
      <c r="O232" s="1628"/>
      <c r="P232" s="1628"/>
      <c r="AH232" s="1635">
        <v>0</v>
      </c>
    </row>
    <row s="1639" customFormat="1" customHeight="1" ht="18.75" hidden="1">
      <c r="A233" s="1784" t="s">
        <v>217</v>
      </c>
      <c r="B233" s="1784" t="s">
        <v>218</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318</v>
      </c>
      <c r="M233" s="345"/>
      <c r="N233" s="338"/>
      <c r="O233" s="1628"/>
      <c r="P233" s="1628"/>
      <c r="AH233" s="1635">
        <v>0</v>
      </c>
    </row>
    <row s="1639" customFormat="1" customHeight="1" ht="18.75" hidden="1">
      <c r="A234" s="1784"/>
      <c r="B234" s="1784"/>
      <c r="C234" s="373" t="s">
        <v>1994</v>
      </c>
      <c r="D234" s="2466"/>
      <c r="E234" s="2208"/>
      <c r="F234" s="2387"/>
      <c r="G234" s="2431"/>
      <c r="H234" s="1504"/>
      <c r="I234" s="655" t="s">
        <v>1993</v>
      </c>
      <c r="J234" s="575"/>
      <c r="K234" s="1504"/>
      <c r="L234" s="218"/>
      <c r="M234" s="345"/>
      <c r="N234" s="338"/>
      <c r="O234" s="1628"/>
      <c r="P234" s="1628"/>
      <c r="AH234" s="1635">
        <v>0</v>
      </c>
    </row>
    <row s="1639" customFormat="1" customHeight="1" ht="0.75" hidden="1">
      <c r="A235" s="1784"/>
      <c r="B235" s="1784"/>
      <c r="C235" s="373" t="s">
        <v>2001</v>
      </c>
      <c r="D235" s="2466"/>
      <c r="E235" s="2208"/>
      <c r="F235" s="2387"/>
      <c r="G235" s="404"/>
      <c r="H235" s="1504"/>
      <c r="I235" s="655"/>
      <c r="J235" s="575"/>
      <c r="K235" s="1504"/>
      <c r="L235" s="218"/>
      <c r="M235" s="345"/>
      <c r="N235" s="338"/>
      <c r="O235" s="1628"/>
      <c r="P235" s="1628"/>
      <c r="AH235" s="1635">
        <v>0</v>
      </c>
    </row>
    <row s="1639" customFormat="1" customHeight="1" ht="18.75" hidden="1">
      <c r="A236" s="1784" t="s">
        <v>237</v>
      </c>
      <c r="B236" s="1784" t="s">
        <v>238</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318</v>
      </c>
      <c r="M236" s="345"/>
      <c r="N236" s="338"/>
      <c r="O236" s="1628"/>
      <c r="P236" s="1628"/>
      <c r="AH236" s="1635">
        <v>0</v>
      </c>
    </row>
    <row s="1639" customFormat="1" customHeight="1" ht="18.75" hidden="1">
      <c r="A237" s="1784"/>
      <c r="B237" s="1784"/>
      <c r="C237" s="373" t="s">
        <v>1994</v>
      </c>
      <c r="D237" s="2466"/>
      <c r="E237" s="2208"/>
      <c r="F237" s="2387"/>
      <c r="G237" s="2431"/>
      <c r="H237" s="1504"/>
      <c r="I237" s="655" t="s">
        <v>1993</v>
      </c>
      <c r="J237" s="575"/>
      <c r="K237" s="1504"/>
      <c r="L237" s="218"/>
      <c r="M237" s="345"/>
      <c r="N237" s="338"/>
      <c r="O237" s="1628"/>
      <c r="P237" s="1628"/>
      <c r="AH237" s="1635">
        <v>0</v>
      </c>
    </row>
    <row s="1639" customFormat="1" customHeight="1" ht="0.75" hidden="1">
      <c r="A238" s="1784"/>
      <c r="B238" s="1784"/>
      <c r="C238" s="373" t="s">
        <v>2001</v>
      </c>
      <c r="D238" s="2466"/>
      <c r="E238" s="2208"/>
      <c r="F238" s="2387"/>
      <c r="G238" s="404"/>
      <c r="H238" s="1504"/>
      <c r="I238" s="655"/>
      <c r="J238" s="575"/>
      <c r="K238" s="1504"/>
      <c r="L238" s="218"/>
      <c r="M238" s="345"/>
      <c r="N238" s="338"/>
      <c r="O238" s="1628"/>
      <c r="P238" s="1628"/>
      <c r="AH238" s="1635">
        <v>0</v>
      </c>
    </row>
    <row s="1639" customFormat="1" customHeight="1" ht="18.75" hidden="1">
      <c r="A239" s="1784" t="s">
        <v>242</v>
      </c>
      <c r="B239" s="1784" t="s">
        <v>243</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318</v>
      </c>
      <c r="M239" s="345"/>
      <c r="N239" s="338"/>
      <c r="O239" s="1628"/>
      <c r="P239" s="1628"/>
      <c r="AH239" s="1635">
        <v>0</v>
      </c>
    </row>
    <row s="1639" customFormat="1" customHeight="1" ht="18.75" hidden="1">
      <c r="A240" s="1784"/>
      <c r="B240" s="1784"/>
      <c r="C240" s="373" t="s">
        <v>1994</v>
      </c>
      <c r="D240" s="2466"/>
      <c r="E240" s="2208"/>
      <c r="F240" s="2387"/>
      <c r="G240" s="2431"/>
      <c r="H240" s="1504"/>
      <c r="I240" s="655" t="s">
        <v>1993</v>
      </c>
      <c r="J240" s="575"/>
      <c r="K240" s="1504"/>
      <c r="L240" s="218"/>
      <c r="M240" s="345"/>
      <c r="N240" s="338"/>
      <c r="O240" s="1628"/>
      <c r="P240" s="1628"/>
      <c r="AH240" s="1635">
        <v>0</v>
      </c>
    </row>
    <row s="1639" customFormat="1" customHeight="1" ht="0.75" hidden="1">
      <c r="A241" s="1784"/>
      <c r="B241" s="1784"/>
      <c r="C241" s="373" t="s">
        <v>2001</v>
      </c>
      <c r="D241" s="2466"/>
      <c r="E241" s="2208"/>
      <c r="F241" s="2387"/>
      <c r="G241" s="404"/>
      <c r="H241" s="1504"/>
      <c r="I241" s="655"/>
      <c r="J241" s="575"/>
      <c r="K241" s="1504"/>
      <c r="L241" s="218"/>
      <c r="M241" s="345"/>
      <c r="N241" s="338"/>
      <c r="O241" s="1628"/>
      <c r="P241" s="1628"/>
      <c r="AH241" s="1635">
        <v>0</v>
      </c>
    </row>
    <row s="1639" customFormat="1" customHeight="1" ht="18.75" hidden="1">
      <c r="A242" s="1784" t="s">
        <v>247</v>
      </c>
      <c r="B242" s="1784" t="s">
        <v>248</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318</v>
      </c>
      <c r="M242" s="345"/>
      <c r="N242" s="338"/>
      <c r="O242" s="1628"/>
      <c r="P242" s="1628"/>
      <c r="AH242" s="1635">
        <v>0</v>
      </c>
    </row>
    <row s="1639" customFormat="1" customHeight="1" ht="18.75" hidden="1">
      <c r="A243" s="1784"/>
      <c r="B243" s="1784"/>
      <c r="C243" s="373" t="s">
        <v>1994</v>
      </c>
      <c r="D243" s="2466"/>
      <c r="E243" s="2208"/>
      <c r="F243" s="2387"/>
      <c r="G243" s="2431"/>
      <c r="H243" s="1504"/>
      <c r="I243" s="655" t="s">
        <v>1993</v>
      </c>
      <c r="J243" s="575"/>
      <c r="K243" s="1504"/>
      <c r="L243" s="218"/>
      <c r="M243" s="345"/>
      <c r="N243" s="338"/>
      <c r="O243" s="1628"/>
      <c r="P243" s="1628"/>
      <c r="AH243" s="1635">
        <v>0</v>
      </c>
    </row>
    <row s="1639" customFormat="1" customHeight="1" ht="0.75" hidden="1">
      <c r="A244" s="1784"/>
      <c r="B244" s="1784"/>
      <c r="C244" s="373" t="s">
        <v>2001</v>
      </c>
      <c r="D244" s="2466"/>
      <c r="E244" s="2208"/>
      <c r="F244" s="2387"/>
      <c r="G244" s="404"/>
      <c r="H244" s="1504"/>
      <c r="I244" s="655"/>
      <c r="J244" s="575"/>
      <c r="K244" s="1504"/>
      <c r="L244" s="218"/>
      <c r="M244" s="345"/>
      <c r="N244" s="338"/>
      <c r="O244" s="1628"/>
      <c r="P244" s="1628"/>
      <c r="AH244" s="1635">
        <v>0</v>
      </c>
    </row>
    <row s="1639" customFormat="1" customHeight="1" ht="18.75" hidden="1">
      <c r="A245" s="1784" t="s">
        <v>252</v>
      </c>
      <c r="B245" s="1784" t="s">
        <v>253</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318</v>
      </c>
      <c r="M245" s="345"/>
      <c r="N245" s="338"/>
      <c r="O245" s="1628"/>
      <c r="P245" s="1628"/>
      <c r="AH245" s="1635">
        <v>0</v>
      </c>
    </row>
    <row s="1639" customFormat="1" customHeight="1" ht="18.75" hidden="1">
      <c r="A246" s="1784"/>
      <c r="B246" s="1784"/>
      <c r="C246" s="373" t="s">
        <v>1994</v>
      </c>
      <c r="D246" s="2466"/>
      <c r="E246" s="2208"/>
      <c r="F246" s="2387"/>
      <c r="G246" s="2431"/>
      <c r="H246" s="1504"/>
      <c r="I246" s="655" t="s">
        <v>1993</v>
      </c>
      <c r="J246" s="575"/>
      <c r="K246" s="1504"/>
      <c r="L246" s="218"/>
      <c r="M246" s="345"/>
      <c r="N246" s="338"/>
      <c r="O246" s="1628"/>
      <c r="P246" s="1628"/>
      <c r="AH246" s="1635">
        <v>0</v>
      </c>
    </row>
    <row s="1639" customFormat="1" customHeight="1" ht="0.75" hidden="1">
      <c r="A247" s="1784"/>
      <c r="B247" s="1784"/>
      <c r="C247" s="373" t="s">
        <v>2001</v>
      </c>
      <c r="D247" s="2466"/>
      <c r="E247" s="2208"/>
      <c r="F247" s="2387"/>
      <c r="G247" s="404"/>
      <c r="H247" s="1504"/>
      <c r="I247" s="655"/>
      <c r="J247" s="575"/>
      <c r="K247" s="1504"/>
      <c r="L247" s="218"/>
      <c r="M247" s="345"/>
      <c r="N247" s="338"/>
      <c r="O247" s="1628"/>
      <c r="P247" s="1628"/>
      <c r="AH247" s="1635">
        <v>0</v>
      </c>
    </row>
    <row s="1639" customFormat="1" customHeight="1" ht="18.75" hidden="1">
      <c r="A248" s="1784" t="s">
        <v>257</v>
      </c>
      <c r="B248" s="1784" t="s">
        <v>258</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318</v>
      </c>
      <c r="M248" s="345"/>
      <c r="N248" s="338"/>
      <c r="O248" s="1628"/>
      <c r="P248" s="1628"/>
      <c r="AH248" s="1635">
        <v>0</v>
      </c>
    </row>
    <row s="1639" customFormat="1" customHeight="1" ht="18.75" hidden="1">
      <c r="A249" s="1784"/>
      <c r="B249" s="1784"/>
      <c r="C249" s="373" t="s">
        <v>1994</v>
      </c>
      <c r="D249" s="2466"/>
      <c r="E249" s="2208"/>
      <c r="F249" s="2387"/>
      <c r="G249" s="2431"/>
      <c r="H249" s="1504"/>
      <c r="I249" s="655" t="s">
        <v>1993</v>
      </c>
      <c r="J249" s="575"/>
      <c r="K249" s="1504"/>
      <c r="L249" s="218"/>
      <c r="M249" s="345"/>
      <c r="N249" s="338"/>
      <c r="O249" s="1628"/>
      <c r="P249" s="1628"/>
      <c r="AH249" s="1635">
        <v>0</v>
      </c>
    </row>
    <row s="1639" customFormat="1" customHeight="1" ht="0.75" hidden="1">
      <c r="A250" s="1784"/>
      <c r="B250" s="1784"/>
      <c r="C250" s="373" t="s">
        <v>2001</v>
      </c>
      <c r="D250" s="2466"/>
      <c r="E250" s="2208"/>
      <c r="F250" s="2387"/>
      <c r="G250" s="404"/>
      <c r="H250" s="1504"/>
      <c r="I250" s="655"/>
      <c r="J250" s="575"/>
      <c r="K250" s="1504"/>
      <c r="L250" s="218"/>
      <c r="M250" s="345"/>
      <c r="N250" s="338"/>
      <c r="O250" s="1628"/>
      <c r="P250" s="1628"/>
      <c r="AH250" s="1635">
        <v>0</v>
      </c>
    </row>
    <row s="1639" customFormat="1" customHeight="1" ht="18.75" hidden="1">
      <c r="A251" s="1784" t="s">
        <v>262</v>
      </c>
      <c r="B251" s="1784" t="s">
        <v>263</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318</v>
      </c>
      <c r="M251" s="345"/>
      <c r="N251" s="338"/>
      <c r="O251" s="1628"/>
      <c r="P251" s="1628"/>
      <c r="AH251" s="1635">
        <v>0</v>
      </c>
    </row>
    <row s="1639" customFormat="1" customHeight="1" ht="18.75" hidden="1">
      <c r="A252" s="1784"/>
      <c r="B252" s="1784"/>
      <c r="C252" s="373" t="s">
        <v>1994</v>
      </c>
      <c r="D252" s="2466"/>
      <c r="E252" s="2208"/>
      <c r="F252" s="2387"/>
      <c r="G252" s="2431"/>
      <c r="H252" s="1504"/>
      <c r="I252" s="655" t="s">
        <v>1993</v>
      </c>
      <c r="J252" s="575"/>
      <c r="K252" s="1504"/>
      <c r="L252" s="218"/>
      <c r="M252" s="345"/>
      <c r="N252" s="338"/>
      <c r="O252" s="1628"/>
      <c r="P252" s="1628"/>
      <c r="AH252" s="1635">
        <v>0</v>
      </c>
    </row>
    <row s="1639" customFormat="1" customHeight="1" ht="0.75" hidden="1">
      <c r="A253" s="1784"/>
      <c r="B253" s="1784"/>
      <c r="C253" s="373" t="s">
        <v>2001</v>
      </c>
      <c r="D253" s="2466"/>
      <c r="E253" s="2208"/>
      <c r="F253" s="2387"/>
      <c r="G253" s="404"/>
      <c r="H253" s="1504"/>
      <c r="I253" s="655"/>
      <c r="J253" s="575"/>
      <c r="K253" s="1504"/>
      <c r="L253" s="218"/>
      <c r="M253" s="345"/>
      <c r="N253" s="338"/>
      <c r="O253" s="1628"/>
      <c r="P253" s="1628"/>
      <c r="AH253" s="1635">
        <v>0</v>
      </c>
    </row>
    <row s="1639" customFormat="1" customHeight="1" ht="18.75" hidden="1">
      <c r="A254" s="1784" t="s">
        <v>267</v>
      </c>
      <c r="B254" s="1784" t="s">
        <v>268</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318</v>
      </c>
      <c r="M254" s="345"/>
      <c r="N254" s="338"/>
      <c r="O254" s="1628"/>
      <c r="P254" s="1628"/>
      <c r="AH254" s="1635">
        <v>0</v>
      </c>
    </row>
    <row s="1639" customFormat="1" customHeight="1" ht="18.75" hidden="1">
      <c r="A255" s="1784"/>
      <c r="B255" s="1784"/>
      <c r="C255" s="373" t="s">
        <v>1994</v>
      </c>
      <c r="D255" s="2466"/>
      <c r="E255" s="2208"/>
      <c r="F255" s="2387"/>
      <c r="G255" s="2431"/>
      <c r="H255" s="1504"/>
      <c r="I255" s="655" t="s">
        <v>1993</v>
      </c>
      <c r="J255" s="575"/>
      <c r="K255" s="1504"/>
      <c r="L255" s="218"/>
      <c r="M255" s="345"/>
      <c r="N255" s="338"/>
      <c r="O255" s="1628"/>
      <c r="P255" s="1628"/>
      <c r="AH255" s="1635">
        <v>0</v>
      </c>
    </row>
    <row s="1639" customFormat="1" customHeight="1" ht="0.75" hidden="1">
      <c r="A256" s="1784"/>
      <c r="B256" s="1784"/>
      <c r="C256" s="373" t="s">
        <v>2001</v>
      </c>
      <c r="D256" s="2466"/>
      <c r="E256" s="2208"/>
      <c r="F256" s="2387"/>
      <c r="G256" s="404"/>
      <c r="H256" s="1504"/>
      <c r="I256" s="655"/>
      <c r="J256" s="575"/>
      <c r="K256" s="1504"/>
      <c r="L256" s="218"/>
      <c r="M256" s="345"/>
      <c r="N256" s="338"/>
      <c r="O256" s="1628"/>
      <c r="P256" s="1628"/>
      <c r="AH256" s="1635">
        <v>0</v>
      </c>
    </row>
    <row s="1639" customFormat="1" customHeight="1" ht="18.75" hidden="1">
      <c r="A257" s="1784" t="s">
        <v>272</v>
      </c>
      <c r="B257" s="1784" t="s">
        <v>273</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318</v>
      </c>
      <c r="M257" s="345"/>
      <c r="N257" s="338"/>
      <c r="O257" s="1628"/>
      <c r="P257" s="1628"/>
      <c r="AH257" s="1635">
        <v>0</v>
      </c>
    </row>
    <row s="1639" customFormat="1" customHeight="1" ht="18.75" hidden="1">
      <c r="A258" s="1784"/>
      <c r="B258" s="1784"/>
      <c r="C258" s="373" t="s">
        <v>1994</v>
      </c>
      <c r="D258" s="2466"/>
      <c r="E258" s="2208"/>
      <c r="F258" s="2387"/>
      <c r="G258" s="2431"/>
      <c r="H258" s="1504"/>
      <c r="I258" s="655" t="s">
        <v>1993</v>
      </c>
      <c r="J258" s="575"/>
      <c r="K258" s="1504"/>
      <c r="L258" s="218"/>
      <c r="M258" s="345"/>
      <c r="N258" s="338"/>
      <c r="O258" s="1628"/>
      <c r="P258" s="1628"/>
      <c r="AH258" s="1635">
        <v>0</v>
      </c>
    </row>
    <row s="1639" customFormat="1" customHeight="1" ht="0.75" hidden="1">
      <c r="A259" s="1784"/>
      <c r="B259" s="1784"/>
      <c r="C259" s="373" t="s">
        <v>2001</v>
      </c>
      <c r="D259" s="2466"/>
      <c r="E259" s="2208"/>
      <c r="F259" s="2387"/>
      <c r="G259" s="404"/>
      <c r="H259" s="1504"/>
      <c r="I259" s="655"/>
      <c r="J259" s="575"/>
      <c r="K259" s="1504"/>
      <c r="L259" s="218"/>
      <c r="M259" s="345"/>
      <c r="N259" s="338"/>
      <c r="O259" s="1628"/>
      <c r="P259" s="1628"/>
      <c r="AH259" s="1635">
        <v>0</v>
      </c>
    </row>
    <row s="1639" customFormat="1" customHeight="1" ht="18.75" hidden="1">
      <c r="A260" s="1784" t="s">
        <v>277</v>
      </c>
      <c r="B260" s="1784" t="s">
        <v>278</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318</v>
      </c>
      <c r="M260" s="345"/>
      <c r="N260" s="338"/>
      <c r="O260" s="1628"/>
      <c r="P260" s="1628"/>
      <c r="AH260" s="1635">
        <v>0</v>
      </c>
    </row>
    <row s="1639" customFormat="1" customHeight="1" ht="18.75" hidden="1">
      <c r="A261" s="1784"/>
      <c r="B261" s="1784"/>
      <c r="C261" s="373" t="s">
        <v>1994</v>
      </c>
      <c r="D261" s="2466"/>
      <c r="E261" s="2208"/>
      <c r="F261" s="2387"/>
      <c r="G261" s="2431"/>
      <c r="H261" s="1504"/>
      <c r="I261" s="655" t="s">
        <v>1993</v>
      </c>
      <c r="J261" s="575"/>
      <c r="K261" s="1504"/>
      <c r="L261" s="218"/>
      <c r="M261" s="345"/>
      <c r="N261" s="338"/>
      <c r="O261" s="1628"/>
      <c r="P261" s="1628"/>
      <c r="AH261" s="1635">
        <v>0</v>
      </c>
    </row>
    <row s="1639" customFormat="1" customHeight="1" ht="0.75" hidden="1">
      <c r="A262" s="1784"/>
      <c r="B262" s="1784"/>
      <c r="C262" s="373" t="s">
        <v>2001</v>
      </c>
      <c r="D262" s="2466"/>
      <c r="E262" s="2208"/>
      <c r="F262" s="2387"/>
      <c r="G262" s="404"/>
      <c r="H262" s="1504"/>
      <c r="I262" s="655"/>
      <c r="J262" s="575"/>
      <c r="K262" s="1504"/>
      <c r="L262" s="218"/>
      <c r="M262" s="345"/>
      <c r="N262" s="338"/>
      <c r="O262" s="1628"/>
      <c r="P262" s="1628"/>
      <c r="AH262" s="1635">
        <v>0</v>
      </c>
    </row>
    <row s="1639" customFormat="1" customHeight="1" ht="18.75" hidden="1">
      <c r="A263" s="1784" t="s">
        <v>282</v>
      </c>
      <c r="B263" s="1784" t="s">
        <v>283</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318</v>
      </c>
      <c r="M263" s="345"/>
      <c r="N263" s="338"/>
      <c r="O263" s="1628"/>
      <c r="P263" s="1628"/>
      <c r="AH263" s="1635">
        <v>0</v>
      </c>
    </row>
    <row s="1639" customFormat="1" customHeight="1" ht="18.75" hidden="1">
      <c r="A264" s="1784"/>
      <c r="B264" s="1784"/>
      <c r="C264" s="373" t="s">
        <v>1994</v>
      </c>
      <c r="D264" s="2466"/>
      <c r="E264" s="2208"/>
      <c r="F264" s="2387"/>
      <c r="G264" s="2431"/>
      <c r="H264" s="1504"/>
      <c r="I264" s="655" t="s">
        <v>1993</v>
      </c>
      <c r="J264" s="575"/>
      <c r="K264" s="1504"/>
      <c r="L264" s="218"/>
      <c r="M264" s="345"/>
      <c r="N264" s="338"/>
      <c r="O264" s="1628"/>
      <c r="P264" s="1628"/>
      <c r="AH264" s="1635">
        <v>0</v>
      </c>
    </row>
    <row s="1639" customFormat="1" customHeight="1" ht="0.75" hidden="1">
      <c r="A265" s="1784"/>
      <c r="B265" s="1784"/>
      <c r="C265" s="373" t="s">
        <v>2001</v>
      </c>
      <c r="D265" s="2466"/>
      <c r="E265" s="2208"/>
      <c r="F265" s="2387"/>
      <c r="G265" s="404"/>
      <c r="H265" s="1504"/>
      <c r="I265" s="655"/>
      <c r="J265" s="575"/>
      <c r="K265" s="1504"/>
      <c r="L265" s="218"/>
      <c r="M265" s="345"/>
      <c r="N265" s="338"/>
      <c r="O265" s="1628"/>
      <c r="P265" s="1628"/>
      <c r="AH265" s="1635">
        <v>0</v>
      </c>
    </row>
    <row s="1639" customFormat="1" customHeight="1" ht="18.75" hidden="1">
      <c r="A266" s="1784" t="s">
        <v>287</v>
      </c>
      <c r="B266" s="1784" t="s">
        <v>288</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318</v>
      </c>
      <c r="M266" s="345"/>
      <c r="N266" s="338"/>
      <c r="O266" s="1628"/>
      <c r="P266" s="1628"/>
      <c r="AH266" s="1635">
        <v>0</v>
      </c>
    </row>
    <row s="1639" customFormat="1" customHeight="1" ht="18.75" hidden="1">
      <c r="A267" s="1784"/>
      <c r="B267" s="1784"/>
      <c r="C267" s="373" t="s">
        <v>1994</v>
      </c>
      <c r="D267" s="2466"/>
      <c r="E267" s="2208"/>
      <c r="F267" s="2387"/>
      <c r="G267" s="2431"/>
      <c r="H267" s="1504"/>
      <c r="I267" s="655" t="s">
        <v>1993</v>
      </c>
      <c r="J267" s="575"/>
      <c r="K267" s="1504"/>
      <c r="L267" s="218"/>
      <c r="M267" s="345"/>
      <c r="N267" s="338"/>
      <c r="O267" s="1628"/>
      <c r="P267" s="1628"/>
      <c r="AH267" s="1635">
        <v>0</v>
      </c>
    </row>
    <row s="1639" customFormat="1" customHeight="1" ht="1.05">
      <c r="A268" s="1784"/>
      <c r="B268" s="1784"/>
      <c r="C268" s="373" t="s">
        <v>2001</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169</v>
      </c>
      <c r="B270" s="1784" t="s">
        <v>170</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318</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1994</v>
      </c>
      <c r="D271" s="2466"/>
      <c r="E271" s="2208"/>
      <c r="F271" s="2387"/>
      <c r="G271" s="2431"/>
      <c r="H271" s="1504"/>
      <c r="I271" s="655" t="s">
        <v>1993</v>
      </c>
      <c r="J271" s="575"/>
      <c r="K271" s="1504"/>
      <c r="L271" s="218"/>
      <c r="M271" s="2174"/>
      <c r="N271" s="338"/>
      <c r="O271" s="1628"/>
      <c r="P271" s="1628"/>
      <c r="AH271" s="1635">
        <v>0</v>
      </c>
    </row>
    <row s="1639" customFormat="1" customHeight="1" ht="0.75" hidden="1">
      <c r="A272" s="1784"/>
      <c r="B272" s="1784"/>
      <c r="C272" s="373" t="s">
        <v>2001</v>
      </c>
      <c r="D272" s="2466"/>
      <c r="E272" s="2208"/>
      <c r="F272" s="2387"/>
      <c r="G272" s="404"/>
      <c r="H272" s="1504"/>
      <c r="I272" s="655"/>
      <c r="J272" s="575"/>
      <c r="K272" s="1504"/>
      <c r="L272" s="218"/>
      <c r="M272" s="2174"/>
      <c r="N272" s="338"/>
      <c r="O272" s="1628"/>
      <c r="P272" s="1628"/>
      <c r="AH272" s="1635">
        <v>0</v>
      </c>
    </row>
    <row s="1639" customFormat="1" customHeight="1" ht="45" hidden="1">
      <c r="A273" s="1784" t="s">
        <v>174</v>
      </c>
      <c r="B273" s="1784" t="s">
        <v>175</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318</v>
      </c>
      <c r="M273" s="2175"/>
      <c r="N273" s="338"/>
      <c r="O273" s="1628"/>
      <c r="P273" s="1628"/>
      <c r="AH273" s="1635">
        <v>0</v>
      </c>
    </row>
    <row s="1639" customFormat="1" customHeight="1" ht="18.75" hidden="1">
      <c r="A274" s="1784"/>
      <c r="B274" s="1784"/>
      <c r="C274" s="373" t="s">
        <v>1994</v>
      </c>
      <c r="D274" s="2466"/>
      <c r="E274" s="2208"/>
      <c r="F274" s="2387"/>
      <c r="G274" s="2431"/>
      <c r="H274" s="1504"/>
      <c r="I274" s="655" t="s">
        <v>1993</v>
      </c>
      <c r="J274" s="575"/>
      <c r="K274" s="1504"/>
      <c r="L274" s="218"/>
      <c r="M274" s="1865"/>
      <c r="N274" s="338"/>
      <c r="O274" s="1628"/>
      <c r="P274" s="1628"/>
      <c r="AH274" s="1635">
        <v>0</v>
      </c>
    </row>
    <row s="1639" customFormat="1" customHeight="1" ht="0.75" hidden="1">
      <c r="A275" s="1784"/>
      <c r="B275" s="1784"/>
      <c r="C275" s="373" t="s">
        <v>2001</v>
      </c>
      <c r="D275" s="2466"/>
      <c r="E275" s="2208"/>
      <c r="F275" s="2387"/>
      <c r="G275" s="404"/>
      <c r="H275" s="1504"/>
      <c r="I275" s="655"/>
      <c r="J275" s="575"/>
      <c r="K275" s="1504"/>
      <c r="L275" s="218"/>
      <c r="M275" s="345"/>
      <c r="N275" s="338"/>
      <c r="O275" s="1628"/>
      <c r="P275" s="1628"/>
      <c r="AH275" s="1635">
        <v>0</v>
      </c>
    </row>
    <row s="1639" customFormat="1" customHeight="1" ht="45" hidden="1">
      <c r="A276" s="1784" t="s">
        <v>181</v>
      </c>
      <c r="B276" s="1784" t="s">
        <v>182</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318</v>
      </c>
      <c r="M276" s="345"/>
      <c r="N276" s="338"/>
      <c r="O276" s="1628"/>
      <c r="P276" s="1628"/>
      <c r="AH276" s="1635">
        <v>0</v>
      </c>
    </row>
    <row s="1639" customFormat="1" customHeight="1" ht="18.75" hidden="1">
      <c r="A277" s="1784"/>
      <c r="B277" s="1784"/>
      <c r="C277" s="373" t="s">
        <v>1994</v>
      </c>
      <c r="D277" s="2466"/>
      <c r="E277" s="2208"/>
      <c r="F277" s="2387"/>
      <c r="G277" s="2431"/>
      <c r="H277" s="1504"/>
      <c r="I277" s="655" t="s">
        <v>1993</v>
      </c>
      <c r="J277" s="575"/>
      <c r="K277" s="1504"/>
      <c r="L277" s="218"/>
      <c r="M277" s="345"/>
      <c r="N277" s="338"/>
      <c r="O277" s="1628"/>
      <c r="P277" s="1628"/>
      <c r="AH277" s="1635">
        <v>0</v>
      </c>
    </row>
    <row s="1639" customFormat="1" customHeight="1" ht="0.75" hidden="1">
      <c r="A278" s="1784"/>
      <c r="B278" s="1784"/>
      <c r="C278" s="373" t="s">
        <v>2001</v>
      </c>
      <c r="D278" s="2466"/>
      <c r="E278" s="2208"/>
      <c r="F278" s="2387"/>
      <c r="G278" s="404"/>
      <c r="H278" s="1504"/>
      <c r="I278" s="655"/>
      <c r="J278" s="575"/>
      <c r="K278" s="1504"/>
      <c r="L278" s="218"/>
      <c r="M278" s="345"/>
      <c r="N278" s="338"/>
      <c r="O278" s="1628"/>
      <c r="P278" s="1628"/>
      <c r="AH278" s="1635">
        <v>0</v>
      </c>
    </row>
    <row s="1639" customFormat="1" customHeight="1" ht="45" hidden="1">
      <c r="A279" s="1784" t="s">
        <v>187</v>
      </c>
      <c r="B279" s="1784" t="s">
        <v>188</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318</v>
      </c>
      <c r="M279" s="345"/>
      <c r="N279" s="338"/>
      <c r="O279" s="1628"/>
      <c r="P279" s="1628"/>
      <c r="AH279" s="1635">
        <v>0</v>
      </c>
    </row>
    <row s="1639" customFormat="1" customHeight="1" ht="18.75" hidden="1">
      <c r="A280" s="1784"/>
      <c r="B280" s="1784"/>
      <c r="C280" s="373" t="s">
        <v>1994</v>
      </c>
      <c r="D280" s="2466"/>
      <c r="E280" s="2208"/>
      <c r="F280" s="2387"/>
      <c r="G280" s="2431"/>
      <c r="H280" s="1504"/>
      <c r="I280" s="655" t="s">
        <v>1993</v>
      </c>
      <c r="J280" s="575"/>
      <c r="K280" s="1504"/>
      <c r="L280" s="218"/>
      <c r="M280" s="345"/>
      <c r="N280" s="338"/>
      <c r="O280" s="1628"/>
      <c r="P280" s="1628"/>
      <c r="AH280" s="1635">
        <v>0</v>
      </c>
    </row>
    <row s="1639" customFormat="1" customHeight="1" ht="0.75" hidden="1">
      <c r="A281" s="1784"/>
      <c r="B281" s="1784"/>
      <c r="C281" s="373" t="s">
        <v>2001</v>
      </c>
      <c r="D281" s="2466"/>
      <c r="E281" s="2208"/>
      <c r="F281" s="2387"/>
      <c r="G281" s="404"/>
      <c r="H281" s="1504"/>
      <c r="I281" s="655"/>
      <c r="J281" s="575"/>
      <c r="K281" s="1504"/>
      <c r="L281" s="218"/>
      <c r="M281" s="345"/>
      <c r="N281" s="338"/>
      <c r="O281" s="1628"/>
      <c r="P281" s="1628"/>
      <c r="AH281" s="1635">
        <v>0</v>
      </c>
    </row>
    <row s="1639" customFormat="1" customHeight="1" ht="18.75" hidden="1">
      <c r="A282" s="1784" t="s">
        <v>193</v>
      </c>
      <c r="B282" s="1784" t="s">
        <v>194</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318</v>
      </c>
      <c r="M282" s="345"/>
      <c r="N282" s="338"/>
      <c r="O282" s="1628"/>
      <c r="P282" s="1628"/>
      <c r="AH282" s="1635">
        <v>0</v>
      </c>
    </row>
    <row s="1639" customFormat="1" customHeight="1" ht="18.75" hidden="1">
      <c r="A283" s="1784"/>
      <c r="B283" s="1784"/>
      <c r="C283" s="373" t="s">
        <v>1994</v>
      </c>
      <c r="D283" s="2466"/>
      <c r="E283" s="2208"/>
      <c r="F283" s="2387"/>
      <c r="G283" s="2431"/>
      <c r="H283" s="1504"/>
      <c r="I283" s="655" t="s">
        <v>1993</v>
      </c>
      <c r="J283" s="575"/>
      <c r="K283" s="1504"/>
      <c r="L283" s="218"/>
      <c r="M283" s="345"/>
      <c r="N283" s="338"/>
      <c r="O283" s="1628"/>
      <c r="P283" s="1628"/>
      <c r="AH283" s="1635">
        <v>0</v>
      </c>
    </row>
    <row s="1639" customFormat="1" customHeight="1" ht="0.75" hidden="1">
      <c r="A284" s="1784"/>
      <c r="B284" s="1784"/>
      <c r="C284" s="373" t="s">
        <v>2001</v>
      </c>
      <c r="D284" s="2466"/>
      <c r="E284" s="2208"/>
      <c r="F284" s="2387"/>
      <c r="G284" s="404"/>
      <c r="H284" s="1504"/>
      <c r="I284" s="655"/>
      <c r="J284" s="575"/>
      <c r="K284" s="1504"/>
      <c r="L284" s="218"/>
      <c r="M284" s="345"/>
      <c r="N284" s="338"/>
      <c r="O284" s="1628"/>
      <c r="P284" s="1628"/>
      <c r="AH284" s="1635">
        <v>0</v>
      </c>
    </row>
    <row s="1639" customFormat="1" customHeight="1" ht="18.75" hidden="1">
      <c r="A285" s="1784" t="s">
        <v>199</v>
      </c>
      <c r="B285" s="1784" t="s">
        <v>200</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318</v>
      </c>
      <c r="M285" s="345"/>
      <c r="N285" s="338"/>
      <c r="O285" s="1628"/>
      <c r="P285" s="1628"/>
      <c r="AH285" s="1635">
        <v>0</v>
      </c>
    </row>
    <row s="1639" customFormat="1" customHeight="1" ht="18.75" hidden="1">
      <c r="A286" s="1784"/>
      <c r="B286" s="1784"/>
      <c r="C286" s="373" t="s">
        <v>1994</v>
      </c>
      <c r="D286" s="2466"/>
      <c r="E286" s="2208"/>
      <c r="F286" s="2387"/>
      <c r="G286" s="2431"/>
      <c r="H286" s="1504"/>
      <c r="I286" s="655" t="s">
        <v>1993</v>
      </c>
      <c r="J286" s="575"/>
      <c r="K286" s="1504"/>
      <c r="L286" s="218"/>
      <c r="M286" s="345"/>
      <c r="N286" s="338"/>
      <c r="O286" s="1628"/>
      <c r="P286" s="1628"/>
      <c r="AH286" s="1635">
        <v>0</v>
      </c>
    </row>
    <row s="1639" customFormat="1" customHeight="1" ht="0.75" hidden="1">
      <c r="A287" s="1784"/>
      <c r="B287" s="1784"/>
      <c r="C287" s="373" t="s">
        <v>2001</v>
      </c>
      <c r="D287" s="2466"/>
      <c r="E287" s="2208"/>
      <c r="F287" s="2387"/>
      <c r="G287" s="404"/>
      <c r="H287" s="1504"/>
      <c r="I287" s="655"/>
      <c r="J287" s="575"/>
      <c r="K287" s="1504"/>
      <c r="L287" s="218"/>
      <c r="M287" s="345"/>
      <c r="N287" s="338"/>
      <c r="O287" s="1628"/>
      <c r="P287" s="1628"/>
      <c r="AH287" s="1635">
        <v>0</v>
      </c>
    </row>
    <row s="1639" customFormat="1" customHeight="1" ht="18.75" hidden="1">
      <c r="A288" s="1784" t="s">
        <v>205</v>
      </c>
      <c r="B288" s="1784" t="s">
        <v>206</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318</v>
      </c>
      <c r="M288" s="345"/>
      <c r="N288" s="338"/>
      <c r="O288" s="1628"/>
      <c r="P288" s="1628"/>
      <c r="AH288" s="1635">
        <v>0</v>
      </c>
    </row>
    <row s="1639" customFormat="1" customHeight="1" ht="18.75" hidden="1">
      <c r="A289" s="1784"/>
      <c r="B289" s="1784"/>
      <c r="C289" s="373" t="s">
        <v>1994</v>
      </c>
      <c r="D289" s="2466"/>
      <c r="E289" s="2208"/>
      <c r="F289" s="2387"/>
      <c r="G289" s="2431"/>
      <c r="H289" s="1504"/>
      <c r="I289" s="655" t="s">
        <v>1993</v>
      </c>
      <c r="J289" s="575"/>
      <c r="K289" s="1504"/>
      <c r="L289" s="218"/>
      <c r="M289" s="345"/>
      <c r="N289" s="338"/>
      <c r="O289" s="1628"/>
      <c r="P289" s="1628"/>
      <c r="AH289" s="1635">
        <v>0</v>
      </c>
    </row>
    <row s="1639" customFormat="1" customHeight="1" ht="0.75" hidden="1">
      <c r="A290" s="1784"/>
      <c r="B290" s="1784"/>
      <c r="C290" s="373" t="s">
        <v>2001</v>
      </c>
      <c r="D290" s="2466"/>
      <c r="E290" s="2208"/>
      <c r="F290" s="2387"/>
      <c r="G290" s="404"/>
      <c r="H290" s="1504"/>
      <c r="I290" s="655"/>
      <c r="J290" s="575"/>
      <c r="K290" s="1504"/>
      <c r="L290" s="218"/>
      <c r="M290" s="345"/>
      <c r="N290" s="338"/>
      <c r="O290" s="1628"/>
      <c r="P290" s="1628"/>
      <c r="AH290" s="1635">
        <v>0</v>
      </c>
    </row>
    <row s="1639" customFormat="1" customHeight="1" ht="18.75" hidden="1">
      <c r="A291" s="1784" t="s">
        <v>211</v>
      </c>
      <c r="B291" s="1784" t="s">
        <v>212</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318</v>
      </c>
      <c r="M291" s="345"/>
      <c r="N291" s="338"/>
      <c r="O291" s="1628"/>
      <c r="P291" s="1628"/>
      <c r="AH291" s="1635">
        <v>0</v>
      </c>
    </row>
    <row s="1639" customFormat="1" customHeight="1" ht="18.75" hidden="1">
      <c r="A292" s="1784"/>
      <c r="B292" s="1784"/>
      <c r="C292" s="373" t="s">
        <v>1994</v>
      </c>
      <c r="D292" s="2466"/>
      <c r="E292" s="2208"/>
      <c r="F292" s="2387"/>
      <c r="G292" s="2431"/>
      <c r="H292" s="1504"/>
      <c r="I292" s="655" t="s">
        <v>1993</v>
      </c>
      <c r="J292" s="575"/>
      <c r="K292" s="1504"/>
      <c r="L292" s="218"/>
      <c r="M292" s="345"/>
      <c r="N292" s="338"/>
      <c r="O292" s="1628"/>
      <c r="P292" s="1628"/>
      <c r="AH292" s="1635">
        <v>0</v>
      </c>
    </row>
    <row s="1639" customFormat="1" customHeight="1" ht="0.75" hidden="1">
      <c r="A293" s="1784"/>
      <c r="B293" s="1784"/>
      <c r="C293" s="373" t="s">
        <v>2001</v>
      </c>
      <c r="D293" s="2466"/>
      <c r="E293" s="2208"/>
      <c r="F293" s="2387"/>
      <c r="G293" s="404"/>
      <c r="H293" s="1504"/>
      <c r="I293" s="655"/>
      <c r="J293" s="575"/>
      <c r="K293" s="1504"/>
      <c r="L293" s="218"/>
      <c r="M293" s="345"/>
      <c r="N293" s="338"/>
      <c r="O293" s="1628"/>
      <c r="P293" s="1628"/>
      <c r="AH293" s="1635">
        <v>0</v>
      </c>
    </row>
    <row s="1639" customFormat="1" customHeight="1" ht="18.75" hidden="1">
      <c r="A294" s="1784" t="s">
        <v>217</v>
      </c>
      <c r="B294" s="1784" t="s">
        <v>218</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318</v>
      </c>
      <c r="M294" s="345"/>
      <c r="N294" s="338"/>
      <c r="O294" s="1628"/>
      <c r="P294" s="1628"/>
      <c r="AH294" s="1635">
        <v>0</v>
      </c>
    </row>
    <row s="1639" customFormat="1" customHeight="1" ht="18.75" hidden="1">
      <c r="A295" s="1784"/>
      <c r="B295" s="1784"/>
      <c r="C295" s="373" t="s">
        <v>1994</v>
      </c>
      <c r="D295" s="2466"/>
      <c r="E295" s="2208"/>
      <c r="F295" s="2387"/>
      <c r="G295" s="2431"/>
      <c r="H295" s="1504"/>
      <c r="I295" s="655" t="s">
        <v>1993</v>
      </c>
      <c r="J295" s="575"/>
      <c r="K295" s="1504"/>
      <c r="L295" s="218"/>
      <c r="M295" s="345"/>
      <c r="N295" s="338"/>
      <c r="O295" s="1628"/>
      <c r="P295" s="1628"/>
      <c r="AH295" s="1635">
        <v>0</v>
      </c>
    </row>
    <row s="1639" customFormat="1" customHeight="1" ht="0.75" hidden="1">
      <c r="A296" s="1784"/>
      <c r="B296" s="1784"/>
      <c r="C296" s="373" t="s">
        <v>2001</v>
      </c>
      <c r="D296" s="2466"/>
      <c r="E296" s="2208"/>
      <c r="F296" s="2387"/>
      <c r="G296" s="404"/>
      <c r="H296" s="1504"/>
      <c r="I296" s="655"/>
      <c r="J296" s="575"/>
      <c r="K296" s="1504"/>
      <c r="L296" s="218"/>
      <c r="M296" s="345"/>
      <c r="N296" s="338"/>
      <c r="O296" s="1628"/>
      <c r="P296" s="1628"/>
      <c r="AH296" s="1635">
        <v>0</v>
      </c>
    </row>
    <row s="1639" customFormat="1" customHeight="1" ht="18.75" hidden="1">
      <c r="A297" s="1784" t="s">
        <v>237</v>
      </c>
      <c r="B297" s="1784" t="s">
        <v>238</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318</v>
      </c>
      <c r="M297" s="345"/>
      <c r="N297" s="338"/>
      <c r="O297" s="1628"/>
      <c r="P297" s="1628"/>
      <c r="AH297" s="1635">
        <v>0</v>
      </c>
    </row>
    <row s="1639" customFormat="1" customHeight="1" ht="18.75" hidden="1">
      <c r="A298" s="1784"/>
      <c r="B298" s="1784"/>
      <c r="C298" s="373" t="s">
        <v>1994</v>
      </c>
      <c r="D298" s="2466"/>
      <c r="E298" s="2208"/>
      <c r="F298" s="2387"/>
      <c r="G298" s="2431"/>
      <c r="H298" s="1504"/>
      <c r="I298" s="655" t="s">
        <v>1993</v>
      </c>
      <c r="J298" s="575"/>
      <c r="K298" s="1504"/>
      <c r="L298" s="218"/>
      <c r="M298" s="345"/>
      <c r="N298" s="338"/>
      <c r="O298" s="1628"/>
      <c r="P298" s="1628"/>
      <c r="AH298" s="1635">
        <v>0</v>
      </c>
    </row>
    <row s="1639" customFormat="1" customHeight="1" ht="0.75" hidden="1">
      <c r="A299" s="1784"/>
      <c r="B299" s="1784"/>
      <c r="C299" s="373" t="s">
        <v>2001</v>
      </c>
      <c r="D299" s="2466"/>
      <c r="E299" s="2208"/>
      <c r="F299" s="2387"/>
      <c r="G299" s="404"/>
      <c r="H299" s="1504"/>
      <c r="I299" s="655"/>
      <c r="J299" s="575"/>
      <c r="K299" s="1504"/>
      <c r="L299" s="218"/>
      <c r="M299" s="345"/>
      <c r="N299" s="338"/>
      <c r="O299" s="1628"/>
      <c r="P299" s="1628"/>
      <c r="AH299" s="1635">
        <v>0</v>
      </c>
    </row>
    <row s="1639" customFormat="1" customHeight="1" ht="18.75" hidden="1">
      <c r="A300" s="1784" t="s">
        <v>242</v>
      </c>
      <c r="B300" s="1784" t="s">
        <v>243</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318</v>
      </c>
      <c r="M300" s="345"/>
      <c r="N300" s="338"/>
      <c r="O300" s="1628"/>
      <c r="P300" s="1628"/>
      <c r="AH300" s="1635">
        <v>0</v>
      </c>
    </row>
    <row s="1639" customFormat="1" customHeight="1" ht="18.75" hidden="1">
      <c r="A301" s="1784"/>
      <c r="B301" s="1784"/>
      <c r="C301" s="373" t="s">
        <v>1994</v>
      </c>
      <c r="D301" s="2466"/>
      <c r="E301" s="2208"/>
      <c r="F301" s="2387"/>
      <c r="G301" s="2431"/>
      <c r="H301" s="1504"/>
      <c r="I301" s="655" t="s">
        <v>1993</v>
      </c>
      <c r="J301" s="575"/>
      <c r="K301" s="1504"/>
      <c r="L301" s="218"/>
      <c r="M301" s="345"/>
      <c r="N301" s="338"/>
      <c r="O301" s="1628"/>
      <c r="P301" s="1628"/>
      <c r="AH301" s="1635">
        <v>0</v>
      </c>
    </row>
    <row s="1639" customFormat="1" customHeight="1" ht="0.75" hidden="1">
      <c r="A302" s="1784"/>
      <c r="B302" s="1784"/>
      <c r="C302" s="373" t="s">
        <v>2001</v>
      </c>
      <c r="D302" s="2466"/>
      <c r="E302" s="2208"/>
      <c r="F302" s="2387"/>
      <c r="G302" s="404"/>
      <c r="H302" s="1504"/>
      <c r="I302" s="655"/>
      <c r="J302" s="575"/>
      <c r="K302" s="1504"/>
      <c r="L302" s="218"/>
      <c r="M302" s="345"/>
      <c r="N302" s="338"/>
      <c r="O302" s="1628"/>
      <c r="P302" s="1628"/>
      <c r="AH302" s="1635">
        <v>0</v>
      </c>
    </row>
    <row s="1639" customFormat="1" customHeight="1" ht="18.75" hidden="1">
      <c r="A303" s="1784" t="s">
        <v>247</v>
      </c>
      <c r="B303" s="1784" t="s">
        <v>248</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318</v>
      </c>
      <c r="M303" s="345"/>
      <c r="N303" s="338"/>
      <c r="O303" s="1628"/>
      <c r="P303" s="1628"/>
      <c r="AH303" s="1635">
        <v>0</v>
      </c>
    </row>
    <row s="1639" customFormat="1" customHeight="1" ht="18.75" hidden="1">
      <c r="A304" s="1784"/>
      <c r="B304" s="1784"/>
      <c r="C304" s="373" t="s">
        <v>1994</v>
      </c>
      <c r="D304" s="2466"/>
      <c r="E304" s="2208"/>
      <c r="F304" s="2387"/>
      <c r="G304" s="2431"/>
      <c r="H304" s="1504"/>
      <c r="I304" s="655" t="s">
        <v>1993</v>
      </c>
      <c r="J304" s="575"/>
      <c r="K304" s="1504"/>
      <c r="L304" s="218"/>
      <c r="M304" s="345"/>
      <c r="N304" s="338"/>
      <c r="O304" s="1628"/>
      <c r="P304" s="1628"/>
      <c r="AH304" s="1635">
        <v>0</v>
      </c>
    </row>
    <row s="1639" customFormat="1" customHeight="1" ht="0.75" hidden="1">
      <c r="A305" s="1784"/>
      <c r="B305" s="1784"/>
      <c r="C305" s="373" t="s">
        <v>2001</v>
      </c>
      <c r="D305" s="2466"/>
      <c r="E305" s="2208"/>
      <c r="F305" s="2387"/>
      <c r="G305" s="404"/>
      <c r="H305" s="1504"/>
      <c r="I305" s="655"/>
      <c r="J305" s="575"/>
      <c r="K305" s="1504"/>
      <c r="L305" s="218"/>
      <c r="M305" s="345"/>
      <c r="N305" s="338"/>
      <c r="O305" s="1628"/>
      <c r="P305" s="1628"/>
      <c r="AH305" s="1635">
        <v>0</v>
      </c>
    </row>
    <row s="1639" customFormat="1" customHeight="1" ht="18.75" hidden="1">
      <c r="A306" s="1784" t="s">
        <v>252</v>
      </c>
      <c r="B306" s="1784" t="s">
        <v>253</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318</v>
      </c>
      <c r="M306" s="345"/>
      <c r="N306" s="338"/>
      <c r="O306" s="1628"/>
      <c r="P306" s="1628"/>
      <c r="AH306" s="1635">
        <v>0</v>
      </c>
    </row>
    <row s="1639" customFormat="1" customHeight="1" ht="18.75" hidden="1">
      <c r="A307" s="1784"/>
      <c r="B307" s="1784"/>
      <c r="C307" s="373" t="s">
        <v>1994</v>
      </c>
      <c r="D307" s="2466"/>
      <c r="E307" s="2208"/>
      <c r="F307" s="2387"/>
      <c r="G307" s="2431"/>
      <c r="H307" s="1504"/>
      <c r="I307" s="655" t="s">
        <v>1993</v>
      </c>
      <c r="J307" s="575"/>
      <c r="K307" s="1504"/>
      <c r="L307" s="218"/>
      <c r="M307" s="345"/>
      <c r="N307" s="338"/>
      <c r="O307" s="1628"/>
      <c r="P307" s="1628"/>
      <c r="AH307" s="1635">
        <v>0</v>
      </c>
    </row>
    <row s="1639" customFormat="1" customHeight="1" ht="0.75" hidden="1">
      <c r="A308" s="1784"/>
      <c r="B308" s="1784"/>
      <c r="C308" s="373" t="s">
        <v>2001</v>
      </c>
      <c r="D308" s="2466"/>
      <c r="E308" s="2208"/>
      <c r="F308" s="2387"/>
      <c r="G308" s="404"/>
      <c r="H308" s="1504"/>
      <c r="I308" s="655"/>
      <c r="J308" s="575"/>
      <c r="K308" s="1504"/>
      <c r="L308" s="218"/>
      <c r="M308" s="345"/>
      <c r="N308" s="338"/>
      <c r="O308" s="1628"/>
      <c r="P308" s="1628"/>
      <c r="AH308" s="1635">
        <v>0</v>
      </c>
    </row>
    <row s="1639" customFormat="1" customHeight="1" ht="18.75" hidden="1">
      <c r="A309" s="1784" t="s">
        <v>257</v>
      </c>
      <c r="B309" s="1784" t="s">
        <v>258</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318</v>
      </c>
      <c r="M309" s="345"/>
      <c r="N309" s="338"/>
      <c r="O309" s="1628"/>
      <c r="P309" s="1628"/>
      <c r="AH309" s="1635">
        <v>0</v>
      </c>
    </row>
    <row s="1639" customFormat="1" customHeight="1" ht="18.75" hidden="1">
      <c r="A310" s="1784"/>
      <c r="B310" s="1784"/>
      <c r="C310" s="373" t="s">
        <v>1994</v>
      </c>
      <c r="D310" s="2466"/>
      <c r="E310" s="2208"/>
      <c r="F310" s="2387"/>
      <c r="G310" s="2431"/>
      <c r="H310" s="1504"/>
      <c r="I310" s="655" t="s">
        <v>1993</v>
      </c>
      <c r="J310" s="575"/>
      <c r="K310" s="1504"/>
      <c r="L310" s="218"/>
      <c r="M310" s="345"/>
      <c r="N310" s="338"/>
      <c r="O310" s="1628"/>
      <c r="P310" s="1628"/>
      <c r="AH310" s="1635">
        <v>0</v>
      </c>
    </row>
    <row s="1639" customFormat="1" customHeight="1" ht="0.75" hidden="1">
      <c r="A311" s="1784"/>
      <c r="B311" s="1784"/>
      <c r="C311" s="373" t="s">
        <v>2001</v>
      </c>
      <c r="D311" s="2466"/>
      <c r="E311" s="2208"/>
      <c r="F311" s="2387"/>
      <c r="G311" s="404"/>
      <c r="H311" s="1504"/>
      <c r="I311" s="655"/>
      <c r="J311" s="575"/>
      <c r="K311" s="1504"/>
      <c r="L311" s="218"/>
      <c r="M311" s="345"/>
      <c r="N311" s="338"/>
      <c r="O311" s="1628"/>
      <c r="P311" s="1628"/>
      <c r="AH311" s="1635">
        <v>0</v>
      </c>
    </row>
    <row s="1639" customFormat="1" customHeight="1" ht="18.75" hidden="1">
      <c r="A312" s="1784" t="s">
        <v>262</v>
      </c>
      <c r="B312" s="1784" t="s">
        <v>263</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318</v>
      </c>
      <c r="M312" s="345"/>
      <c r="N312" s="338"/>
      <c r="O312" s="1628"/>
      <c r="P312" s="1628"/>
      <c r="AH312" s="1635">
        <v>0</v>
      </c>
    </row>
    <row s="1639" customFormat="1" customHeight="1" ht="18.75" hidden="1">
      <c r="A313" s="1784"/>
      <c r="B313" s="1784"/>
      <c r="C313" s="373" t="s">
        <v>1994</v>
      </c>
      <c r="D313" s="2466"/>
      <c r="E313" s="2208"/>
      <c r="F313" s="2387"/>
      <c r="G313" s="2431"/>
      <c r="H313" s="1504"/>
      <c r="I313" s="655" t="s">
        <v>1993</v>
      </c>
      <c r="J313" s="575"/>
      <c r="K313" s="1504"/>
      <c r="L313" s="218"/>
      <c r="M313" s="345"/>
      <c r="N313" s="338"/>
      <c r="O313" s="1628"/>
      <c r="P313" s="1628"/>
      <c r="AH313" s="1635">
        <v>0</v>
      </c>
    </row>
    <row s="1639" customFormat="1" customHeight="1" ht="0.75" hidden="1">
      <c r="A314" s="1784"/>
      <c r="B314" s="1784"/>
      <c r="C314" s="373" t="s">
        <v>2001</v>
      </c>
      <c r="D314" s="2466"/>
      <c r="E314" s="2208"/>
      <c r="F314" s="2387"/>
      <c r="G314" s="404"/>
      <c r="H314" s="1504"/>
      <c r="I314" s="655"/>
      <c r="J314" s="575"/>
      <c r="K314" s="1504"/>
      <c r="L314" s="218"/>
      <c r="M314" s="345"/>
      <c r="N314" s="338"/>
      <c r="O314" s="1628"/>
      <c r="P314" s="1628"/>
      <c r="AH314" s="1635">
        <v>0</v>
      </c>
    </row>
    <row s="1639" customFormat="1" customHeight="1" ht="18.75" hidden="1">
      <c r="A315" s="1784" t="s">
        <v>267</v>
      </c>
      <c r="B315" s="1784" t="s">
        <v>268</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318</v>
      </c>
      <c r="M315" s="345"/>
      <c r="N315" s="338"/>
      <c r="O315" s="1628"/>
      <c r="P315" s="1628"/>
      <c r="AH315" s="1635">
        <v>0</v>
      </c>
    </row>
    <row s="1639" customFormat="1" customHeight="1" ht="18.75" hidden="1">
      <c r="A316" s="1784"/>
      <c r="B316" s="1784"/>
      <c r="C316" s="373" t="s">
        <v>1994</v>
      </c>
      <c r="D316" s="2466"/>
      <c r="E316" s="2208"/>
      <c r="F316" s="2387"/>
      <c r="G316" s="2431"/>
      <c r="H316" s="1504"/>
      <c r="I316" s="655" t="s">
        <v>1993</v>
      </c>
      <c r="J316" s="575"/>
      <c r="K316" s="1504"/>
      <c r="L316" s="218"/>
      <c r="M316" s="345"/>
      <c r="N316" s="338"/>
      <c r="O316" s="1628"/>
      <c r="P316" s="1628"/>
      <c r="AH316" s="1635">
        <v>0</v>
      </c>
    </row>
    <row s="1639" customFormat="1" customHeight="1" ht="0.75" hidden="1">
      <c r="A317" s="1784"/>
      <c r="B317" s="1784"/>
      <c r="C317" s="373" t="s">
        <v>2001</v>
      </c>
      <c r="D317" s="2466"/>
      <c r="E317" s="2208"/>
      <c r="F317" s="2387"/>
      <c r="G317" s="404"/>
      <c r="H317" s="1504"/>
      <c r="I317" s="655"/>
      <c r="J317" s="575"/>
      <c r="K317" s="1504"/>
      <c r="L317" s="218"/>
      <c r="M317" s="345"/>
      <c r="N317" s="338"/>
      <c r="O317" s="1628"/>
      <c r="P317" s="1628"/>
      <c r="AH317" s="1635">
        <v>0</v>
      </c>
    </row>
    <row s="1639" customFormat="1" customHeight="1" ht="18.75" hidden="1">
      <c r="A318" s="1784" t="s">
        <v>272</v>
      </c>
      <c r="B318" s="1784" t="s">
        <v>273</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318</v>
      </c>
      <c r="M318" s="345"/>
      <c r="N318" s="338"/>
      <c r="O318" s="1628"/>
      <c r="P318" s="1628"/>
      <c r="AH318" s="1635">
        <v>0</v>
      </c>
    </row>
    <row s="1639" customFormat="1" customHeight="1" ht="18.75" hidden="1">
      <c r="A319" s="1784"/>
      <c r="B319" s="1784"/>
      <c r="C319" s="373" t="s">
        <v>1994</v>
      </c>
      <c r="D319" s="2466"/>
      <c r="E319" s="2208"/>
      <c r="F319" s="2387"/>
      <c r="G319" s="2431"/>
      <c r="H319" s="1504"/>
      <c r="I319" s="655" t="s">
        <v>1993</v>
      </c>
      <c r="J319" s="575"/>
      <c r="K319" s="1504"/>
      <c r="L319" s="218"/>
      <c r="M319" s="345"/>
      <c r="N319" s="338"/>
      <c r="O319" s="1628"/>
      <c r="P319" s="1628"/>
      <c r="AH319" s="1635">
        <v>0</v>
      </c>
    </row>
    <row s="1639" customFormat="1" customHeight="1" ht="0.75" hidden="1">
      <c r="A320" s="1784"/>
      <c r="B320" s="1784"/>
      <c r="C320" s="373" t="s">
        <v>2001</v>
      </c>
      <c r="D320" s="2466"/>
      <c r="E320" s="2208"/>
      <c r="F320" s="2387"/>
      <c r="G320" s="404"/>
      <c r="H320" s="1504"/>
      <c r="I320" s="655"/>
      <c r="J320" s="575"/>
      <c r="K320" s="1504"/>
      <c r="L320" s="218"/>
      <c r="M320" s="345"/>
      <c r="N320" s="338"/>
      <c r="O320" s="1628"/>
      <c r="P320" s="1628"/>
      <c r="AH320" s="1635">
        <v>0</v>
      </c>
    </row>
    <row s="1639" customFormat="1" customHeight="1" ht="18.75" hidden="1">
      <c r="A321" s="1784" t="s">
        <v>277</v>
      </c>
      <c r="B321" s="1784" t="s">
        <v>278</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318</v>
      </c>
      <c r="M321" s="345"/>
      <c r="N321" s="338"/>
      <c r="O321" s="1628"/>
      <c r="P321" s="1628"/>
      <c r="AH321" s="1635">
        <v>0</v>
      </c>
    </row>
    <row s="1639" customFormat="1" customHeight="1" ht="18.75" hidden="1">
      <c r="A322" s="1784"/>
      <c r="B322" s="1784"/>
      <c r="C322" s="373" t="s">
        <v>1994</v>
      </c>
      <c r="D322" s="2466"/>
      <c r="E322" s="2208"/>
      <c r="F322" s="2387"/>
      <c r="G322" s="2431"/>
      <c r="H322" s="1504"/>
      <c r="I322" s="655" t="s">
        <v>1993</v>
      </c>
      <c r="J322" s="575"/>
      <c r="K322" s="1504"/>
      <c r="L322" s="218"/>
      <c r="M322" s="345"/>
      <c r="N322" s="338"/>
      <c r="O322" s="1628"/>
      <c r="P322" s="1628"/>
      <c r="AH322" s="1635">
        <v>0</v>
      </c>
    </row>
    <row s="1639" customFormat="1" customHeight="1" ht="0.75" hidden="1">
      <c r="A323" s="1784"/>
      <c r="B323" s="1784"/>
      <c r="C323" s="373" t="s">
        <v>2001</v>
      </c>
      <c r="D323" s="2466"/>
      <c r="E323" s="2208"/>
      <c r="F323" s="2387"/>
      <c r="G323" s="404"/>
      <c r="H323" s="1504"/>
      <c r="I323" s="655"/>
      <c r="J323" s="575"/>
      <c r="K323" s="1504"/>
      <c r="L323" s="218"/>
      <c r="M323" s="345"/>
      <c r="N323" s="338"/>
      <c r="O323" s="1628"/>
      <c r="P323" s="1628"/>
      <c r="AH323" s="1635">
        <v>0</v>
      </c>
    </row>
    <row s="1639" customFormat="1" customHeight="1" ht="18.75" hidden="1">
      <c r="A324" s="1784" t="s">
        <v>282</v>
      </c>
      <c r="B324" s="1784" t="s">
        <v>283</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318</v>
      </c>
      <c r="M324" s="345"/>
      <c r="N324" s="338"/>
      <c r="O324" s="1628"/>
      <c r="P324" s="1628"/>
      <c r="AH324" s="1635">
        <v>0</v>
      </c>
    </row>
    <row s="1639" customFormat="1" customHeight="1" ht="18.75" hidden="1">
      <c r="A325" s="1784"/>
      <c r="B325" s="1784"/>
      <c r="C325" s="373" t="s">
        <v>1994</v>
      </c>
      <c r="D325" s="2466"/>
      <c r="E325" s="2208"/>
      <c r="F325" s="2387"/>
      <c r="G325" s="2431"/>
      <c r="H325" s="1504"/>
      <c r="I325" s="655" t="s">
        <v>1993</v>
      </c>
      <c r="J325" s="575"/>
      <c r="K325" s="1504"/>
      <c r="L325" s="218"/>
      <c r="M325" s="345"/>
      <c r="N325" s="338"/>
      <c r="O325" s="1628"/>
      <c r="P325" s="1628"/>
      <c r="AH325" s="1635">
        <v>0</v>
      </c>
    </row>
    <row s="1639" customFormat="1" customHeight="1" ht="0.75" hidden="1">
      <c r="A326" s="1784"/>
      <c r="B326" s="1784"/>
      <c r="C326" s="373" t="s">
        <v>2001</v>
      </c>
      <c r="D326" s="2466"/>
      <c r="E326" s="2208"/>
      <c r="F326" s="2387"/>
      <c r="G326" s="404"/>
      <c r="H326" s="1504"/>
      <c r="I326" s="655"/>
      <c r="J326" s="575"/>
      <c r="K326" s="1504"/>
      <c r="L326" s="218"/>
      <c r="M326" s="345"/>
      <c r="N326" s="338"/>
      <c r="O326" s="1628"/>
      <c r="P326" s="1628"/>
      <c r="AH326" s="1635">
        <v>0</v>
      </c>
    </row>
    <row s="1639" customFormat="1" customHeight="1" ht="18.75" hidden="1">
      <c r="A327" s="1784" t="s">
        <v>287</v>
      </c>
      <c r="B327" s="1784" t="s">
        <v>288</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318</v>
      </c>
      <c r="M327" s="345"/>
      <c r="N327" s="338"/>
      <c r="O327" s="1628"/>
      <c r="P327" s="1628"/>
      <c r="AH327" s="1635">
        <v>0</v>
      </c>
    </row>
    <row s="1639" customFormat="1" customHeight="1" ht="18.75" hidden="1">
      <c r="A328" s="1784"/>
      <c r="B328" s="1784"/>
      <c r="C328" s="373" t="s">
        <v>1994</v>
      </c>
      <c r="D328" s="2466"/>
      <c r="E328" s="2208"/>
      <c r="F328" s="2387"/>
      <c r="G328" s="2431"/>
      <c r="H328" s="1504"/>
      <c r="I328" s="655" t="s">
        <v>1993</v>
      </c>
      <c r="J328" s="575"/>
      <c r="K328" s="1504"/>
      <c r="L328" s="218"/>
      <c r="M328" s="345"/>
      <c r="N328" s="338"/>
      <c r="O328" s="1628"/>
      <c r="P328" s="1628"/>
      <c r="AH328" s="1635">
        <v>0</v>
      </c>
    </row>
    <row s="1639" customFormat="1" customHeight="1" ht="1.05">
      <c r="A329" s="1784"/>
      <c r="B329" s="1784"/>
      <c r="C329" s="373" t="s">
        <v>2001</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72BC7-BA33-A43E-1545-0.0C0D938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312</v>
      </c>
      <c r="E8" s="2213"/>
      <c r="F8" s="2213"/>
      <c r="G8" s="2213"/>
      <c r="H8" s="2393" t="s">
        <v>313</v>
      </c>
      <c r="R8" s="378">
        <v>14</v>
      </c>
    </row>
    <row customHeight="1" ht="24">
      <c r="C9" s="380"/>
      <c r="D9" s="390" t="s">
        <v>88</v>
      </c>
      <c r="E9" s="112" t="s">
        <v>314</v>
      </c>
      <c r="F9" s="112" t="s">
        <v>315</v>
      </c>
      <c r="G9" s="112" t="s">
        <v>402</v>
      </c>
      <c r="H9" s="2393"/>
      <c r="R9" s="378">
        <v>23</v>
      </c>
    </row>
    <row customHeight="1" ht="14.699999999999998">
      <c r="A10" s="347"/>
      <c r="C10" s="380"/>
      <c r="D10" s="151" t="s">
        <v>99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2002</v>
      </c>
      <c r="R10" s="378">
        <v>14</v>
      </c>
    </row>
    <row customHeight="1" ht="14.699999999999998">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334</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F5AEA-2F75-2488-FD56-0.FA025CC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136</v>
      </c>
      <c r="F9" s="2107"/>
      <c r="G9" s="2131" t="s">
        <v>111</v>
      </c>
      <c r="H9" s="2131" t="s">
        <v>88</v>
      </c>
      <c r="I9" s="2131"/>
      <c r="J9" s="2131" t="s">
        <v>137</v>
      </c>
      <c r="K9" s="2159" t="s">
        <v>138</v>
      </c>
      <c r="L9" s="2159"/>
      <c r="M9" s="2159"/>
      <c r="N9" s="2159"/>
      <c r="O9" s="2159" t="s">
        <v>139</v>
      </c>
      <c r="P9" s="2159"/>
      <c r="Q9" s="2159"/>
      <c r="R9" s="2159"/>
      <c r="S9" s="2159" t="s">
        <v>140</v>
      </c>
      <c r="T9" s="2159"/>
      <c r="U9" s="2159"/>
      <c r="V9" s="2159"/>
      <c r="W9" s="2131" t="s">
        <v>141</v>
      </c>
      <c r="AR9" s="108">
        <v>27</v>
      </c>
    </row>
    <row customHeight="1" ht="31.5">
      <c r="D10" s="2131"/>
      <c r="E10" s="1288" t="s">
        <v>89</v>
      </c>
      <c r="F10" s="1288" t="s">
        <v>142</v>
      </c>
      <c r="G10" s="2131"/>
      <c r="H10" s="2131"/>
      <c r="I10" s="2131"/>
      <c r="J10" s="2131"/>
      <c r="K10" s="114" t="s">
        <v>114</v>
      </c>
      <c r="L10" s="2131" t="s">
        <v>88</v>
      </c>
      <c r="M10" s="2131"/>
      <c r="N10" s="114" t="s">
        <v>143</v>
      </c>
      <c r="O10" s="114" t="s">
        <v>114</v>
      </c>
      <c r="P10" s="2131" t="s">
        <v>88</v>
      </c>
      <c r="Q10" s="2131"/>
      <c r="R10" s="114" t="s">
        <v>143</v>
      </c>
      <c r="S10" s="287" t="s">
        <v>114</v>
      </c>
      <c r="T10" s="2131" t="s">
        <v>88</v>
      </c>
      <c r="U10" s="2131"/>
      <c r="V10" s="287" t="s">
        <v>89</v>
      </c>
      <c r="W10" s="2131"/>
      <c r="Z10" s="1263" t="s">
        <v>144</v>
      </c>
      <c r="AA10" s="1263" t="s">
        <v>145</v>
      </c>
      <c r="AB10" s="1263" t="s">
        <v>146</v>
      </c>
      <c r="AC10" s="1263" t="s">
        <v>147</v>
      </c>
      <c r="AD10" s="1263" t="s">
        <v>148</v>
      </c>
      <c r="AE10" s="1263" t="s">
        <v>149</v>
      </c>
      <c r="AF10" s="1263" t="s">
        <v>150</v>
      </c>
      <c r="AG10" s="1263" t="s">
        <v>151</v>
      </c>
      <c r="AH10" s="1263" t="s">
        <v>152</v>
      </c>
      <c r="AI10" s="1263" t="s">
        <v>153</v>
      </c>
      <c r="AJ10" s="1263" t="s">
        <v>154</v>
      </c>
      <c r="AK10" s="1263" t="s">
        <v>155</v>
      </c>
      <c r="AL10" s="1263" t="s">
        <v>156</v>
      </c>
      <c r="AM10" s="1263" t="s">
        <v>157</v>
      </c>
      <c r="AN10" s="1263" t="s">
        <v>158</v>
      </c>
      <c r="AO10" s="1263" t="s">
        <v>159</v>
      </c>
      <c r="AP10" s="1263" t="s">
        <v>160</v>
      </c>
      <c r="AQ10" s="1263" t="s">
        <v>161</v>
      </c>
      <c r="AR10" s="108">
        <v>30</v>
      </c>
    </row>
    <row s="1628" customFormat="1" customHeight="1" ht="12" hidden="1">
      <c r="D11" s="1253" t="s">
        <v>99</v>
      </c>
      <c r="E11" s="1253" t="s">
        <v>103</v>
      </c>
      <c r="F11" s="1253"/>
      <c r="G11" s="1253" t="s">
        <v>90</v>
      </c>
      <c r="H11" s="2160" t="s">
        <v>115</v>
      </c>
      <c r="I11" s="2160"/>
      <c r="J11" s="1253" t="s">
        <v>92</v>
      </c>
      <c r="K11" s="1253" t="s">
        <v>93</v>
      </c>
      <c r="L11" s="2160" t="s">
        <v>116</v>
      </c>
      <c r="M11" s="2160"/>
      <c r="N11" s="1253" t="s">
        <v>162</v>
      </c>
      <c r="O11" s="1253" t="s">
        <v>163</v>
      </c>
      <c r="P11" s="2160" t="s">
        <v>164</v>
      </c>
      <c r="Q11" s="2160"/>
      <c r="R11" s="1253" t="s">
        <v>165</v>
      </c>
      <c r="S11" s="1253" t="s">
        <v>164</v>
      </c>
      <c r="T11" s="2160" t="s">
        <v>165</v>
      </c>
      <c r="U11" s="2160"/>
      <c r="V11" s="1253" t="s">
        <v>166</v>
      </c>
      <c r="W11" s="1253" t="s">
        <v>167</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168</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169</v>
      </c>
      <c r="AD13" s="1271" t="s">
        <v>170</v>
      </c>
      <c r="AE13" s="1271" t="s">
        <v>171</v>
      </c>
      <c r="AF13" s="1271" t="s">
        <v>172</v>
      </c>
      <c r="AG13" s="1271" t="s">
        <v>173</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174</v>
      </c>
      <c r="AD18" s="1271" t="s">
        <v>175</v>
      </c>
      <c r="AE18" s="1271" t="s">
        <v>176</v>
      </c>
      <c r="AF18" s="1271" t="s">
        <v>177</v>
      </c>
      <c r="AG18" s="1271" t="s">
        <v>178</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179</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174</v>
      </c>
      <c r="AD23" s="1271" t="s">
        <v>175</v>
      </c>
      <c r="AE23" s="1271" t="s">
        <v>176</v>
      </c>
      <c r="AF23" s="1271" t="s">
        <v>177</v>
      </c>
      <c r="AG23" s="1271" t="s">
        <v>178</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180</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181</v>
      </c>
      <c r="AD28" s="1271" t="s">
        <v>182</v>
      </c>
      <c r="AE28" s="1271" t="s">
        <v>183</v>
      </c>
      <c r="AF28" s="1271" t="s">
        <v>184</v>
      </c>
      <c r="AG28" s="1271" t="s">
        <v>185</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186</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187</v>
      </c>
      <c r="AD33" s="1271" t="s">
        <v>188</v>
      </c>
      <c r="AE33" s="1271" t="s">
        <v>189</v>
      </c>
      <c r="AF33" s="1271" t="s">
        <v>190</v>
      </c>
      <c r="AG33" s="1271" t="s">
        <v>191</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192</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193</v>
      </c>
      <c r="AD38" s="1271" t="s">
        <v>194</v>
      </c>
      <c r="AE38" s="1271" t="s">
        <v>195</v>
      </c>
      <c r="AF38" s="1271" t="s">
        <v>196</v>
      </c>
      <c r="AG38" s="1271" t="s">
        <v>197</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198</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199</v>
      </c>
      <c r="AD43" s="1271" t="s">
        <v>200</v>
      </c>
      <c r="AE43" s="1271" t="s">
        <v>201</v>
      </c>
      <c r="AF43" s="1271" t="s">
        <v>202</v>
      </c>
      <c r="AG43" s="1271" t="s">
        <v>203</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204</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205</v>
      </c>
      <c r="AD48" s="1271" t="s">
        <v>206</v>
      </c>
      <c r="AE48" s="1271" t="s">
        <v>207</v>
      </c>
      <c r="AF48" s="1271" t="s">
        <v>208</v>
      </c>
      <c r="AG48" s="1271" t="s">
        <v>209</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210</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211</v>
      </c>
      <c r="AD53" s="1271" t="s">
        <v>212</v>
      </c>
      <c r="AE53" s="1271" t="s">
        <v>213</v>
      </c>
      <c r="AF53" s="1271" t="s">
        <v>214</v>
      </c>
      <c r="AG53" s="1271" t="s">
        <v>215</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216</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217</v>
      </c>
      <c r="AD58" s="1271" t="s">
        <v>218</v>
      </c>
      <c r="AE58" s="1271" t="s">
        <v>219</v>
      </c>
      <c r="AF58" s="1271" t="s">
        <v>220</v>
      </c>
      <c r="AG58" s="1271" t="s">
        <v>221</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222</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223</v>
      </c>
      <c r="AD63" s="1271" t="s">
        <v>224</v>
      </c>
      <c r="AE63" s="1271" t="s">
        <v>225</v>
      </c>
      <c r="AF63" s="1271" t="s">
        <v>226</v>
      </c>
      <c r="AG63" s="1271" t="s">
        <v>227</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228</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229</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230</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231</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232</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233</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234</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235</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236</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237</v>
      </c>
      <c r="AD79" s="1271" t="s">
        <v>238</v>
      </c>
      <c r="AE79" s="1271" t="s">
        <v>239</v>
      </c>
      <c r="AF79" s="1271" t="s">
        <v>240</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241</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242</v>
      </c>
      <c r="AD84" s="1271" t="s">
        <v>243</v>
      </c>
      <c r="AE84" s="1271" t="s">
        <v>244</v>
      </c>
      <c r="AF84" s="1271" t="s">
        <v>245</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246</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247</v>
      </c>
      <c r="AD89" s="1271" t="s">
        <v>248</v>
      </c>
      <c r="AE89" s="1271" t="s">
        <v>249</v>
      </c>
      <c r="AF89" s="1271" t="s">
        <v>250</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251</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252</v>
      </c>
      <c r="AD94" s="1271" t="s">
        <v>253</v>
      </c>
      <c r="AE94" s="1271" t="s">
        <v>254</v>
      </c>
      <c r="AF94" s="1271" t="s">
        <v>255</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256</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257</v>
      </c>
      <c r="AD99" s="1271" t="s">
        <v>258</v>
      </c>
      <c r="AE99" s="1271" t="s">
        <v>259</v>
      </c>
      <c r="AF99" s="1271" t="s">
        <v>260</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261</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262</v>
      </c>
      <c r="AD105" s="1271" t="s">
        <v>263</v>
      </c>
      <c r="AE105" s="1271" t="s">
        <v>264</v>
      </c>
      <c r="AF105" s="1271" t="s">
        <v>265</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266</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267</v>
      </c>
      <c r="AD110" s="1271" t="s">
        <v>268</v>
      </c>
      <c r="AE110" s="1271" t="s">
        <v>269</v>
      </c>
      <c r="AF110" s="1271" t="s">
        <v>270</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271</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272</v>
      </c>
      <c r="AD115" s="1271" t="s">
        <v>273</v>
      </c>
      <c r="AE115" s="1271" t="s">
        <v>274</v>
      </c>
      <c r="AF115" s="1271" t="s">
        <v>275</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276</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277</v>
      </c>
      <c r="AD121" s="1271" t="s">
        <v>278</v>
      </c>
      <c r="AE121" s="1271" t="s">
        <v>279</v>
      </c>
      <c r="AF121" s="1271" t="s">
        <v>280</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281</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282</v>
      </c>
      <c r="AD126" s="1271" t="s">
        <v>283</v>
      </c>
      <c r="AE126" s="1271" t="s">
        <v>284</v>
      </c>
      <c r="AF126" s="1271" t="s">
        <v>285</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286</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287</v>
      </c>
      <c r="AD131" s="1271" t="s">
        <v>288</v>
      </c>
      <c r="AE131" s="1271" t="s">
        <v>289</v>
      </c>
      <c r="AF131" s="1271" t="s">
        <v>290</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31CF-7433-1D46-2B38-0.60F7A24E}" mc:Ignorable="x14ac xr xr2 xr3">
  <sheetPr>
    <tabColor theme="2" tint="-0.1"/>
  </sheetPr>
  <dimension ref="A1:AD30"/>
  <sheetViews>
    <sheetView topLeftCell="A1" showGridLines="0" zoomScale="90" workbookViewId="0">
      <selection activeCell="Q8" sqref="Q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639" width="25.7109375" customWidth="1"/>
    <col min="16" max="16" style="1639" width="34.00390625" customWidth="1"/>
    <col min="17" max="17" style="1639" width="25.7109375" customWidth="1"/>
    <col min="18" max="18" style="1639" width="34.00390625" customWidth="1"/>
    <col min="19" max="19" style="1370" width="50.00390625" customWidth="1"/>
    <col min="20" max="28" style="1639" width="10.00390625" customWidth="1"/>
    <col min="29" max="29" style="679" width="10.00390625" customWidth="1"/>
    <col min="30" max="30" style="1639" width="10.57421875" hidden="1"/>
  </cols>
  <sheetData>
    <row s="1370" customFormat="1" customHeight="1" ht="22.5" hidden="1">
      <c r="C1" s="676"/>
      <c r="G1" s="421">
        <v>4</v>
      </c>
      <c r="I1" s="421">
        <v>4</v>
      </c>
      <c r="K1" s="1370">
        <v>4</v>
      </c>
      <c r="L1" s="1370"/>
      <c r="M1" s="1370">
        <v>4</v>
      </c>
      <c r="N1" s="1370"/>
      <c r="O1" s="1370">
        <v>4</v>
      </c>
      <c r="P1" s="1370"/>
      <c r="Q1" s="1370">
        <v>4</v>
      </c>
      <c r="R1" s="1370"/>
      <c r="AC1" s="424"/>
      <c r="AD1" s="421" t="s">
        <v>14</v>
      </c>
    </row>
    <row s="1639" customFormat="1" customHeight="1" ht="15" hidden="1">
      <c r="A2" s="366"/>
      <c r="C2" s="180"/>
      <c r="D2" s="350"/>
      <c r="E2" s="677"/>
      <c r="F2" s="526"/>
      <c r="G2" s="620"/>
      <c r="H2" s="620"/>
      <c r="I2" s="620"/>
      <c r="J2" s="620"/>
      <c r="K2" s="620"/>
      <c r="L2" s="620"/>
      <c r="M2" s="620"/>
      <c r="N2" s="620"/>
      <c r="O2" s="620"/>
      <c r="P2" s="620"/>
      <c r="Q2" s="620"/>
      <c r="R2" s="620"/>
      <c r="AC2" s="678"/>
      <c r="AD2" s="513">
        <v>0</v>
      </c>
    </row>
    <row s="1370" customFormat="1" customHeight="1" ht="15" hidden="1">
      <c r="C3" s="676"/>
      <c r="K3" s="1370"/>
      <c r="L3" s="1370"/>
      <c r="M3" s="1370"/>
      <c r="N3" s="1370"/>
      <c r="O3" s="1370"/>
      <c r="P3" s="1370"/>
      <c r="Q3" s="1370"/>
      <c r="R3" s="1370"/>
      <c r="AC3" s="424"/>
      <c r="AD3" s="421">
        <v>0</v>
      </c>
    </row>
    <row customHeight="1" ht="15.75">
      <c r="C4" s="180"/>
      <c r="D4" s="513"/>
      <c r="E4" s="513"/>
      <c r="F4" s="513"/>
      <c r="G4" s="513"/>
      <c r="H4" s="513"/>
      <c r="I4" s="513"/>
      <c r="J4" s="513"/>
      <c r="K4" s="1639"/>
      <c r="L4" s="1639"/>
      <c r="M4" s="1639"/>
      <c r="N4" s="1639"/>
      <c r="O4" s="1639"/>
      <c r="P4" s="1639"/>
      <c r="Q4" s="1639"/>
      <c r="R4" s="1639"/>
      <c r="AD4" s="509">
        <v>15</v>
      </c>
    </row>
    <row customHeight="1" ht="66">
      <c r="C5" s="180"/>
      <c r="D5" s="2241" t="s">
        <v>2003</v>
      </c>
      <c r="E5" s="2241"/>
      <c r="F5" s="2241"/>
      <c r="G5" s="2241"/>
      <c r="H5" s="2241"/>
      <c r="I5" s="2241"/>
      <c r="J5" s="2241"/>
      <c r="K5" s="2252"/>
      <c r="L5" s="2252"/>
      <c r="M5" s="2252"/>
      <c r="N5" s="2252"/>
      <c r="O5" s="2252"/>
      <c r="P5" s="2252"/>
      <c r="Q5" s="2252"/>
      <c r="R5" s="2252"/>
      <c r="AD5" s="509">
        <v>63</v>
      </c>
    </row>
    <row customHeight="1" ht="15.75">
      <c r="C6" s="180"/>
      <c r="D6" s="2180" t="str">
        <f>IF(org=0,"Не определено",org)</f>
        <v>ПАО "ТГК-2"</v>
      </c>
      <c r="E6" s="2180"/>
      <c r="F6" s="2180"/>
      <c r="G6" s="2180"/>
      <c r="H6" s="2180"/>
      <c r="I6" s="2180"/>
      <c r="J6" s="2180"/>
      <c r="K6" s="2253"/>
      <c r="L6" s="2253"/>
      <c r="M6" s="2253"/>
      <c r="N6" s="2253"/>
      <c r="O6" s="2253"/>
      <c r="P6" s="2253"/>
      <c r="Q6" s="2253"/>
      <c r="R6" s="2253"/>
      <c r="S6" s="541"/>
      <c r="AD6" s="509">
        <v>15</v>
      </c>
    </row>
    <row customHeight="1" ht="15.75">
      <c r="C7" s="180"/>
      <c r="D7" s="756"/>
      <c r="E7" s="513"/>
      <c r="F7" s="513"/>
      <c r="G7" s="541">
        <v>22</v>
      </c>
      <c r="I7" s="541">
        <v>1</v>
      </c>
      <c r="J7" s="756"/>
      <c r="K7" s="1370" t="s">
        <v>22</v>
      </c>
      <c r="L7" s="1639"/>
      <c r="M7" s="1370" t="s">
        <v>22</v>
      </c>
      <c r="N7" s="1639"/>
      <c r="O7" s="1370" t="s">
        <v>22</v>
      </c>
      <c r="P7" s="1639"/>
      <c r="Q7" s="1370" t="s">
        <v>22</v>
      </c>
      <c r="R7" s="1639"/>
      <c r="AD7" s="509">
        <v>15</v>
      </c>
    </row>
    <row s="1639" customFormat="1" customHeight="1" ht="1.05">
      <c r="A8" s="763"/>
      <c r="C8" s="180"/>
      <c r="D8" s="513"/>
      <c r="E8" s="513"/>
      <c r="F8" s="513"/>
      <c r="G8" s="541"/>
      <c r="H8" s="756"/>
      <c r="I8" s="541" t="s">
        <v>122</v>
      </c>
      <c r="J8" s="756"/>
      <c r="K8" s="1370" t="s">
        <v>133</v>
      </c>
      <c r="L8" s="756"/>
      <c r="M8" s="1370" t="s">
        <v>126</v>
      </c>
      <c r="N8" s="756"/>
      <c r="O8" s="1370" t="s">
        <v>128</v>
      </c>
      <c r="P8" s="756"/>
      <c r="Q8" s="1370" t="s">
        <v>130</v>
      </c>
      <c r="R8" s="756"/>
      <c r="S8" s="421"/>
      <c r="AC8" s="679"/>
      <c r="AD8" s="762">
        <v>1</v>
      </c>
    </row>
    <row customHeight="1" ht="15.75">
      <c r="C9" s="180"/>
      <c r="D9" s="715"/>
      <c r="E9" s="2371" t="s">
        <v>111</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399" t="str">
        <f>IF(K8="","",INDEX(DIFFERENTIATION_UNMERGE_VD,MATCH(K8,DIFFERENTIATION_ID_DIFF,0)))</f>
        <v>Подключение (технологическое присоединение) к системе теплоснабжения</v>
      </c>
      <c r="L9" s="2400"/>
      <c r="M9" s="2399" t="str">
        <f>IF(M8="","",INDEX(DIFFERENTIATION_UNMERGE_VD,MATCH(M8,DIFFERENTIATION_ID_DIFF,0)))</f>
        <v>Подключение (технологическое присоединение) к системе теплоснабжения</v>
      </c>
      <c r="N9" s="2400"/>
      <c r="O9" s="2399" t="str">
        <f>IF(O8="","",INDEX(DIFFERENTIATION_UNMERGE_VD,MATCH(O8,DIFFERENTIATION_ID_DIFF,0)))</f>
        <v>Подключение (технологическое присоединение) к системе теплоснабжения</v>
      </c>
      <c r="P9" s="2400"/>
      <c r="Q9" s="2399" t="str">
        <f>IF(Q8="","",INDEX(DIFFERENTIATION_UNMERGE_VD,MATCH(Q8,DIFFERENTIATION_ID_DIFF,0)))</f>
        <v>Подключение (технологическое присоединение) к системе теплоснабжения</v>
      </c>
      <c r="R9" s="2400"/>
      <c r="S9" s="2179" t="s">
        <v>313</v>
      </c>
      <c r="AD9" s="509">
        <v>15</v>
      </c>
    </row>
    <row s="1639" customFormat="1" customHeight="1" ht="15.75">
      <c r="A10" s="763"/>
      <c r="C10" s="180"/>
      <c r="D10" s="715"/>
      <c r="E10" s="2371" t="s">
        <v>576</v>
      </c>
      <c r="F10" s="2372"/>
      <c r="G10" s="2399" t="str">
        <f>IF(G8="","",INDEX(DIFFERENTIATION_UNMERGE_AREA,MATCH(G8,DIFFERENTIATION_ID_DIFF,0)))</f>
        <v/>
      </c>
      <c r="H10" s="2400"/>
      <c r="I10" s="2399" t="str">
        <f>IF(I8="","",INDEX(DIFFERENTIATION_UNMERGE_AREA,MATCH(I8,DIFFERENTIATION_ID_DIFF,0)))</f>
        <v>Территория 1</v>
      </c>
      <c r="J10" s="2400"/>
      <c r="K10" s="2399" t="str">
        <f>IF(K8="","",INDEX(DIFFERENTIATION_UNMERGE_AREA,MATCH(K8,DIFFERENTIATION_ID_DIFF,0)))</f>
        <v>Территория 2</v>
      </c>
      <c r="L10" s="2400"/>
      <c r="M10" s="2399" t="str">
        <f>IF(M8="","",INDEX(DIFFERENTIATION_UNMERGE_AREA,MATCH(M8,DIFFERENTIATION_ID_DIFF,0)))</f>
        <v>Территория 1</v>
      </c>
      <c r="N10" s="2400"/>
      <c r="O10" s="2399" t="str">
        <f>IF(O8="","",INDEX(DIFFERENTIATION_UNMERGE_AREA,MATCH(O8,DIFFERENTIATION_ID_DIFF,0)))</f>
        <v>Территория 1</v>
      </c>
      <c r="P10" s="2400"/>
      <c r="Q10" s="2399" t="str">
        <f>IF(Q8="","",INDEX(DIFFERENTIATION_UNMERGE_AREA,MATCH(Q8,DIFFERENTIATION_ID_DIFF,0)))</f>
        <v>Территория 1</v>
      </c>
      <c r="R10" s="2400"/>
      <c r="S10" s="2203"/>
      <c r="AC10" s="679"/>
      <c r="AD10" s="762">
        <v>15</v>
      </c>
    </row>
    <row s="1639" customFormat="1" customHeight="1" ht="15.75">
      <c r="A11" s="763"/>
      <c r="C11" s="180"/>
      <c r="D11" s="715"/>
      <c r="E11" s="2371" t="s">
        <v>577</v>
      </c>
      <c r="F11" s="2372"/>
      <c r="G11" s="2399" t="str">
        <f>IF(G8="","",INDEX(DIFFERENTIATION_UNMERGE_SYSTEM,MATCH(G8,DIFFERENTIATION_ID_DIFF,0)))</f>
        <v/>
      </c>
      <c r="H11" s="2400"/>
      <c r="I11" s="2399" t="str">
        <f>IF(I8="","",INDEX(DIFFERENTIATION_UNMERGE_SYSTEM,MATCH(I8,DIFFERENTIATION_ID_DIFF,0)))</f>
        <v>Архангельская ТЭЦ</v>
      </c>
      <c r="J11" s="2400"/>
      <c r="K11" s="2399" t="str">
        <f>IF(K8="","",INDEX(DIFFERENTIATION_UNMERGE_SYSTEM,MATCH(K8,DIFFERENTIATION_ID_DIFF,0)))</f>
        <v>Северодвинская ТЭЦ-1 и ТЭЦ-2</v>
      </c>
      <c r="L11" s="2400"/>
      <c r="M11" s="2399" t="str">
        <f>IF(M8="","",INDEX(DIFFERENTIATION_UNMERGE_SYSTEM,MATCH(M8,DIFFERENTIATION_ID_DIFF,0)))</f>
        <v>Котельная о. Хабарка</v>
      </c>
      <c r="N11" s="2400"/>
      <c r="O11" s="2399" t="str">
        <f>IF(O8="","",INDEX(DIFFERENTIATION_UNMERGE_SYSTEM,MATCH(O8,DIFFERENTIATION_ID_DIFF,0)))</f>
        <v>Котельная Ленинградский д. 58, стр. 1</v>
      </c>
      <c r="P11" s="2400"/>
      <c r="Q11" s="2399" t="str">
        <f>IF(Q8="","",INDEX(DIFFERENTIATION_UNMERGE_SYSTEM,MATCH(Q8,DIFFERENTIATION_ID_DIFF,0)))</f>
        <v>Котельная п. Талажский авиагородок, ул. Авиационная</v>
      </c>
      <c r="R11" s="2400"/>
      <c r="S11" s="2203"/>
      <c r="AC11" s="679"/>
      <c r="AD11" s="762">
        <v>15</v>
      </c>
    </row>
    <row s="1639" customFormat="1" customHeight="1" ht="15.75">
      <c r="A12" s="763"/>
      <c r="C12" s="180"/>
      <c r="D12" s="2373" t="s">
        <v>312</v>
      </c>
      <c r="E12" s="2374"/>
      <c r="F12" s="2374"/>
      <c r="G12" s="891"/>
      <c r="H12" s="891"/>
      <c r="I12" s="891"/>
      <c r="J12" s="891"/>
      <c r="K12" s="2371"/>
      <c r="L12" s="2371"/>
      <c r="M12" s="2371"/>
      <c r="N12" s="2371"/>
      <c r="O12" s="2371"/>
      <c r="P12" s="2371"/>
      <c r="Q12" s="2371"/>
      <c r="R12" s="2371"/>
      <c r="S12" s="2203"/>
      <c r="AC12" s="679"/>
      <c r="AD12" s="762">
        <v>15</v>
      </c>
    </row>
    <row customHeight="1" ht="35.699999999999996">
      <c r="C13" s="180"/>
      <c r="D13" s="809" t="s">
        <v>88</v>
      </c>
      <c r="E13" s="811" t="s">
        <v>314</v>
      </c>
      <c r="F13" s="811" t="s">
        <v>578</v>
      </c>
      <c r="G13" s="812" t="s">
        <v>315</v>
      </c>
      <c r="H13" s="811" t="s">
        <v>402</v>
      </c>
      <c r="I13" s="812" t="s">
        <v>315</v>
      </c>
      <c r="J13" s="811" t="s">
        <v>402</v>
      </c>
      <c r="K13" s="2266" t="s">
        <v>315</v>
      </c>
      <c r="L13" s="2316" t="s">
        <v>402</v>
      </c>
      <c r="M13" s="2266" t="s">
        <v>315</v>
      </c>
      <c r="N13" s="2316" t="s">
        <v>402</v>
      </c>
      <c r="O13" s="2266" t="s">
        <v>315</v>
      </c>
      <c r="P13" s="2316" t="s">
        <v>402</v>
      </c>
      <c r="Q13" s="2266" t="s">
        <v>315</v>
      </c>
      <c r="R13" s="2316" t="s">
        <v>402</v>
      </c>
      <c r="S13" s="2236"/>
      <c r="AD13" s="509">
        <v>34</v>
      </c>
    </row>
    <row customHeight="1" ht="15" hidden="1">
      <c r="C14" s="180"/>
      <c r="D14" s="597" t="s">
        <v>99</v>
      </c>
      <c r="E14" s="597" t="s">
        <v>103</v>
      </c>
      <c r="F14" s="597" t="s">
        <v>90</v>
      </c>
      <c r="G14" s="663" t="str">
        <f>G1&amp;".1"</f>
        <v>4.1</v>
      </c>
      <c r="H14" s="663"/>
      <c r="I14" s="663" t="str">
        <f>I1&amp;".1"</f>
        <v>4.1</v>
      </c>
      <c r="J14" s="663"/>
      <c r="K14" s="687" t="str">
        <f>K1&amp;".1"</f>
        <v>4.1</v>
      </c>
      <c r="L14" s="687"/>
      <c r="M14" s="687" t="str">
        <f>M1&amp;".1"</f>
        <v>4.1</v>
      </c>
      <c r="N14" s="687"/>
      <c r="O14" s="687" t="str">
        <f>O1&amp;".1"</f>
        <v>4.1</v>
      </c>
      <c r="P14" s="687"/>
      <c r="Q14" s="687" t="str">
        <f>Q1&amp;".1"</f>
        <v>4.1</v>
      </c>
      <c r="R14" s="687"/>
      <c r="S14" s="293"/>
      <c r="AD14" s="509">
        <v>0</v>
      </c>
    </row>
    <row customHeight="1" ht="22.5" hidden="1">
      <c r="A15" s="509"/>
      <c r="C15" s="530"/>
      <c r="D15" s="525">
        <v>1</v>
      </c>
      <c r="E15" s="681" t="s">
        <v>824</v>
      </c>
      <c r="F15" s="525" t="s">
        <v>825</v>
      </c>
      <c r="G15" s="682"/>
      <c r="H15" s="682"/>
      <c r="I15" s="682"/>
      <c r="J15" s="682"/>
      <c r="K15" s="682"/>
      <c r="L15" s="682"/>
      <c r="M15" s="682"/>
      <c r="N15" s="682"/>
      <c r="O15" s="682"/>
      <c r="P15" s="682"/>
      <c r="Q15" s="682"/>
      <c r="R15" s="682"/>
      <c r="S15" s="293" t="s">
        <v>826</v>
      </c>
      <c r="AD15" s="509">
        <v>0</v>
      </c>
    </row>
    <row customHeight="1" ht="22.5" hidden="1">
      <c r="A16" s="509"/>
      <c r="C16" s="530"/>
      <c r="D16" s="525">
        <v>2</v>
      </c>
      <c r="E16" s="283" t="s">
        <v>827</v>
      </c>
      <c r="F16" s="525" t="s">
        <v>828</v>
      </c>
      <c r="G16" s="682"/>
      <c r="H16" s="682"/>
      <c r="I16" s="682"/>
      <c r="J16" s="682"/>
      <c r="K16" s="682"/>
      <c r="L16" s="682"/>
      <c r="M16" s="682"/>
      <c r="N16" s="682"/>
      <c r="O16" s="682"/>
      <c r="P16" s="682"/>
      <c r="Q16" s="682"/>
      <c r="R16" s="682"/>
      <c r="S16" s="293" t="s">
        <v>829</v>
      </c>
      <c r="AD16" s="509">
        <v>0</v>
      </c>
    </row>
    <row customHeight="1" ht="123.75" hidden="1">
      <c r="A17" s="509"/>
      <c r="C17" s="530"/>
      <c r="D17" s="525">
        <v>3</v>
      </c>
      <c r="E17" s="283" t="s">
        <v>2004</v>
      </c>
      <c r="F17" s="525" t="s">
        <v>318</v>
      </c>
      <c r="G17" s="682"/>
      <c r="H17" s="682"/>
      <c r="I17" s="682"/>
      <c r="J17" s="682"/>
      <c r="K17" s="682"/>
      <c r="L17" s="682"/>
      <c r="M17" s="682"/>
      <c r="N17" s="682"/>
      <c r="O17" s="682"/>
      <c r="P17" s="682"/>
      <c r="Q17" s="682"/>
      <c r="R17" s="682"/>
      <c r="S17" s="293" t="s">
        <v>2005</v>
      </c>
      <c r="AD17" s="509">
        <v>0</v>
      </c>
    </row>
    <row customHeight="1" ht="48.29999999999999">
      <c r="A18" s="509"/>
      <c r="C18" s="530"/>
      <c r="D18" s="525">
        <v>3</v>
      </c>
      <c r="E18" s="283" t="s">
        <v>830</v>
      </c>
      <c r="F18" s="525" t="s">
        <v>318</v>
      </c>
      <c r="G18" s="813" t="s">
        <v>318</v>
      </c>
      <c r="H18" s="814" t="s">
        <v>318</v>
      </c>
      <c r="I18" s="525" t="s">
        <v>318</v>
      </c>
      <c r="J18" s="582" t="s">
        <v>318</v>
      </c>
      <c r="K18" s="2316" t="s">
        <v>318</v>
      </c>
      <c r="L18" s="2264" t="s">
        <v>318</v>
      </c>
      <c r="M18" s="2316" t="s">
        <v>318</v>
      </c>
      <c r="N18" s="2264" t="s">
        <v>318</v>
      </c>
      <c r="O18" s="2316" t="s">
        <v>318</v>
      </c>
      <c r="P18" s="2264" t="s">
        <v>318</v>
      </c>
      <c r="Q18" s="2316" t="s">
        <v>318</v>
      </c>
      <c r="R18" s="2264" t="s">
        <v>318</v>
      </c>
      <c r="S18" s="293" t="s">
        <v>2006</v>
      </c>
      <c r="AD18" s="509">
        <v>46</v>
      </c>
    </row>
    <row customHeight="1" ht="35.699999999999996">
      <c r="A19" s="509"/>
      <c r="C19" s="530"/>
      <c r="D19" s="543" t="s">
        <v>336</v>
      </c>
      <c r="E19" s="563" t="s">
        <v>832</v>
      </c>
      <c r="F19" s="525" t="s">
        <v>833</v>
      </c>
      <c r="G19" s="821"/>
      <c r="H19" s="110"/>
      <c r="I19" s="821"/>
      <c r="J19" s="822"/>
      <c r="K19" s="821"/>
      <c r="L19" s="2505"/>
      <c r="M19" s="821"/>
      <c r="N19" s="2505"/>
      <c r="O19" s="821"/>
      <c r="P19" s="2505"/>
      <c r="Q19" s="821"/>
      <c r="R19" s="2505"/>
      <c r="S19" s="683"/>
      <c r="AD19" s="509">
        <v>34</v>
      </c>
    </row>
    <row customHeight="1" ht="35.699999999999996">
      <c r="A20" s="509"/>
      <c r="C20" s="530"/>
      <c r="D20" s="1894" t="s">
        <v>344</v>
      </c>
      <c r="E20" s="563" t="s">
        <v>834</v>
      </c>
      <c r="F20" s="525" t="s">
        <v>835</v>
      </c>
      <c r="G20" s="821"/>
      <c r="H20" s="110"/>
      <c r="I20" s="821"/>
      <c r="J20" s="110"/>
      <c r="K20" s="821"/>
      <c r="L20" s="2505"/>
      <c r="M20" s="821"/>
      <c r="N20" s="2505"/>
      <c r="O20" s="821"/>
      <c r="P20" s="2505"/>
      <c r="Q20" s="821"/>
      <c r="R20" s="2505"/>
      <c r="S20" s="683"/>
      <c r="AD20" s="509">
        <v>34</v>
      </c>
    </row>
    <row customHeight="1" ht="48.29999999999999">
      <c r="A21" s="509"/>
      <c r="C21" s="530"/>
      <c r="D21" s="1894" t="s">
        <v>346</v>
      </c>
      <c r="E21" s="563" t="s">
        <v>836</v>
      </c>
      <c r="F21" s="525" t="s">
        <v>583</v>
      </c>
      <c r="G21" s="684"/>
      <c r="H21" s="110"/>
      <c r="I21" s="684"/>
      <c r="J21" s="110"/>
      <c r="K21" s="684"/>
      <c r="L21" s="2505"/>
      <c r="M21" s="684"/>
      <c r="N21" s="2505"/>
      <c r="O21" s="684"/>
      <c r="P21" s="2505"/>
      <c r="Q21" s="684"/>
      <c r="R21" s="2505"/>
      <c r="S21" s="683"/>
      <c r="AD21" s="509">
        <v>46</v>
      </c>
    </row>
    <row customHeight="1" ht="67.5" hidden="1">
      <c r="A22" s="509"/>
      <c r="C22" s="530"/>
      <c r="D22" s="525">
        <v>5</v>
      </c>
      <c r="E22" s="283" t="s">
        <v>2007</v>
      </c>
      <c r="F22" s="525" t="s">
        <v>570</v>
      </c>
      <c r="G22" s="685"/>
      <c r="H22" s="686"/>
      <c r="I22" s="685"/>
      <c r="J22" s="686"/>
      <c r="K22" s="685"/>
      <c r="L22" s="1443"/>
      <c r="M22" s="685"/>
      <c r="N22" s="1443"/>
      <c r="O22" s="685"/>
      <c r="P22" s="1443"/>
      <c r="Q22" s="685"/>
      <c r="R22" s="1443"/>
      <c r="S22" s="293" t="s">
        <v>2008</v>
      </c>
      <c r="AD22" s="509">
        <v>0</v>
      </c>
    </row>
    <row customHeight="1" ht="33.75" hidden="1">
      <c r="C23" s="455"/>
      <c r="D23" s="525">
        <v>6</v>
      </c>
      <c r="E23" s="283" t="s">
        <v>2009</v>
      </c>
      <c r="F23" s="525" t="s">
        <v>2010</v>
      </c>
      <c r="G23" s="685"/>
      <c r="H23" s="685"/>
      <c r="I23" s="685"/>
      <c r="J23" s="685"/>
      <c r="K23" s="685"/>
      <c r="L23" s="685"/>
      <c r="M23" s="685"/>
      <c r="N23" s="685"/>
      <c r="O23" s="685"/>
      <c r="P23" s="685"/>
      <c r="Q23" s="685"/>
      <c r="R23" s="685"/>
      <c r="S23" s="293" t="s">
        <v>2011</v>
      </c>
      <c r="AD23" s="509">
        <v>0</v>
      </c>
    </row>
    <row customHeight="1" ht="15.75">
      <c r="K24" s="1639"/>
      <c r="L24" s="1639"/>
      <c r="M24" s="1639"/>
      <c r="N24" s="1639"/>
      <c r="O24" s="1639"/>
      <c r="P24" s="1639"/>
      <c r="Q24" s="1639"/>
      <c r="R24" s="1639"/>
      <c r="AD24" s="509">
        <v>15</v>
      </c>
    </row>
    <row customHeight="1" ht="15.75">
      <c r="K25" s="1639"/>
      <c r="L25" s="1639"/>
      <c r="M25" s="1639"/>
      <c r="N25" s="1639"/>
      <c r="O25" s="1639"/>
      <c r="P25" s="1639"/>
      <c r="Q25" s="1639"/>
      <c r="R25" s="1639"/>
      <c r="AD25" s="509">
        <v>15</v>
      </c>
    </row>
    <row customHeight="1" ht="15.75">
      <c r="K26" s="1639"/>
      <c r="L26" s="1639"/>
      <c r="M26" s="1639"/>
      <c r="N26" s="1639"/>
      <c r="O26" s="1639"/>
      <c r="P26" s="1639"/>
      <c r="Q26" s="1639"/>
      <c r="R26" s="1639"/>
      <c r="AD26" s="509">
        <v>15</v>
      </c>
    </row>
    <row customHeight="1" ht="15.75">
      <c r="K27" s="1639"/>
      <c r="L27" s="1639"/>
      <c r="M27" s="1639"/>
      <c r="N27" s="1639"/>
      <c r="O27" s="1639"/>
      <c r="P27" s="1639"/>
      <c r="Q27" s="1639"/>
      <c r="R27" s="1639"/>
      <c r="AD27" s="509">
        <v>15</v>
      </c>
    </row>
    <row customHeight="1" ht="15.75">
      <c r="K28" s="1639"/>
      <c r="L28" s="1639"/>
      <c r="M28" s="1639"/>
      <c r="N28" s="1639"/>
      <c r="O28" s="1639"/>
      <c r="P28" s="1639"/>
      <c r="Q28" s="1639"/>
      <c r="R28" s="1639"/>
      <c r="AD28" s="509">
        <v>15</v>
      </c>
    </row>
    <row customHeight="1" ht="15.75">
      <c r="J29" s="823"/>
      <c r="K29" s="1639"/>
      <c r="L29" s="1639"/>
      <c r="M29" s="1639"/>
      <c r="N29" s="1639"/>
      <c r="O29" s="1639"/>
      <c r="P29" s="1639"/>
      <c r="Q29" s="1639"/>
      <c r="R29" s="1639"/>
      <c r="AD29" s="509">
        <v>15</v>
      </c>
    </row>
    <row customHeight="1" ht="22.5" hidden="1">
      <c r="A30" s="453" t="s">
        <v>82</v>
      </c>
      <c r="B30" s="509">
        <v>0</v>
      </c>
      <c r="C30" s="687">
        <v>4</v>
      </c>
      <c r="D30" s="509">
        <v>6</v>
      </c>
      <c r="E30" s="509">
        <v>47</v>
      </c>
      <c r="F30" s="509">
        <v>9</v>
      </c>
      <c r="G30" s="762">
        <v>0</v>
      </c>
      <c r="H30" s="762">
        <v>0</v>
      </c>
      <c r="I30" s="509">
        <v>25</v>
      </c>
      <c r="J30" s="509">
        <v>33</v>
      </c>
      <c r="K30" s="1639">
        <v>0</v>
      </c>
      <c r="L30" s="1639">
        <v>0</v>
      </c>
      <c r="M30" s="1639">
        <v>0</v>
      </c>
      <c r="N30" s="1639">
        <v>0</v>
      </c>
      <c r="O30" s="1639">
        <v>0</v>
      </c>
      <c r="P30" s="1639">
        <v>0</v>
      </c>
      <c r="Q30" s="1639">
        <v>0</v>
      </c>
      <c r="R30" s="1639">
        <v>0</v>
      </c>
      <c r="S30" s="421">
        <v>50</v>
      </c>
      <c r="T30" s="509">
        <v>10</v>
      </c>
      <c r="U30" s="509">
        <v>10</v>
      </c>
      <c r="V30" s="509">
        <v>10</v>
      </c>
      <c r="W30" s="509">
        <v>10</v>
      </c>
      <c r="X30" s="509">
        <v>10</v>
      </c>
      <c r="Y30" s="509">
        <v>10</v>
      </c>
      <c r="Z30" s="509">
        <v>10</v>
      </c>
      <c r="AA30" s="509">
        <v>10</v>
      </c>
      <c r="AB30" s="509">
        <v>10</v>
      </c>
      <c r="AC30" s="679">
        <v>10</v>
      </c>
      <c r="AD30" s="509">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B61F1C-D7EA-D54A-A635-0.B8085A0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2012</v>
      </c>
      <c r="B1" s="1071" t="s">
        <v>2013</v>
      </c>
      <c r="C1" s="1071" t="s">
        <v>2014</v>
      </c>
      <c r="D1" s="1071" t="s">
        <v>2015</v>
      </c>
      <c r="E1" s="1071" t="s">
        <v>2016</v>
      </c>
      <c r="F1" s="1071" t="s">
        <v>2017</v>
      </c>
      <c r="G1" s="1071" t="s">
        <v>2018</v>
      </c>
      <c r="H1" s="1071" t="s">
        <v>2019</v>
      </c>
      <c r="I1" s="1071" t="s">
        <v>2020</v>
      </c>
      <c r="J1" s="1071" t="s">
        <v>2021</v>
      </c>
      <c r="K1" s="1071" t="s">
        <v>2022</v>
      </c>
      <c r="L1" s="1071" t="s">
        <v>2023</v>
      </c>
      <c r="M1" s="1071"/>
      <c r="N1" s="1071" t="s">
        <v>2024</v>
      </c>
      <c r="O1" s="1071" t="s">
        <v>2025</v>
      </c>
      <c r="P1" s="1071" t="s">
        <v>2026</v>
      </c>
      <c r="Q1" s="1071" t="s">
        <v>2027</v>
      </c>
      <c r="R1" s="1071" t="s">
        <v>2028</v>
      </c>
      <c r="S1" s="1071" t="s">
        <v>2029</v>
      </c>
      <c r="T1" s="1071" t="s">
        <v>2030</v>
      </c>
      <c r="U1" s="1071" t="s">
        <v>2031</v>
      </c>
      <c r="V1" s="1071"/>
      <c r="W1" s="801" t="s">
        <v>2032</v>
      </c>
      <c r="X1" s="1071" t="s">
        <v>2033</v>
      </c>
      <c r="Y1" s="1071" t="s">
        <v>2034</v>
      </c>
      <c r="Z1" s="1071"/>
      <c r="AA1" s="1071" t="s">
        <v>2035</v>
      </c>
      <c r="AB1" s="1071"/>
      <c r="AC1" s="1071" t="s">
        <v>2036</v>
      </c>
      <c r="AD1" s="1071"/>
      <c r="AF1" s="1071" t="s">
        <v>2037</v>
      </c>
      <c r="AH1" s="1071" t="s">
        <v>2038</v>
      </c>
      <c r="AI1" s="1071" t="s">
        <v>2039</v>
      </c>
      <c r="AK1" s="1071" t="s">
        <v>2040</v>
      </c>
      <c r="AM1" s="1071" t="s">
        <v>2041</v>
      </c>
      <c r="AP1" s="1071" t="s">
        <v>2042</v>
      </c>
      <c r="AQ1" s="1071" t="s">
        <v>2043</v>
      </c>
      <c r="AS1" s="1071" t="s">
        <v>2044</v>
      </c>
      <c r="AU1" s="1071" t="s">
        <v>2045</v>
      </c>
      <c r="AW1" s="1071" t="s">
        <v>2046</v>
      </c>
      <c r="AX1" s="1071" t="s">
        <v>2047</v>
      </c>
      <c r="AZ1" s="1156" t="s">
        <v>2048</v>
      </c>
      <c r="BB1" s="1071" t="s">
        <v>2049</v>
      </c>
      <c r="BC1" s="1071"/>
      <c r="BE1" s="1071" t="s">
        <v>2050</v>
      </c>
      <c r="BF1" s="1071" t="s">
        <v>2051</v>
      </c>
      <c r="BH1" s="1073" t="s">
        <v>823</v>
      </c>
      <c r="BI1" s="1074"/>
      <c r="BJ1" s="1075" t="s">
        <v>2052</v>
      </c>
      <c r="BK1" s="1074"/>
      <c r="BL1" s="1076" t="s">
        <v>922</v>
      </c>
      <c r="BM1" s="1074"/>
      <c r="BN1" s="1077" t="s">
        <v>2053</v>
      </c>
      <c r="BS1" s="1431"/>
    </row>
    <row customHeight="1" ht="11.25">
      <c r="A2" s="1078" t="s">
        <v>2054</v>
      </c>
      <c r="B2" s="1079">
        <v>2000</v>
      </c>
      <c r="C2" s="1079">
        <v>2022</v>
      </c>
      <c r="D2" s="1079" t="s">
        <v>66</v>
      </c>
      <c r="E2" s="1080" t="s">
        <v>2055</v>
      </c>
      <c r="F2" s="1080" t="s">
        <v>2056</v>
      </c>
      <c r="G2" s="1080" t="s">
        <v>2057</v>
      </c>
      <c r="H2" s="1081" t="s">
        <v>55</v>
      </c>
      <c r="I2" s="1080" t="s">
        <v>99</v>
      </c>
      <c r="J2" s="1080" t="s">
        <v>2058</v>
      </c>
      <c r="K2" s="1082" t="s">
        <v>2059</v>
      </c>
      <c r="L2" s="1083"/>
      <c r="M2" s="1082">
        <v>1</v>
      </c>
      <c r="N2" s="1166" t="s">
        <v>2060</v>
      </c>
      <c r="O2" s="1081" t="s">
        <v>2061</v>
      </c>
      <c r="P2" s="1084" t="s">
        <v>38</v>
      </c>
      <c r="Q2" s="1085" t="s">
        <v>2062</v>
      </c>
      <c r="R2" s="147" t="s">
        <v>2063</v>
      </c>
      <c r="S2" s="147" t="s">
        <v>2064</v>
      </c>
      <c r="T2" s="1086" t="s">
        <v>2065</v>
      </c>
      <c r="U2" s="1083" t="s">
        <v>2066</v>
      </c>
      <c r="V2" s="1087">
        <v>1</v>
      </c>
      <c r="W2" s="1088"/>
      <c r="X2" s="1088" t="s">
        <v>2067</v>
      </c>
      <c r="Y2" s="1079" t="s">
        <v>2068</v>
      </c>
      <c r="Z2" s="1089"/>
      <c r="AA2" s="1079" t="s">
        <v>2069</v>
      </c>
      <c r="AB2" s="1090" t="s">
        <v>2069</v>
      </c>
      <c r="AC2" s="1079" t="s">
        <v>2070</v>
      </c>
      <c r="AD2" s="1090" t="s">
        <v>2070</v>
      </c>
      <c r="AF2" s="1081" t="s">
        <v>2066</v>
      </c>
      <c r="AH2" s="1080" t="s">
        <v>2071</v>
      </c>
      <c r="AI2" s="1080" t="s">
        <v>2071</v>
      </c>
      <c r="AK2" s="1080" t="s">
        <v>2072</v>
      </c>
      <c r="AM2" s="1080" t="s">
        <v>2073</v>
      </c>
      <c r="AP2" s="1091" t="s">
        <v>2067</v>
      </c>
      <c r="AQ2" s="1092" t="s">
        <v>2067</v>
      </c>
      <c r="AS2" s="1079" t="s">
        <v>2074</v>
      </c>
      <c r="AU2" s="1124" t="s">
        <v>2075</v>
      </c>
      <c r="AW2" s="1124" t="s">
        <v>2076</v>
      </c>
      <c r="AX2" s="1124" t="s">
        <v>2076</v>
      </c>
      <c r="AZ2" s="1124" t="s">
        <v>53</v>
      </c>
      <c r="BB2" s="1124" t="s">
        <v>2077</v>
      </c>
      <c r="BC2" s="1124" t="s">
        <v>2078</v>
      </c>
      <c r="BE2" s="1124">
        <v>2000</v>
      </c>
      <c r="BF2" s="1124" t="s">
        <v>2079</v>
      </c>
    </row>
    <row customHeight="1" ht="11.25">
      <c r="A3" s="1078" t="s">
        <v>2080</v>
      </c>
      <c r="B3" s="1079">
        <v>2001</v>
      </c>
      <c r="C3" s="1079">
        <v>2023</v>
      </c>
      <c r="D3" s="1079" t="s">
        <v>19</v>
      </c>
      <c r="E3" s="1080" t="s">
        <v>2081</v>
      </c>
      <c r="F3" s="1080" t="s">
        <v>35</v>
      </c>
      <c r="G3" s="1080" t="s">
        <v>2082</v>
      </c>
      <c r="H3" s="1081" t="s">
        <v>2083</v>
      </c>
      <c r="I3" s="1080" t="s">
        <v>103</v>
      </c>
      <c r="J3" s="1080" t="s">
        <v>568</v>
      </c>
      <c r="K3" s="1082" t="s">
        <v>2084</v>
      </c>
      <c r="L3" s="1083">
        <f>_xlfn.IFERROR(MATCH(K3,OFFER_METHOD,0),0)</f>
        <v>0</v>
      </c>
      <c r="M3" s="1082">
        <v>2</v>
      </c>
      <c r="N3" s="1166" t="s">
        <v>2085</v>
      </c>
      <c r="O3" s="1081" t="s">
        <v>2086</v>
      </c>
      <c r="P3" s="1084" t="s">
        <v>2087</v>
      </c>
      <c r="Q3" s="1085" t="s">
        <v>2088</v>
      </c>
      <c r="R3" s="147" t="s">
        <v>2089</v>
      </c>
      <c r="S3" s="147" t="s">
        <v>2090</v>
      </c>
      <c r="T3" s="1086" t="s">
        <v>2091</v>
      </c>
      <c r="U3" s="1083" t="s">
        <v>2092</v>
      </c>
      <c r="V3" s="1087">
        <v>2</v>
      </c>
      <c r="W3" s="1088"/>
      <c r="X3" s="1088" t="s">
        <v>2093</v>
      </c>
      <c r="Y3" s="1079" t="s">
        <v>2068</v>
      </c>
      <c r="Z3" s="1089"/>
      <c r="AA3" s="1079" t="s">
        <v>2094</v>
      </c>
      <c r="AB3" s="1090" t="s">
        <v>2094</v>
      </c>
      <c r="AC3" s="1079" t="s">
        <v>2095</v>
      </c>
      <c r="AD3" s="1090" t="s">
        <v>2095</v>
      </c>
      <c r="AF3" s="1081" t="s">
        <v>2092</v>
      </c>
      <c r="AH3" s="1080" t="s">
        <v>2096</v>
      </c>
      <c r="AI3" s="1080" t="s">
        <v>2097</v>
      </c>
      <c r="AK3" s="1080" t="s">
        <v>2098</v>
      </c>
      <c r="AM3" s="1080" t="s">
        <v>2099</v>
      </c>
      <c r="AP3" s="1091" t="s">
        <v>2100</v>
      </c>
      <c r="AQ3" s="1092" t="s">
        <v>2100</v>
      </c>
      <c r="AS3" s="1079" t="s">
        <v>2101</v>
      </c>
      <c r="AU3" s="1124" t="s">
        <v>2102</v>
      </c>
      <c r="AW3" s="1124" t="s">
        <v>2103</v>
      </c>
      <c r="AX3" s="1124" t="s">
        <v>2103</v>
      </c>
      <c r="AZ3" s="1124" t="s">
        <v>2104</v>
      </c>
      <c r="BB3" s="1124" t="s">
        <v>2105</v>
      </c>
      <c r="BC3" s="1124" t="s">
        <v>2078</v>
      </c>
      <c r="BE3" s="1124">
        <v>2001</v>
      </c>
      <c r="BF3" s="1124" t="s">
        <v>2106</v>
      </c>
      <c r="BH3" s="1071" t="s">
        <v>2107</v>
      </c>
      <c r="BJ3" s="1071" t="s">
        <v>2108</v>
      </c>
      <c r="BL3" s="1071" t="s">
        <v>2109</v>
      </c>
      <c r="BN3" s="1071" t="s">
        <v>2110</v>
      </c>
      <c r="BR3" s="1071" t="s">
        <v>2111</v>
      </c>
      <c r="BS3" s="1432"/>
      <c r="BT3" s="1074"/>
      <c r="BU3" s="1071" t="s">
        <v>2112</v>
      </c>
      <c r="BV3" s="1074"/>
      <c r="BW3" s="1694"/>
      <c r="BX3" s="1696" t="s">
        <v>2113</v>
      </c>
      <c r="CA3" s="1071" t="s">
        <v>2114</v>
      </c>
    </row>
    <row customHeight="1" ht="11.25">
      <c r="A4" s="1078" t="s">
        <v>16</v>
      </c>
      <c r="B4" s="1079">
        <v>2002</v>
      </c>
      <c r="C4" s="1079">
        <v>2024</v>
      </c>
      <c r="E4" s="1080" t="s">
        <v>2115</v>
      </c>
      <c r="F4" s="1080" t="s">
        <v>2116</v>
      </c>
      <c r="H4" s="1081" t="s">
        <v>2117</v>
      </c>
      <c r="I4" s="1080" t="s">
        <v>90</v>
      </c>
      <c r="J4" s="1080" t="s">
        <v>2118</v>
      </c>
      <c r="K4" s="1082" t="s">
        <v>2119</v>
      </c>
      <c r="L4" s="1083">
        <f>_xlfn.IFERROR(MATCH(K4,OFFER_METHOD,0),0)</f>
        <v>0</v>
      </c>
      <c r="M4" s="1082">
        <v>3</v>
      </c>
      <c r="N4" s="1166" t="s">
        <v>2120</v>
      </c>
      <c r="O4" s="1080" t="s">
        <v>2121</v>
      </c>
      <c r="Q4" s="1085" t="s">
        <v>2122</v>
      </c>
      <c r="R4" s="147" t="s">
        <v>2123</v>
      </c>
      <c r="S4" s="147" t="s">
        <v>2124</v>
      </c>
      <c r="T4" s="1086" t="s">
        <v>2125</v>
      </c>
      <c r="U4" s="1083" t="s">
        <v>2126</v>
      </c>
      <c r="V4" s="1087">
        <v>3</v>
      </c>
      <c r="W4" s="1088"/>
      <c r="X4" s="1088" t="s">
        <v>2127</v>
      </c>
      <c r="Y4" s="1079" t="s">
        <v>2068</v>
      </c>
      <c r="Z4" s="1095"/>
      <c r="AC4" s="1079" t="s">
        <v>2128</v>
      </c>
      <c r="AD4" s="1090" t="s">
        <v>2128</v>
      </c>
      <c r="AF4" s="1081" t="s">
        <v>2126</v>
      </c>
      <c r="AH4" s="1081" t="s">
        <v>2129</v>
      </c>
      <c r="AK4" s="1080" t="s">
        <v>2130</v>
      </c>
      <c r="AM4" s="1080" t="s">
        <v>2131</v>
      </c>
      <c r="AP4" s="1091" t="s">
        <v>2093</v>
      </c>
      <c r="AQ4" s="1092" t="s">
        <v>2093</v>
      </c>
      <c r="AS4" s="1079" t="s">
        <v>2132</v>
      </c>
      <c r="AU4" s="1124" t="s">
        <v>2133</v>
      </c>
      <c r="AW4" s="1124" t="s">
        <v>2134</v>
      </c>
      <c r="AX4" s="1124" t="s">
        <v>2134</v>
      </c>
      <c r="AZ4" s="1124" t="s">
        <v>2135</v>
      </c>
      <c r="BB4" s="1124" t="s">
        <v>2136</v>
      </c>
      <c r="BC4" s="1124" t="s">
        <v>2137</v>
      </c>
      <c r="BE4" s="1124">
        <v>2002</v>
      </c>
      <c r="BF4" s="1124" t="s">
        <v>2138</v>
      </c>
      <c r="BH4" s="1072" t="s">
        <v>2139</v>
      </c>
      <c r="BJ4" s="1072" t="s">
        <v>2139</v>
      </c>
      <c r="BL4" s="1072" t="s">
        <v>2139</v>
      </c>
      <c r="BN4" s="1072" t="s">
        <v>2139</v>
      </c>
      <c r="BQ4" s="1436" t="s">
        <v>2140</v>
      </c>
      <c r="BR4" s="1163" t="s">
        <v>2141</v>
      </c>
      <c r="BS4" s="278"/>
      <c r="BT4" s="1436" t="s">
        <v>2142</v>
      </c>
      <c r="BU4" s="1163" t="s">
        <v>2143</v>
      </c>
      <c r="BV4" s="1074"/>
      <c r="BW4" s="1701" t="s">
        <v>2144</v>
      </c>
      <c r="BX4" s="1695" t="s">
        <v>2145</v>
      </c>
      <c r="BZ4" s="1436" t="s">
        <v>2146</v>
      </c>
      <c r="CA4" s="1163" t="s">
        <v>2147</v>
      </c>
    </row>
    <row customHeight="1" ht="11.25">
      <c r="A5" s="1078" t="s">
        <v>2148</v>
      </c>
      <c r="B5" s="1079">
        <v>2003</v>
      </c>
      <c r="C5" s="1079">
        <v>2025</v>
      </c>
      <c r="E5" s="1080" t="s">
        <v>2149</v>
      </c>
      <c r="F5" s="1080" t="s">
        <v>2150</v>
      </c>
      <c r="H5" s="1081" t="s">
        <v>2151</v>
      </c>
      <c r="I5" s="1080" t="s">
        <v>91</v>
      </c>
      <c r="K5" s="1082" t="s">
        <v>2152</v>
      </c>
      <c r="L5" s="1083">
        <f>_xlfn.IFERROR(MATCH(K5,OFFER_METHOD,0),0)</f>
        <v>0</v>
      </c>
      <c r="M5" s="1082">
        <v>4</v>
      </c>
      <c r="N5" s="1096" t="s">
        <v>2153</v>
      </c>
      <c r="O5" s="1080" t="s">
        <v>2154</v>
      </c>
      <c r="Q5" s="1085" t="s">
        <v>2155</v>
      </c>
      <c r="R5" s="147" t="s">
        <v>2156</v>
      </c>
      <c r="T5" s="1081" t="s">
        <v>2157</v>
      </c>
      <c r="U5" s="1083" t="s">
        <v>2158</v>
      </c>
      <c r="V5" s="1087">
        <v>4</v>
      </c>
      <c r="W5" s="1088"/>
      <c r="X5" s="1088" t="s">
        <v>180</v>
      </c>
      <c r="Y5" s="1079" t="s">
        <v>2159</v>
      </c>
      <c r="Z5" s="1095">
        <v>1</v>
      </c>
      <c r="AF5" s="1081" t="s">
        <v>2160</v>
      </c>
      <c r="AH5" s="1080" t="s">
        <v>2161</v>
      </c>
      <c r="AK5" s="1080" t="s">
        <v>2162</v>
      </c>
      <c r="AM5" s="1080" t="s">
        <v>2163</v>
      </c>
      <c r="AP5" s="1091" t="s">
        <v>180</v>
      </c>
      <c r="AQ5" s="1092" t="s">
        <v>180</v>
      </c>
      <c r="AU5" s="1124" t="s">
        <v>2164</v>
      </c>
      <c r="AW5" s="1124" t="s">
        <v>2165</v>
      </c>
      <c r="AX5" s="1124" t="s">
        <v>2165</v>
      </c>
      <c r="AZ5" s="1124" t="s">
        <v>2166</v>
      </c>
      <c r="BB5" s="1124" t="s">
        <v>2167</v>
      </c>
      <c r="BC5" s="1124" t="s">
        <v>2168</v>
      </c>
      <c r="BE5" s="1124">
        <v>2003</v>
      </c>
      <c r="BF5" s="1124" t="s">
        <v>2169</v>
      </c>
      <c r="BH5" s="1072" t="s">
        <v>2170</v>
      </c>
      <c r="BJ5" s="1072" t="s">
        <v>2170</v>
      </c>
      <c r="BL5" s="1072" t="s">
        <v>2170</v>
      </c>
      <c r="BN5" s="1072" t="s">
        <v>2171</v>
      </c>
      <c r="BQ5" s="1285">
        <v>4213775</v>
      </c>
      <c r="BR5" s="1072" t="s">
        <v>2067</v>
      </c>
      <c r="BS5" s="1433"/>
      <c r="BT5" s="1285">
        <v>64236871</v>
      </c>
      <c r="BU5" s="1072" t="s">
        <v>241</v>
      </c>
      <c r="BV5" s="1074"/>
      <c r="BW5" s="1699">
        <v>4213767</v>
      </c>
      <c r="BX5" s="1697" t="s">
        <v>2172</v>
      </c>
      <c r="BZ5" s="1285">
        <v>64237509</v>
      </c>
      <c r="CA5" s="1299" t="s">
        <v>2173</v>
      </c>
    </row>
    <row customHeight="1" ht="11.25">
      <c r="A6" s="1078" t="s">
        <v>2174</v>
      </c>
      <c r="B6" s="1079">
        <v>2004</v>
      </c>
      <c r="C6" s="1079">
        <v>2026</v>
      </c>
      <c r="E6" s="1080" t="s">
        <v>2175</v>
      </c>
      <c r="F6" s="1097"/>
      <c r="H6" s="1081" t="s">
        <v>2176</v>
      </c>
      <c r="I6" s="1080" t="s">
        <v>115</v>
      </c>
      <c r="J6" s="1071" t="s">
        <v>2177</v>
      </c>
      <c r="L6" s="1083">
        <f>SUM(kind_of_control_method_filter)</f>
        <v>0</v>
      </c>
      <c r="N6" s="1096" t="s">
        <v>2178</v>
      </c>
      <c r="O6" s="1080" t="s">
        <v>2179</v>
      </c>
      <c r="R6" s="147" t="s">
        <v>2062</v>
      </c>
      <c r="T6" s="1081" t="s">
        <v>2180</v>
      </c>
      <c r="U6" s="1083" t="s">
        <v>2160</v>
      </c>
      <c r="V6" s="1087">
        <v>5</v>
      </c>
      <c r="W6" s="1088"/>
      <c r="X6" s="1079" t="s">
        <v>186</v>
      </c>
      <c r="Y6" s="1079" t="s">
        <v>2181</v>
      </c>
      <c r="Z6" s="1095"/>
      <c r="AA6" s="1098"/>
      <c r="AH6" s="1080" t="s">
        <v>2182</v>
      </c>
      <c r="AK6" s="1080" t="s">
        <v>2183</v>
      </c>
      <c r="AM6" s="1080" t="s">
        <v>2184</v>
      </c>
      <c r="AP6" s="1091" t="s">
        <v>186</v>
      </c>
      <c r="AQ6" s="1092" t="s">
        <v>186</v>
      </c>
      <c r="AU6" s="1124" t="s">
        <v>2185</v>
      </c>
      <c r="AW6" s="1124" t="s">
        <v>2186</v>
      </c>
      <c r="AX6" s="1124" t="s">
        <v>2186</v>
      </c>
      <c r="BB6" s="1124" t="s">
        <v>2187</v>
      </c>
      <c r="BC6" s="1124" t="s">
        <v>2168</v>
      </c>
      <c r="BE6" s="1124">
        <v>2004</v>
      </c>
      <c r="BF6" s="1124" t="s">
        <v>2188</v>
      </c>
      <c r="BH6" s="1072" t="s">
        <v>2189</v>
      </c>
      <c r="BJ6" s="1072" t="s">
        <v>2190</v>
      </c>
      <c r="BL6" s="1072" t="s">
        <v>2190</v>
      </c>
      <c r="BN6" s="1072" t="s">
        <v>2191</v>
      </c>
      <c r="BQ6" s="1285">
        <v>4213784</v>
      </c>
      <c r="BR6" s="1299" t="s">
        <v>2100</v>
      </c>
      <c r="BS6" s="1434"/>
      <c r="BT6" s="1285">
        <v>64236872</v>
      </c>
      <c r="BU6" s="1072" t="s">
        <v>246</v>
      </c>
      <c r="BV6" s="1074"/>
      <c r="BW6" s="1699">
        <v>4213768</v>
      </c>
      <c r="BX6" s="1697" t="s">
        <v>266</v>
      </c>
      <c r="BZ6" s="1285">
        <v>64237510</v>
      </c>
      <c r="CA6" s="1072" t="s">
        <v>2192</v>
      </c>
    </row>
    <row customHeight="1" ht="11.25">
      <c r="A7" s="1078" t="s">
        <v>2193</v>
      </c>
      <c r="B7" s="1079">
        <v>2005</v>
      </c>
      <c r="E7" s="1080" t="s">
        <v>2194</v>
      </c>
      <c r="F7" s="1097"/>
      <c r="H7" s="1081" t="s">
        <v>2195</v>
      </c>
      <c r="I7" s="1080" t="s">
        <v>92</v>
      </c>
      <c r="J7" s="1080" t="s">
        <v>2196</v>
      </c>
      <c r="N7" s="1100" t="s">
        <v>2197</v>
      </c>
      <c r="O7" s="1080" t="s">
        <v>2198</v>
      </c>
      <c r="U7" s="1083" t="s">
        <v>19</v>
      </c>
      <c r="V7" s="374" t="s">
        <v>92</v>
      </c>
      <c r="W7" s="1088"/>
      <c r="X7" s="1079" t="s">
        <v>192</v>
      </c>
      <c r="Y7" s="1079" t="s">
        <v>2159</v>
      </c>
      <c r="Z7" s="1095"/>
      <c r="AA7" s="1098"/>
      <c r="AH7" s="1080" t="s">
        <v>2199</v>
      </c>
      <c r="AK7" s="1080" t="s">
        <v>2200</v>
      </c>
      <c r="AM7" s="1080" t="s">
        <v>2201</v>
      </c>
      <c r="AP7" s="1091" t="s">
        <v>192</v>
      </c>
      <c r="AQ7" s="1092" t="s">
        <v>192</v>
      </c>
      <c r="AU7" s="1124" t="s">
        <v>2202</v>
      </c>
      <c r="AW7" s="1124" t="s">
        <v>2203</v>
      </c>
      <c r="AX7" s="1124" t="s">
        <v>2203</v>
      </c>
      <c r="AZ7" s="1071" t="s">
        <v>2204</v>
      </c>
      <c r="BB7" s="1124" t="s">
        <v>2205</v>
      </c>
      <c r="BC7" s="1124" t="s">
        <v>2168</v>
      </c>
      <c r="BE7" s="1124">
        <v>2005</v>
      </c>
      <c r="BF7" s="1124" t="s">
        <v>2206</v>
      </c>
      <c r="BH7" s="1072" t="s">
        <v>2207</v>
      </c>
      <c r="BJ7" s="1072" t="s">
        <v>2189</v>
      </c>
      <c r="BL7" s="1072" t="s">
        <v>2189</v>
      </c>
      <c r="BN7" s="1072" t="s">
        <v>2208</v>
      </c>
      <c r="BQ7" s="1285">
        <v>4213781</v>
      </c>
      <c r="BR7" s="1072" t="s">
        <v>2093</v>
      </c>
      <c r="BS7" s="1433"/>
      <c r="BT7" s="1285">
        <v>64236873</v>
      </c>
      <c r="BU7" s="1072" t="s">
        <v>251</v>
      </c>
      <c r="BV7" s="1074"/>
      <c r="BW7" s="1699">
        <v>4213769</v>
      </c>
      <c r="BX7" s="1697" t="s">
        <v>2209</v>
      </c>
      <c r="BZ7" s="1285">
        <v>64237511</v>
      </c>
      <c r="CA7" s="1072" t="s">
        <v>281</v>
      </c>
    </row>
    <row customHeight="1" ht="11.25">
      <c r="A8" s="1078" t="s">
        <v>2210</v>
      </c>
      <c r="B8" s="1079">
        <v>2006</v>
      </c>
      <c r="E8" s="1080" t="s">
        <v>2211</v>
      </c>
      <c r="F8" s="1097"/>
      <c r="H8" s="1081" t="s">
        <v>2212</v>
      </c>
      <c r="I8" s="1080" t="s">
        <v>93</v>
      </c>
      <c r="J8" s="1080" t="s">
        <v>2213</v>
      </c>
      <c r="N8" s="1167" t="s">
        <v>2214</v>
      </c>
      <c r="O8" s="1080" t="s">
        <v>2215</v>
      </c>
      <c r="V8" s="374" t="s">
        <v>93</v>
      </c>
      <c r="W8" s="1088"/>
      <c r="X8" s="1079" t="s">
        <v>198</v>
      </c>
      <c r="Y8" s="1079" t="s">
        <v>2159</v>
      </c>
      <c r="Z8" s="1095"/>
      <c r="AA8" s="1098"/>
      <c r="AK8" s="1080" t="s">
        <v>2216</v>
      </c>
      <c r="AP8" s="1091" t="s">
        <v>198</v>
      </c>
      <c r="AQ8" s="1092" t="s">
        <v>198</v>
      </c>
      <c r="AU8" s="1124" t="s">
        <v>2217</v>
      </c>
      <c r="AW8" s="1124" t="s">
        <v>2218</v>
      </c>
      <c r="AX8" s="1124" t="s">
        <v>2218</v>
      </c>
      <c r="AZ8" s="1124" t="s">
        <v>2219</v>
      </c>
      <c r="BB8" s="1124" t="s">
        <v>2220</v>
      </c>
      <c r="BC8" s="1124" t="s">
        <v>2168</v>
      </c>
      <c r="BE8" s="1124">
        <v>2006</v>
      </c>
      <c r="BF8" s="1124" t="s">
        <v>2221</v>
      </c>
      <c r="BH8" s="1072" t="s">
        <v>2222</v>
      </c>
      <c r="BJ8" s="1072" t="s">
        <v>2223</v>
      </c>
      <c r="BL8" s="1072" t="s">
        <v>2223</v>
      </c>
      <c r="BN8" s="1072" t="s">
        <v>2224</v>
      </c>
      <c r="BQ8" s="1285">
        <v>4213776</v>
      </c>
      <c r="BR8" s="1072" t="s">
        <v>180</v>
      </c>
      <c r="BS8" s="1433"/>
      <c r="BT8" s="1285">
        <v>64236874</v>
      </c>
      <c r="BU8" s="1299" t="s">
        <v>2225</v>
      </c>
      <c r="BV8" s="1074"/>
      <c r="BW8" s="1699">
        <v>4213770</v>
      </c>
      <c r="BX8" s="1700" t="s">
        <v>2226</v>
      </c>
      <c r="BZ8" s="1285">
        <v>64237512</v>
      </c>
      <c r="CA8" s="1072" t="s">
        <v>276</v>
      </c>
    </row>
    <row customHeight="1" ht="11.25">
      <c r="A9" s="1078" t="s">
        <v>2227</v>
      </c>
      <c r="B9" s="1079">
        <v>2007</v>
      </c>
      <c r="E9" s="1080" t="s">
        <v>2228</v>
      </c>
      <c r="F9" s="1097"/>
      <c r="G9" s="1071" t="s">
        <v>2229</v>
      </c>
      <c r="H9" s="1071" t="s">
        <v>2230</v>
      </c>
      <c r="I9" s="1080" t="s">
        <v>116</v>
      </c>
      <c r="O9" s="1080" t="s">
        <v>2231</v>
      </c>
      <c r="V9" s="374" t="s">
        <v>116</v>
      </c>
      <c r="W9" s="1088"/>
      <c r="X9" s="1079" t="s">
        <v>204</v>
      </c>
      <c r="Y9" s="1079" t="s">
        <v>2068</v>
      </c>
      <c r="Z9" s="1095">
        <v>1</v>
      </c>
      <c r="AA9" s="1098"/>
      <c r="AK9" s="1080" t="s">
        <v>2232</v>
      </c>
      <c r="AP9" s="1091" t="s">
        <v>2233</v>
      </c>
      <c r="AQ9" s="1092" t="s">
        <v>2233</v>
      </c>
      <c r="AW9" s="1124" t="s">
        <v>2234</v>
      </c>
      <c r="AX9" s="1124" t="s">
        <v>2234</v>
      </c>
      <c r="AZ9" s="1124" t="s">
        <v>2235</v>
      </c>
      <c r="BB9" s="1124" t="s">
        <v>2236</v>
      </c>
      <c r="BC9" s="1124" t="s">
        <v>2168</v>
      </c>
      <c r="BE9" s="1124">
        <v>2007</v>
      </c>
      <c r="BF9" s="1124" t="s">
        <v>2237</v>
      </c>
      <c r="BH9" s="1072" t="s">
        <v>2238</v>
      </c>
      <c r="BJ9" s="1072" t="s">
        <v>2239</v>
      </c>
      <c r="BL9" s="1072" t="s">
        <v>2239</v>
      </c>
      <c r="BN9" s="1072" t="s">
        <v>2240</v>
      </c>
      <c r="BQ9" s="1285">
        <v>4213777</v>
      </c>
      <c r="BR9" s="1072" t="s">
        <v>186</v>
      </c>
      <c r="BS9" s="1433"/>
      <c r="BT9" s="1285">
        <v>64236875</v>
      </c>
      <c r="BU9" s="1072" t="s">
        <v>256</v>
      </c>
      <c r="BV9" s="1074"/>
      <c r="BW9" s="1694"/>
      <c r="BX9" s="1694"/>
    </row>
    <row customHeight="1" ht="11.25">
      <c r="A10" s="1078" t="s">
        <v>2241</v>
      </c>
      <c r="B10" s="1079">
        <v>2008</v>
      </c>
      <c r="E10" s="1080" t="s">
        <v>2242</v>
      </c>
      <c r="F10" s="1097"/>
      <c r="G10" s="1080" t="s">
        <v>2243</v>
      </c>
      <c r="H10" s="1080" t="s">
        <v>2244</v>
      </c>
      <c r="I10" s="1080" t="s">
        <v>162</v>
      </c>
      <c r="J10" s="1071" t="s">
        <v>2245</v>
      </c>
      <c r="K10" s="1071" t="s">
        <v>2246</v>
      </c>
      <c r="O10" s="1080" t="s">
        <v>2247</v>
      </c>
      <c r="V10" s="375" t="s">
        <v>162</v>
      </c>
      <c r="W10" s="1101"/>
      <c r="X10" s="1101" t="s">
        <v>2248</v>
      </c>
      <c r="Y10" s="1102" t="s">
        <v>2249</v>
      </c>
      <c r="Z10" s="1095"/>
      <c r="AP10" s="1091" t="s">
        <v>2248</v>
      </c>
      <c r="AQ10" s="1092" t="s">
        <v>2248</v>
      </c>
      <c r="AW10" s="1124" t="s">
        <v>2250</v>
      </c>
      <c r="AX10" s="1124" t="s">
        <v>2250</v>
      </c>
      <c r="AZ10" s="1124" t="s">
        <v>2251</v>
      </c>
      <c r="BB10" s="1124" t="s">
        <v>2252</v>
      </c>
      <c r="BC10" s="1124" t="s">
        <v>2168</v>
      </c>
      <c r="BE10" s="1124">
        <v>2008</v>
      </c>
      <c r="BF10" s="1124" t="s">
        <v>2253</v>
      </c>
      <c r="BH10" s="1072" t="s">
        <v>2254</v>
      </c>
      <c r="BJ10" s="1072" t="s">
        <v>2255</v>
      </c>
      <c r="BL10" s="1072" t="s">
        <v>2255</v>
      </c>
      <c r="BN10" s="1072" t="s">
        <v>2256</v>
      </c>
      <c r="BQ10" s="1285">
        <v>4213778</v>
      </c>
      <c r="BR10" s="1072" t="s">
        <v>192</v>
      </c>
      <c r="BS10" s="1433"/>
      <c r="BT10" s="1285">
        <v>64236876</v>
      </c>
      <c r="BU10" s="1072" t="s">
        <v>236</v>
      </c>
      <c r="BV10" s="1074"/>
      <c r="BW10" s="1694"/>
      <c r="BX10" s="1694"/>
    </row>
    <row customHeight="1" ht="11.25">
      <c r="A11" s="1078" t="s">
        <v>2257</v>
      </c>
      <c r="B11" s="1079">
        <v>2009</v>
      </c>
      <c r="E11" s="1080" t="s">
        <v>2258</v>
      </c>
      <c r="F11" s="1097"/>
      <c r="G11" s="1080" t="s">
        <v>2259</v>
      </c>
      <c r="H11" s="1080" t="s">
        <v>2260</v>
      </c>
      <c r="I11" s="1080" t="s">
        <v>163</v>
      </c>
      <c r="J11" s="1081" t="s">
        <v>2261</v>
      </c>
      <c r="K11" s="1103" t="s">
        <v>2262</v>
      </c>
      <c r="O11" s="1081" t="s">
        <v>2263</v>
      </c>
      <c r="V11" s="374" t="s">
        <v>163</v>
      </c>
      <c r="W11" s="279"/>
      <c r="X11" s="1088" t="s">
        <v>2233</v>
      </c>
      <c r="Y11" s="1079" t="s">
        <v>2264</v>
      </c>
      <c r="Z11" s="1095"/>
      <c r="AP11" s="1091" t="s">
        <v>204</v>
      </c>
      <c r="AQ11" s="1093" t="s">
        <v>204</v>
      </c>
      <c r="AW11" s="1124" t="s">
        <v>2265</v>
      </c>
      <c r="AX11" s="1124" t="s">
        <v>2265</v>
      </c>
      <c r="AZ11" s="1124" t="s">
        <v>2266</v>
      </c>
      <c r="BB11" s="1124" t="s">
        <v>2267</v>
      </c>
      <c r="BC11" s="1124" t="s">
        <v>2168</v>
      </c>
      <c r="BE11" s="1124">
        <v>2009</v>
      </c>
      <c r="BF11" s="1124" t="s">
        <v>2268</v>
      </c>
      <c r="BH11" s="1072" t="s">
        <v>2269</v>
      </c>
      <c r="BJ11" s="1072" t="s">
        <v>2238</v>
      </c>
      <c r="BL11" s="1072" t="s">
        <v>2238</v>
      </c>
      <c r="BN11" s="1072" t="s">
        <v>2270</v>
      </c>
      <c r="BQ11" s="1285">
        <v>4213780</v>
      </c>
      <c r="BR11" s="1072" t="s">
        <v>198</v>
      </c>
      <c r="BS11" s="1433"/>
      <c r="BW11" s="1694"/>
      <c r="BX11" s="1694"/>
    </row>
    <row customHeight="1" ht="11.25">
      <c r="A12" s="1078" t="s">
        <v>2271</v>
      </c>
      <c r="B12" s="1079">
        <v>2010</v>
      </c>
      <c r="E12" s="1080" t="s">
        <v>2272</v>
      </c>
      <c r="F12" s="1097"/>
      <c r="G12" s="1080" t="s">
        <v>2260</v>
      </c>
      <c r="I12" s="1080" t="s">
        <v>164</v>
      </c>
      <c r="J12" s="1081" t="s">
        <v>2273</v>
      </c>
      <c r="K12" s="1103" t="s">
        <v>2274</v>
      </c>
      <c r="O12" s="1081" t="s">
        <v>2062</v>
      </c>
      <c r="V12" s="374" t="s">
        <v>164</v>
      </c>
      <c r="W12" s="1093"/>
      <c r="X12" s="1088" t="s">
        <v>2275</v>
      </c>
      <c r="Y12" s="1079" t="s">
        <v>2068</v>
      </c>
      <c r="AP12" s="1091"/>
      <c r="AW12" s="1124" t="s">
        <v>163</v>
      </c>
      <c r="AX12" s="1124" t="s">
        <v>163</v>
      </c>
      <c r="AZ12" s="1124" t="s">
        <v>2276</v>
      </c>
      <c r="BB12" s="1124" t="s">
        <v>2277</v>
      </c>
      <c r="BC12" s="1124" t="s">
        <v>2168</v>
      </c>
      <c r="BE12" s="1124">
        <v>2010</v>
      </c>
      <c r="BF12" s="1124" t="s">
        <v>2278</v>
      </c>
      <c r="BH12" s="1072" t="s">
        <v>2279</v>
      </c>
      <c r="BJ12" s="1072" t="s">
        <v>2280</v>
      </c>
      <c r="BL12" s="1072" t="s">
        <v>2280</v>
      </c>
      <c r="BN12" s="1072" t="s">
        <v>2281</v>
      </c>
      <c r="BQ12" s="1285">
        <v>4213779</v>
      </c>
      <c r="BR12" s="1072" t="s">
        <v>2233</v>
      </c>
      <c r="BS12" s="1433"/>
      <c r="BT12" s="1074"/>
      <c r="BU12" s="1074"/>
      <c r="BV12" s="1074"/>
      <c r="BW12" s="1694"/>
      <c r="BX12" s="1694"/>
    </row>
    <row customHeight="1" ht="11.25">
      <c r="A13" s="1078" t="s">
        <v>2282</v>
      </c>
      <c r="B13" s="1079">
        <v>2011</v>
      </c>
      <c r="E13" s="1080" t="s">
        <v>2283</v>
      </c>
      <c r="F13" s="1097"/>
      <c r="I13" s="1080" t="s">
        <v>165</v>
      </c>
      <c r="K13" s="1103" t="s">
        <v>2232</v>
      </c>
      <c r="V13" s="374" t="s">
        <v>165</v>
      </c>
      <c r="W13" s="1093"/>
      <c r="X13" s="1093"/>
      <c r="Y13" s="1093"/>
      <c r="AW13" s="1124" t="s">
        <v>164</v>
      </c>
      <c r="AX13" s="1124" t="s">
        <v>164</v>
      </c>
      <c r="BB13" s="1124" t="s">
        <v>2284</v>
      </c>
      <c r="BC13" s="1124" t="s">
        <v>2285</v>
      </c>
      <c r="BE13" s="1124">
        <v>2011</v>
      </c>
      <c r="BF13" s="1124" t="s">
        <v>2286</v>
      </c>
      <c r="BH13" s="1072" t="s">
        <v>2287</v>
      </c>
      <c r="BJ13" s="1072" t="s">
        <v>2269</v>
      </c>
      <c r="BL13" s="1072" t="s">
        <v>2269</v>
      </c>
      <c r="BN13" s="1072" t="s">
        <v>2288</v>
      </c>
      <c r="BQ13" s="1285">
        <v>4213783</v>
      </c>
      <c r="BR13" s="1072" t="s">
        <v>2248</v>
      </c>
      <c r="BS13" s="1433"/>
      <c r="BT13" s="1074"/>
      <c r="BU13" s="1074"/>
      <c r="BV13" s="1074"/>
      <c r="BW13" s="1698"/>
      <c r="BX13" s="1694"/>
    </row>
    <row customHeight="1" ht="11.25">
      <c r="A14" s="1078" t="s">
        <v>2289</v>
      </c>
      <c r="B14" s="1079">
        <v>2012</v>
      </c>
      <c r="I14" s="1080" t="s">
        <v>166</v>
      </c>
      <c r="J14" s="1071" t="s">
        <v>2290</v>
      </c>
      <c r="N14" s="1071" t="s">
        <v>2291</v>
      </c>
      <c r="V14" s="1087">
        <v>13</v>
      </c>
      <c r="W14" s="1088"/>
      <c r="X14" s="1088" t="s">
        <v>2100</v>
      </c>
      <c r="Y14" s="1079" t="s">
        <v>2068</v>
      </c>
      <c r="AW14" s="1124" t="s">
        <v>165</v>
      </c>
      <c r="AX14" s="1124" t="s">
        <v>165</v>
      </c>
      <c r="AZ14" s="1071" t="s">
        <v>2292</v>
      </c>
      <c r="BB14" s="1124" t="s">
        <v>2293</v>
      </c>
      <c r="BC14" s="1124" t="s">
        <v>2285</v>
      </c>
      <c r="BE14" s="1124">
        <v>2012</v>
      </c>
      <c r="BH14" s="1072" t="s">
        <v>2208</v>
      </c>
      <c r="BJ14" s="1221" t="s">
        <v>2294</v>
      </c>
      <c r="BL14" s="1221" t="s">
        <v>2294</v>
      </c>
      <c r="BN14" s="1072" t="s">
        <v>2295</v>
      </c>
      <c r="BQ14" s="1285">
        <v>4213782</v>
      </c>
      <c r="BR14" s="1072" t="s">
        <v>204</v>
      </c>
      <c r="BS14" s="1433"/>
      <c r="BT14" s="1074"/>
      <c r="BU14" s="1074"/>
      <c r="BV14" s="1074"/>
      <c r="BW14" s="1698"/>
      <c r="BX14" s="1694"/>
    </row>
    <row customHeight="1" ht="19.5">
      <c r="A15" s="1078" t="s">
        <v>2296</v>
      </c>
      <c r="B15" s="1079">
        <v>2013</v>
      </c>
      <c r="E15" s="1702" t="s">
        <v>2297</v>
      </c>
      <c r="G15" s="1071" t="s">
        <v>2298</v>
      </c>
      <c r="H15" s="1071" t="s">
        <v>2299</v>
      </c>
      <c r="I15" s="1082" t="s">
        <v>167</v>
      </c>
      <c r="J15" s="1093" t="s">
        <v>595</v>
      </c>
      <c r="N15" s="1162" t="s">
        <v>2300</v>
      </c>
      <c r="X15" s="1091"/>
      <c r="AW15" s="1124" t="s">
        <v>166</v>
      </c>
      <c r="AX15" s="1124" t="s">
        <v>166</v>
      </c>
      <c r="AZ15" s="1124" t="s">
        <v>2219</v>
      </c>
      <c r="BB15" s="1124" t="s">
        <v>2301</v>
      </c>
      <c r="BC15" s="1124" t="s">
        <v>2285</v>
      </c>
      <c r="BE15" s="1124">
        <v>2013</v>
      </c>
      <c r="BH15" s="1072" t="s">
        <v>2224</v>
      </c>
      <c r="BJ15" s="1221" t="s">
        <v>2302</v>
      </c>
      <c r="BL15" s="1221" t="s">
        <v>2302</v>
      </c>
      <c r="BN15" s="1072" t="s">
        <v>2303</v>
      </c>
      <c r="BR15" s="1074"/>
      <c r="BS15" s="1435"/>
      <c r="BT15" s="1074"/>
      <c r="BU15" s="1074"/>
      <c r="BV15" s="1074"/>
      <c r="BW15" s="1698"/>
      <c r="BX15" s="1694"/>
    </row>
    <row customHeight="1" ht="21">
      <c r="A16" s="1874" t="s">
        <v>2304</v>
      </c>
      <c r="B16" s="1079">
        <v>2014</v>
      </c>
      <c r="E16" s="1703" t="s">
        <v>2305</v>
      </c>
      <c r="G16" s="1080" t="s">
        <v>2306</v>
      </c>
      <c r="H16" s="1080" t="s">
        <v>2307</v>
      </c>
      <c r="I16" s="1082" t="s">
        <v>2308</v>
      </c>
      <c r="J16" s="1093" t="s">
        <v>568</v>
      </c>
      <c r="N16" s="1162" t="s">
        <v>2309</v>
      </c>
      <c r="AW16" s="1124" t="s">
        <v>167</v>
      </c>
      <c r="AX16" s="1124" t="s">
        <v>167</v>
      </c>
      <c r="AZ16" s="1124" t="s">
        <v>2235</v>
      </c>
      <c r="BB16" s="1124" t="s">
        <v>2310</v>
      </c>
      <c r="BC16" s="1124" t="s">
        <v>2285</v>
      </c>
      <c r="BE16" s="1124">
        <v>2014</v>
      </c>
      <c r="BH16" s="1072" t="s">
        <v>2240</v>
      </c>
      <c r="BJ16" s="1221" t="s">
        <v>2311</v>
      </c>
      <c r="BL16" s="1221" t="s">
        <v>2311</v>
      </c>
      <c r="BN16" s="1072" t="s">
        <v>2312</v>
      </c>
      <c r="BR16" s="1074"/>
      <c r="BS16" s="1435"/>
      <c r="BT16" s="1074"/>
      <c r="BU16" s="1074"/>
      <c r="BV16" s="1074"/>
      <c r="BW16" s="1698"/>
      <c r="BX16" s="1694"/>
    </row>
    <row customHeight="1" ht="21">
      <c r="A17" s="1078" t="s">
        <v>2313</v>
      </c>
      <c r="B17" s="1079">
        <v>2015</v>
      </c>
      <c r="G17" s="1080" t="s">
        <v>2260</v>
      </c>
      <c r="H17" s="1080" t="s">
        <v>2260</v>
      </c>
      <c r="I17" s="1080" t="s">
        <v>2314</v>
      </c>
      <c r="N17" s="1162" t="s">
        <v>2315</v>
      </c>
      <c r="X17" s="1091"/>
      <c r="AW17" s="1124" t="s">
        <v>2308</v>
      </c>
      <c r="AX17" s="1124" t="s">
        <v>2308</v>
      </c>
      <c r="AZ17" s="1124" t="s">
        <v>2316</v>
      </c>
      <c r="BB17" s="1124" t="s">
        <v>2317</v>
      </c>
      <c r="BC17" s="1124" t="s">
        <v>2168</v>
      </c>
      <c r="BE17" s="1124">
        <v>2015</v>
      </c>
      <c r="BH17" s="1072" t="s">
        <v>2256</v>
      </c>
      <c r="BJ17" s="1221" t="s">
        <v>2318</v>
      </c>
      <c r="BL17" s="1221" t="s">
        <v>2318</v>
      </c>
      <c r="BN17" s="1072" t="s">
        <v>2319</v>
      </c>
      <c r="BR17" s="1071" t="s">
        <v>2111</v>
      </c>
      <c r="BS17" s="1432"/>
      <c r="BU17" s="1071" t="s">
        <v>2320</v>
      </c>
      <c r="BV17" s="1074"/>
      <c r="BW17" s="1694"/>
      <c r="BX17" s="1696" t="s">
        <v>2321</v>
      </c>
      <c r="CA17" s="1071" t="s">
        <v>2322</v>
      </c>
      <c r="CD17" s="1071" t="s">
        <v>2323</v>
      </c>
    </row>
    <row customHeight="1" ht="21">
      <c r="A18" s="1078" t="s">
        <v>2324</v>
      </c>
      <c r="B18" s="1079">
        <v>2016</v>
      </c>
      <c r="E18" s="2009" t="s">
        <v>2325</v>
      </c>
      <c r="I18" s="1080" t="s">
        <v>2326</v>
      </c>
      <c r="N18" s="1162" t="s">
        <v>2327</v>
      </c>
      <c r="X18" s="1091"/>
      <c r="AW18" s="1124" t="s">
        <v>2314</v>
      </c>
      <c r="AX18" s="1124" t="s">
        <v>2314</v>
      </c>
      <c r="BB18" s="1124" t="s">
        <v>2328</v>
      </c>
      <c r="BC18" s="1124" t="s">
        <v>2168</v>
      </c>
      <c r="BE18" s="1124">
        <v>2016</v>
      </c>
      <c r="BH18" s="1072" t="s">
        <v>2270</v>
      </c>
      <c r="BJ18" s="1221" t="s">
        <v>2329</v>
      </c>
      <c r="BL18" s="1221" t="s">
        <v>2329</v>
      </c>
      <c r="BN18" s="1072" t="s">
        <v>2330</v>
      </c>
      <c r="BQ18" s="1436" t="s">
        <v>2140</v>
      </c>
      <c r="BR18" s="1163" t="s">
        <v>2141</v>
      </c>
      <c r="BS18" s="278"/>
      <c r="BT18" s="1436" t="s">
        <v>2331</v>
      </c>
      <c r="BU18" s="1163" t="s">
        <v>2332</v>
      </c>
      <c r="BV18" s="1074"/>
      <c r="BW18" s="1701" t="s">
        <v>2333</v>
      </c>
      <c r="BX18" s="1695" t="s">
        <v>2334</v>
      </c>
      <c r="BZ18" s="1436" t="s">
        <v>2335</v>
      </c>
      <c r="CA18" s="1163" t="s">
        <v>2336</v>
      </c>
      <c r="CC18" s="1436" t="s">
        <v>2337</v>
      </c>
      <c r="CD18" s="1163" t="s">
        <v>2338</v>
      </c>
    </row>
    <row customHeight="1" ht="21">
      <c r="A19" s="1874" t="s">
        <v>2339</v>
      </c>
      <c r="B19" s="1079">
        <v>2017</v>
      </c>
      <c r="E19" s="1078" t="s">
        <v>179</v>
      </c>
      <c r="I19" s="1080" t="s">
        <v>2340</v>
      </c>
      <c r="N19" s="1162" t="s">
        <v>2341</v>
      </c>
      <c r="X19" s="1091"/>
      <c r="AW19" s="1124" t="s">
        <v>2326</v>
      </c>
      <c r="AX19" s="1124" t="s">
        <v>2326</v>
      </c>
      <c r="AZ19" s="1071" t="s">
        <v>2342</v>
      </c>
      <c r="BB19" s="1124" t="s">
        <v>2343</v>
      </c>
      <c r="BC19" s="1124" t="s">
        <v>2168</v>
      </c>
      <c r="BE19" s="1124">
        <v>2017</v>
      </c>
      <c r="BH19" s="1072" t="s">
        <v>2344</v>
      </c>
      <c r="BJ19" s="1221" t="s">
        <v>2345</v>
      </c>
      <c r="BL19" s="1221" t="s">
        <v>2345</v>
      </c>
      <c r="BQ19" s="1285">
        <v>4190064</v>
      </c>
      <c r="BR19" s="1072" t="s">
        <v>2346</v>
      </c>
      <c r="BS19" s="1433"/>
      <c r="BT19" s="1285">
        <v>4189671</v>
      </c>
      <c r="BU19" s="1072" t="s">
        <v>2347</v>
      </c>
      <c r="BV19" s="1074"/>
      <c r="BW19" s="1699">
        <v>4189706</v>
      </c>
      <c r="BX19" s="1697" t="s">
        <v>2348</v>
      </c>
      <c r="BZ19" s="1285">
        <v>4189714</v>
      </c>
      <c r="CA19" s="1072" t="s">
        <v>2349</v>
      </c>
      <c r="CC19" s="1285">
        <v>4189708</v>
      </c>
      <c r="CD19" s="1072" t="s">
        <v>2350</v>
      </c>
    </row>
    <row customHeight="1" ht="21">
      <c r="A20" s="1078" t="s">
        <v>2351</v>
      </c>
      <c r="B20" s="1079">
        <v>2018</v>
      </c>
      <c r="E20" s="1078" t="s">
        <v>2100</v>
      </c>
      <c r="I20" s="1080" t="s">
        <v>2352</v>
      </c>
      <c r="N20" s="1162" t="s">
        <v>2353</v>
      </c>
      <c r="AW20" s="1124" t="s">
        <v>2340</v>
      </c>
      <c r="AX20" s="1124" t="s">
        <v>2340</v>
      </c>
      <c r="AZ20" s="1124" t="s">
        <v>2354</v>
      </c>
      <c r="BB20" s="1124" t="s">
        <v>2355</v>
      </c>
      <c r="BC20" s="1124" t="s">
        <v>2285</v>
      </c>
      <c r="BE20" s="1124">
        <v>2018</v>
      </c>
      <c r="BH20" s="1072" t="s">
        <v>2281</v>
      </c>
      <c r="BJ20" s="1072" t="s">
        <v>2208</v>
      </c>
      <c r="BL20" s="1072" t="s">
        <v>2208</v>
      </c>
      <c r="BQ20" s="1285">
        <v>4190065</v>
      </c>
      <c r="BR20" s="1072" t="s">
        <v>2356</v>
      </c>
      <c r="BS20" s="1433"/>
      <c r="BT20" s="1285">
        <v>4189672</v>
      </c>
      <c r="BU20" s="1072" t="s">
        <v>2357</v>
      </c>
      <c r="BV20" s="1074"/>
      <c r="BW20" s="1699">
        <v>4189705</v>
      </c>
      <c r="BX20" s="1697" t="s">
        <v>2358</v>
      </c>
      <c r="BZ20" s="1285">
        <v>4189713</v>
      </c>
      <c r="CA20" s="1072" t="s">
        <v>2358</v>
      </c>
      <c r="CC20" s="1285">
        <v>4189709</v>
      </c>
      <c r="CD20" s="1072" t="s">
        <v>2359</v>
      </c>
    </row>
    <row customHeight="1" ht="21">
      <c r="A21" s="1078" t="s">
        <v>2360</v>
      </c>
      <c r="B21" s="1079">
        <v>2019</v>
      </c>
      <c r="I21" s="1080" t="s">
        <v>2361</v>
      </c>
      <c r="N21" s="1162" t="s">
        <v>2362</v>
      </c>
      <c r="AW21" s="1124" t="s">
        <v>2352</v>
      </c>
      <c r="AX21" s="1124" t="s">
        <v>2352</v>
      </c>
      <c r="AZ21" s="1124" t="s">
        <v>2363</v>
      </c>
      <c r="BB21" s="1124" t="s">
        <v>2364</v>
      </c>
      <c r="BC21" s="1124" t="s">
        <v>2168</v>
      </c>
      <c r="BE21" s="1124">
        <v>2019</v>
      </c>
      <c r="BH21" s="1072" t="s">
        <v>2288</v>
      </c>
      <c r="BJ21" s="1072" t="s">
        <v>2224</v>
      </c>
      <c r="BL21" s="1072" t="s">
        <v>2224</v>
      </c>
      <c r="BQ21" s="1285">
        <v>4190066</v>
      </c>
      <c r="BR21" s="1072" t="s">
        <v>2365</v>
      </c>
      <c r="BS21" s="1433"/>
      <c r="BT21" s="1285">
        <v>4189673</v>
      </c>
      <c r="BU21" s="1072" t="s">
        <v>2366</v>
      </c>
      <c r="BV21" s="1074"/>
      <c r="BW21" s="1699">
        <v>4189707</v>
      </c>
      <c r="BX21" s="1697" t="s">
        <v>2367</v>
      </c>
      <c r="BZ21" s="1285">
        <v>4189712</v>
      </c>
      <c r="CA21" s="1072" t="s">
        <v>2368</v>
      </c>
      <c r="CC21" s="1285">
        <v>4189710</v>
      </c>
      <c r="CD21" s="1072" t="s">
        <v>2369</v>
      </c>
    </row>
    <row customHeight="1" ht="21">
      <c r="A22" s="1078" t="s">
        <v>2370</v>
      </c>
      <c r="B22" s="1079">
        <v>2020</v>
      </c>
      <c r="N22" s="1162" t="s">
        <v>2371</v>
      </c>
      <c r="AW22" s="1124" t="s">
        <v>2361</v>
      </c>
      <c r="AX22" s="1124" t="s">
        <v>2361</v>
      </c>
      <c r="AZ22" s="1124" t="s">
        <v>2372</v>
      </c>
      <c r="BB22" s="1124" t="s">
        <v>2373</v>
      </c>
      <c r="BC22" s="1124" t="s">
        <v>2168</v>
      </c>
      <c r="BE22" s="1124">
        <v>2020</v>
      </c>
      <c r="BH22" s="1072" t="s">
        <v>2295</v>
      </c>
      <c r="BJ22" s="1072" t="s">
        <v>2240</v>
      </c>
      <c r="BL22" s="1072" t="s">
        <v>2240</v>
      </c>
      <c r="BQ22" s="1285">
        <v>4190067</v>
      </c>
      <c r="BR22" s="1072" t="s">
        <v>2374</v>
      </c>
      <c r="BS22" s="1433"/>
      <c r="BT22" s="1285">
        <v>4189674</v>
      </c>
      <c r="BU22" s="1072" t="s">
        <v>2375</v>
      </c>
      <c r="BV22" s="1074"/>
      <c r="BW22" s="1074"/>
      <c r="CC22" s="1285">
        <v>4189711</v>
      </c>
      <c r="CD22" s="1072" t="s">
        <v>305</v>
      </c>
    </row>
    <row customHeight="1" ht="21">
      <c r="A23" s="1078" t="s">
        <v>2376</v>
      </c>
      <c r="B23" s="1079">
        <v>2021</v>
      </c>
      <c r="AW23" s="1124" t="s">
        <v>2377</v>
      </c>
      <c r="AX23" s="1124" t="s">
        <v>2377</v>
      </c>
      <c r="AZ23" s="1124" t="s">
        <v>2378</v>
      </c>
      <c r="BB23" s="1124" t="s">
        <v>2379</v>
      </c>
      <c r="BC23" s="1124" t="s">
        <v>2078</v>
      </c>
      <c r="BE23" s="1124">
        <v>2021</v>
      </c>
      <c r="BH23" s="1072" t="s">
        <v>2303</v>
      </c>
      <c r="BJ23" s="1072" t="s">
        <v>2256</v>
      </c>
      <c r="BL23" s="1072" t="s">
        <v>2256</v>
      </c>
      <c r="BQ23" s="1285">
        <v>4190068</v>
      </c>
      <c r="BR23" s="1072" t="s">
        <v>2380</v>
      </c>
      <c r="BS23" s="1433"/>
      <c r="BT23" s="1285">
        <v>4189675</v>
      </c>
      <c r="BU23" s="1072" t="s">
        <v>2381</v>
      </c>
      <c r="BV23" s="1074"/>
      <c r="BW23" s="1074"/>
      <c r="CC23" s="1285">
        <v>5110778</v>
      </c>
      <c r="CD23" s="1072" t="s">
        <v>2382</v>
      </c>
    </row>
    <row customHeight="1" ht="21">
      <c r="A24" s="1078" t="s">
        <v>2383</v>
      </c>
      <c r="B24" s="1079">
        <v>2022</v>
      </c>
      <c r="AW24" s="1124" t="s">
        <v>2384</v>
      </c>
      <c r="AX24" s="1124" t="s">
        <v>2384</v>
      </c>
      <c r="AZ24" s="1124" t="s">
        <v>2385</v>
      </c>
      <c r="BB24" s="1124" t="s">
        <v>2386</v>
      </c>
      <c r="BC24" s="1124" t="s">
        <v>2387</v>
      </c>
      <c r="BE24" s="1124">
        <v>2022</v>
      </c>
      <c r="BH24" s="1072" t="s">
        <v>2312</v>
      </c>
      <c r="BJ24" s="1072" t="s">
        <v>2270</v>
      </c>
      <c r="BL24" s="1072" t="s">
        <v>2270</v>
      </c>
      <c r="BQ24" s="1285">
        <v>4190069</v>
      </c>
      <c r="BR24" s="1072" t="s">
        <v>2388</v>
      </c>
      <c r="BS24" s="1433"/>
      <c r="BT24" s="1285">
        <v>4189676</v>
      </c>
      <c r="BU24" s="1072" t="s">
        <v>2389</v>
      </c>
      <c r="BV24" s="1074"/>
      <c r="BW24" s="1074"/>
      <c r="CC24" s="1285">
        <v>25575374</v>
      </c>
      <c r="CD24" s="1072" t="s">
        <v>2390</v>
      </c>
    </row>
    <row customHeight="1" ht="11.25">
      <c r="A25" s="1078" t="s">
        <v>2391</v>
      </c>
      <c r="B25" s="1079">
        <v>2023</v>
      </c>
      <c r="AW25" s="1124" t="s">
        <v>2392</v>
      </c>
      <c r="AX25" s="1124" t="s">
        <v>2392</v>
      </c>
      <c r="AZ25" s="1124" t="s">
        <v>2393</v>
      </c>
      <c r="BB25" s="1124" t="s">
        <v>2394</v>
      </c>
      <c r="BC25" s="1124" t="s">
        <v>2387</v>
      </c>
      <c r="BE25" s="1124">
        <v>2023</v>
      </c>
      <c r="BH25" s="1072" t="s">
        <v>2319</v>
      </c>
      <c r="BJ25" s="1072" t="s">
        <v>2344</v>
      </c>
      <c r="BL25" s="1072" t="s">
        <v>2344</v>
      </c>
      <c r="BQ25" s="1285">
        <v>4190070</v>
      </c>
      <c r="BR25" s="1072" t="s">
        <v>2395</v>
      </c>
      <c r="BS25" s="1433"/>
      <c r="BT25" s="1285">
        <v>4189677</v>
      </c>
      <c r="BU25" s="1072" t="s">
        <v>2396</v>
      </c>
      <c r="BV25" s="1074"/>
      <c r="BW25" s="1074"/>
    </row>
    <row customHeight="1" ht="11.25">
      <c r="A26" s="1078" t="s">
        <v>2397</v>
      </c>
      <c r="B26" s="1079">
        <v>2024</v>
      </c>
      <c r="J26" s="1735" t="s">
        <v>2398</v>
      </c>
      <c r="AX26" s="1124" t="s">
        <v>2399</v>
      </c>
      <c r="AZ26" s="1124" t="s">
        <v>2263</v>
      </c>
      <c r="BB26" s="1124" t="s">
        <v>2400</v>
      </c>
      <c r="BC26" s="1124" t="s">
        <v>2387</v>
      </c>
      <c r="BE26" s="1124">
        <v>2024</v>
      </c>
      <c r="BH26" s="1072" t="s">
        <v>2330</v>
      </c>
      <c r="BJ26" s="1072" t="s">
        <v>2281</v>
      </c>
      <c r="BL26" s="1072" t="s">
        <v>2281</v>
      </c>
      <c r="BQ26" s="1285">
        <v>4190071</v>
      </c>
      <c r="BR26" s="1072" t="s">
        <v>2401</v>
      </c>
      <c r="BS26" s="1433"/>
      <c r="BV26" s="1074"/>
      <c r="BW26" s="1074"/>
    </row>
    <row customHeight="1" ht="11.25">
      <c r="A27" s="1078" t="s">
        <v>2402</v>
      </c>
      <c r="B27" s="1079">
        <v>2025</v>
      </c>
      <c r="J27" s="180" t="s">
        <v>104</v>
      </c>
      <c r="AX27" s="1124" t="s">
        <v>2403</v>
      </c>
      <c r="BB27" s="1124" t="s">
        <v>2404</v>
      </c>
      <c r="BC27" s="1124" t="s">
        <v>2387</v>
      </c>
      <c r="BE27" s="1124">
        <v>2025</v>
      </c>
      <c r="BH27" s="1074" t="s">
        <v>22</v>
      </c>
      <c r="BJ27" s="1072" t="s">
        <v>2288</v>
      </c>
      <c r="BL27" s="1072" t="s">
        <v>2288</v>
      </c>
      <c r="BN27" s="1074" t="s">
        <v>22</v>
      </c>
      <c r="BQ27" s="1285">
        <v>4190072</v>
      </c>
      <c r="BR27" s="1072" t="s">
        <v>2405</v>
      </c>
      <c r="BS27" s="1433"/>
      <c r="BV27" s="1074"/>
      <c r="BW27" s="1074"/>
    </row>
    <row customHeight="1" ht="11.25">
      <c r="A28" s="1078" t="s">
        <v>2406</v>
      </c>
      <c r="D28" s="1105"/>
      <c r="E28" s="1106"/>
      <c r="F28" s="1106"/>
      <c r="H28" s="1107" t="s">
        <v>2407</v>
      </c>
      <c r="AX28" s="1124" t="s">
        <v>2408</v>
      </c>
      <c r="AZ28" s="1071" t="s">
        <v>2409</v>
      </c>
      <c r="BB28" s="1124" t="s">
        <v>2410</v>
      </c>
      <c r="BC28" s="1124" t="s">
        <v>2411</v>
      </c>
      <c r="BE28" s="1124">
        <v>2026</v>
      </c>
      <c r="BH28" s="1074" t="s">
        <v>22</v>
      </c>
      <c r="BJ28" s="1072" t="s">
        <v>2295</v>
      </c>
      <c r="BL28" s="1072" t="s">
        <v>2295</v>
      </c>
      <c r="BN28" s="1074" t="s">
        <v>22</v>
      </c>
      <c r="BQ28" s="1285">
        <v>4190073</v>
      </c>
      <c r="BR28" s="1072" t="s">
        <v>2412</v>
      </c>
      <c r="BS28" s="1433"/>
      <c r="BV28" s="1074"/>
      <c r="BW28" s="1074"/>
    </row>
    <row customHeight="1" ht="11.25">
      <c r="A29" s="1078" t="s">
        <v>2413</v>
      </c>
      <c r="D29" s="1108" t="s">
        <v>2414</v>
      </c>
      <c r="E29" s="1109" t="str">
        <f>IF(TEMPLATE_GROUP="","",INDEX(StartDateList,MATCH(TEMPLATE_GROUP,CodeTemplateList,0),1))</f>
        <v>01.04.2026</v>
      </c>
      <c r="F29" s="1109" t="str">
        <f>IF(TEMPLATE_GROUP="","",INDEX(EndDateList,MATCH(TEMPLATE_GROUP,CodeTemplateList,0),1))</f>
        <v>30.06.2026</v>
      </c>
      <c r="H29" s="1110" t="s">
        <v>2415</v>
      </c>
      <c r="AX29" s="1124" t="s">
        <v>2416</v>
      </c>
      <c r="AZ29" s="1124" t="s">
        <v>2063</v>
      </c>
      <c r="BB29" s="1124" t="s">
        <v>2263</v>
      </c>
      <c r="BC29" s="1095"/>
      <c r="BE29" s="1124">
        <v>2027</v>
      </c>
      <c r="BJ29" s="1072" t="s">
        <v>2303</v>
      </c>
      <c r="BL29" s="1072" t="s">
        <v>2303</v>
      </c>
    </row>
    <row customHeight="1" ht="11.25">
      <c r="A30" s="1078" t="s">
        <v>2417</v>
      </c>
      <c r="D30" s="1111"/>
      <c r="E30" s="1112"/>
      <c r="F30" s="1112"/>
      <c r="AX30" s="1124" t="s">
        <v>2418</v>
      </c>
      <c r="AZ30" s="1124" t="s">
        <v>2089</v>
      </c>
      <c r="BE30" s="1124">
        <v>2028</v>
      </c>
      <c r="BJ30" s="1072" t="s">
        <v>2419</v>
      </c>
      <c r="BL30" s="1072" t="s">
        <v>2419</v>
      </c>
    </row>
    <row customHeight="1" ht="12.75">
      <c r="A31" s="1078" t="s">
        <v>2420</v>
      </c>
      <c r="D31" s="1105"/>
      <c r="E31" s="1106"/>
      <c r="F31" s="1106"/>
      <c r="H31" s="1113"/>
      <c r="AX31" s="1124" t="s">
        <v>2421</v>
      </c>
      <c r="AZ31" s="1124" t="s">
        <v>2422</v>
      </c>
      <c r="BE31" s="1124">
        <v>2029</v>
      </c>
      <c r="BJ31" s="1072" t="s">
        <v>2423</v>
      </c>
      <c r="BL31" s="1072" t="s">
        <v>2423</v>
      </c>
    </row>
    <row customHeight="1" ht="11.25">
      <c r="A32" s="1078" t="s">
        <v>2424</v>
      </c>
      <c r="D32" s="1108" t="s">
        <v>2425</v>
      </c>
      <c r="E32" s="1109" t="str">
        <f>IF(TEMPLATE_GROUP="","",INDEX(StartDateList,MATCH(TEMPLATE_GROUP,CodeTemplateList,0),1))</f>
        <v>01.04.2026</v>
      </c>
      <c r="F32" s="1109" t="str">
        <f>IF(TEMPLATE_GROUP="","",INDEX(EndDateList,MATCH(TEMPLATE_GROUP,CodeTemplateList,0),1))</f>
        <v>30.06.2026</v>
      </c>
      <c r="H32" s="1114" t="s">
        <v>2426</v>
      </c>
      <c r="O32" s="1078" t="s">
        <v>2061</v>
      </c>
      <c r="AX32" s="1124" t="s">
        <v>2427</v>
      </c>
      <c r="AZ32" s="1124" t="s">
        <v>2156</v>
      </c>
      <c r="BE32" s="1124">
        <v>2030</v>
      </c>
      <c r="BJ32" s="1072" t="s">
        <v>2312</v>
      </c>
      <c r="BL32" s="1072" t="s">
        <v>2312</v>
      </c>
    </row>
    <row customHeight="1" ht="11.25">
      <c r="A33" s="1078" t="s">
        <v>2428</v>
      </c>
      <c r="O33" s="1078" t="s">
        <v>2086</v>
      </c>
      <c r="AX33" s="1124" t="s">
        <v>2429</v>
      </c>
      <c r="AZ33" s="1124" t="s">
        <v>2062</v>
      </c>
      <c r="BE33" s="1124">
        <v>2031</v>
      </c>
      <c r="BJ33" s="1072" t="s">
        <v>2319</v>
      </c>
      <c r="BL33" s="1072" t="s">
        <v>2319</v>
      </c>
    </row>
    <row customHeight="1" ht="11.25">
      <c r="A34" s="1078" t="s">
        <v>2430</v>
      </c>
      <c r="O34" s="1078" t="s">
        <v>2121</v>
      </c>
      <c r="AX34" s="1124" t="s">
        <v>2431</v>
      </c>
      <c r="BE34" s="1124">
        <v>2032</v>
      </c>
      <c r="BJ34" s="1072" t="s">
        <v>2330</v>
      </c>
      <c r="BL34" s="1072" t="s">
        <v>2330</v>
      </c>
    </row>
    <row customHeight="1" ht="11.25">
      <c r="A35" s="1078" t="s">
        <v>2432</v>
      </c>
      <c r="O35" s="1078" t="s">
        <v>2154</v>
      </c>
      <c r="AX35" s="1124" t="s">
        <v>2433</v>
      </c>
      <c r="AZ35" s="1071" t="s">
        <v>2434</v>
      </c>
      <c r="BE35" s="1124">
        <v>2033</v>
      </c>
      <c r="BL35" s="1072" t="s">
        <v>2435</v>
      </c>
    </row>
    <row customHeight="1" ht="11.25">
      <c r="A36" s="1874" t="s">
        <v>2436</v>
      </c>
      <c r="D36" s="1115" t="s">
        <v>2437</v>
      </c>
      <c r="E36" s="1116" t="s">
        <v>823</v>
      </c>
      <c r="F36" s="1117" t="str">
        <f>INDEX(E37:E41,MATCH(TEMPLATE_SPHERE,F37:F41,0))</f>
        <v>теплоснабжения</v>
      </c>
      <c r="G36" s="1117" t="str">
        <f>INDEX(G37:G41,MATCH(TEMPLATE_SPHERE,F37:F41,0))</f>
        <v>теплоснабжение</v>
      </c>
      <c r="O36" s="1078" t="s">
        <v>2179</v>
      </c>
      <c r="AX36" s="1124" t="s">
        <v>2438</v>
      </c>
      <c r="AZ36" s="1124" t="s">
        <v>2062</v>
      </c>
      <c r="BE36" s="1124">
        <v>2034</v>
      </c>
      <c r="BL36" s="1072" t="s">
        <v>2439</v>
      </c>
    </row>
    <row customHeight="1" ht="11.25">
      <c r="A37" s="1078" t="s">
        <v>2440</v>
      </c>
      <c r="E37" s="411" t="s">
        <v>2441</v>
      </c>
      <c r="F37" s="1118" t="s">
        <v>823</v>
      </c>
      <c r="G37" s="411" t="s">
        <v>2442</v>
      </c>
      <c r="O37" s="1078" t="s">
        <v>2198</v>
      </c>
      <c r="AX37" s="1124" t="s">
        <v>2443</v>
      </c>
      <c r="AZ37" s="1124" t="s">
        <v>2088</v>
      </c>
      <c r="BE37" s="1124">
        <v>2035</v>
      </c>
    </row>
    <row customHeight="1" ht="11.25">
      <c r="A38" s="1078" t="s">
        <v>2444</v>
      </c>
      <c r="E38" s="411" t="s">
        <v>2445</v>
      </c>
      <c r="F38" s="1119" t="s">
        <v>869</v>
      </c>
      <c r="G38" s="411" t="s">
        <v>2446</v>
      </c>
      <c r="O38" s="1078" t="s">
        <v>2215</v>
      </c>
      <c r="AX38" s="1124" t="s">
        <v>2447</v>
      </c>
      <c r="AZ38" s="1124" t="s">
        <v>2122</v>
      </c>
      <c r="BE38" s="1124">
        <v>2036</v>
      </c>
      <c r="BH38" s="1071" t="s">
        <v>2448</v>
      </c>
      <c r="BJ38" s="1071" t="s">
        <v>2449</v>
      </c>
      <c r="BL38" s="1071" t="s">
        <v>2450</v>
      </c>
      <c r="BN38" s="1071" t="s">
        <v>2451</v>
      </c>
    </row>
    <row customHeight="1" ht="11.25">
      <c r="A39" s="1078" t="s">
        <v>2452</v>
      </c>
      <c r="E39" s="411" t="s">
        <v>2453</v>
      </c>
      <c r="F39" s="1119" t="s">
        <v>922</v>
      </c>
      <c r="G39" s="411" t="s">
        <v>2454</v>
      </c>
      <c r="O39" s="1078" t="s">
        <v>2231</v>
      </c>
      <c r="AX39" s="1124" t="s">
        <v>2455</v>
      </c>
      <c r="AZ39" s="1124" t="s">
        <v>2155</v>
      </c>
      <c r="BE39" s="1124">
        <v>2037</v>
      </c>
      <c r="BH39" s="1072" t="s">
        <v>2456</v>
      </c>
      <c r="BJ39" s="1221" t="s">
        <v>2456</v>
      </c>
      <c r="BL39" s="1221" t="s">
        <v>2456</v>
      </c>
      <c r="BN39" s="1072" t="s">
        <v>2457</v>
      </c>
    </row>
    <row customHeight="1" ht="11.25">
      <c r="A40" s="1078" t="s">
        <v>2458</v>
      </c>
      <c r="E40" s="411" t="s">
        <v>2459</v>
      </c>
      <c r="F40" s="1119" t="s">
        <v>909</v>
      </c>
      <c r="G40" s="411" t="s">
        <v>2460</v>
      </c>
      <c r="O40" s="1078" t="s">
        <v>2247</v>
      </c>
      <c r="AX40" s="1124" t="s">
        <v>2461</v>
      </c>
      <c r="BE40" s="1124">
        <v>2038</v>
      </c>
      <c r="BH40" s="1072" t="s">
        <v>2462</v>
      </c>
      <c r="BJ40" s="1221" t="s">
        <v>1873</v>
      </c>
      <c r="BL40" s="1221" t="s">
        <v>1873</v>
      </c>
      <c r="BN40" s="1072" t="s">
        <v>1907</v>
      </c>
    </row>
    <row customHeight="1" ht="11.25">
      <c r="A41" s="1078" t="s">
        <v>2463</v>
      </c>
      <c r="E41" s="411" t="s">
        <v>2464</v>
      </c>
      <c r="F41" s="1119" t="s">
        <v>2465</v>
      </c>
      <c r="G41" s="411" t="s">
        <v>2464</v>
      </c>
      <c r="O41" s="1078" t="s">
        <v>2263</v>
      </c>
      <c r="AX41" s="1124" t="s">
        <v>2466</v>
      </c>
      <c r="AZ41" s="1071" t="s">
        <v>2467</v>
      </c>
      <c r="BE41" s="1124">
        <v>2039</v>
      </c>
      <c r="BH41" s="1072" t="s">
        <v>2468</v>
      </c>
      <c r="BJ41" s="1221" t="s">
        <v>1869</v>
      </c>
      <c r="BL41" s="1221" t="s">
        <v>1869</v>
      </c>
      <c r="BN41" s="1072" t="s">
        <v>1894</v>
      </c>
    </row>
    <row customHeight="1" ht="11.25">
      <c r="A42" s="1078" t="s">
        <v>2469</v>
      </c>
      <c r="AX42" s="1124" t="s">
        <v>2470</v>
      </c>
      <c r="AZ42" s="1124" t="s">
        <v>2061</v>
      </c>
      <c r="BE42" s="1124">
        <v>2040</v>
      </c>
      <c r="BH42" s="1072" t="s">
        <v>1891</v>
      </c>
      <c r="BJ42" s="1221" t="s">
        <v>1871</v>
      </c>
      <c r="BL42" s="1221" t="s">
        <v>1871</v>
      </c>
      <c r="BN42" s="1072" t="s">
        <v>2471</v>
      </c>
    </row>
    <row customHeight="1" ht="11.25">
      <c r="A43" s="1078" t="s">
        <v>2472</v>
      </c>
      <c r="AX43" s="1124" t="s">
        <v>2473</v>
      </c>
      <c r="AZ43" s="1124" t="s">
        <v>2086</v>
      </c>
      <c r="BE43" s="1124">
        <v>2041</v>
      </c>
      <c r="BH43" s="1072" t="s">
        <v>2474</v>
      </c>
      <c r="BJ43" s="1221" t="s">
        <v>2468</v>
      </c>
      <c r="BL43" s="1221" t="s">
        <v>2468</v>
      </c>
      <c r="BN43" s="1072" t="s">
        <v>2475</v>
      </c>
    </row>
    <row customHeight="1" ht="11.25">
      <c r="A44" s="1078" t="s">
        <v>2476</v>
      </c>
      <c r="G44" s="1098">
        <f>YEAR(TODAY())</f>
        <v>2026</v>
      </c>
      <c r="I44" s="803" t="s">
        <v>2477</v>
      </c>
      <c r="J44" s="1093" t="s">
        <v>2478</v>
      </c>
      <c r="K44" s="1093" t="s">
        <v>2479</v>
      </c>
      <c r="AX44" s="1124" t="s">
        <v>2480</v>
      </c>
      <c r="AZ44" s="1124" t="s">
        <v>2121</v>
      </c>
      <c r="BE44" s="1124">
        <v>2042</v>
      </c>
      <c r="BH44" s="1072" t="s">
        <v>2481</v>
      </c>
      <c r="BJ44" s="1221" t="s">
        <v>1891</v>
      </c>
      <c r="BL44" s="1221" t="s">
        <v>1891</v>
      </c>
      <c r="BN44" s="1072" t="s">
        <v>2482</v>
      </c>
    </row>
    <row customHeight="1" ht="11.25">
      <c r="A45" s="1078" t="s">
        <v>2483</v>
      </c>
      <c r="D45" s="1115" t="s">
        <v>2484</v>
      </c>
      <c r="E45" s="1116" t="s">
        <v>2485</v>
      </c>
      <c r="F45" s="801" t="s">
        <v>2486</v>
      </c>
      <c r="G45" s="800" t="s">
        <v>2487</v>
      </c>
      <c r="H45" s="803" t="s">
        <v>2488</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2489</v>
      </c>
      <c r="AZ45" s="1124" t="s">
        <v>2154</v>
      </c>
      <c r="BE45" s="1124">
        <v>2043</v>
      </c>
      <c r="BH45" s="1072" t="s">
        <v>2490</v>
      </c>
      <c r="BJ45" s="1221" t="s">
        <v>1885</v>
      </c>
      <c r="BL45" s="1221" t="s">
        <v>1885</v>
      </c>
      <c r="BN45" s="1072" t="s">
        <v>2491</v>
      </c>
    </row>
    <row customHeight="1" ht="11.25">
      <c r="A46" s="1078" t="s">
        <v>2492</v>
      </c>
      <c r="E46" s="411" t="s">
        <v>27</v>
      </c>
      <c r="F46" s="1118" t="s">
        <v>2493</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2494</v>
      </c>
      <c r="AZ46" s="1124" t="s">
        <v>2179</v>
      </c>
      <c r="BE46" s="1124">
        <v>2044</v>
      </c>
      <c r="BH46" s="1072" t="s">
        <v>1894</v>
      </c>
      <c r="BJ46" s="1221" t="s">
        <v>1875</v>
      </c>
      <c r="BL46" s="1221" t="s">
        <v>1875</v>
      </c>
      <c r="BN46" s="1072" t="s">
        <v>2495</v>
      </c>
    </row>
    <row customHeight="1" ht="11.25">
      <c r="A47" s="1078" t="s">
        <v>2496</v>
      </c>
      <c r="E47" s="411" t="s">
        <v>33</v>
      </c>
      <c r="F47" s="1119" t="s">
        <v>2485</v>
      </c>
      <c r="G47" s="1120" t="str">
        <f>_xlfn.IFERROR(IF(f_year="","01.01."&amp;CURRENT_YEAR,IF(LEN(f_quart)=0,"01.01."&amp;f_year,IF(f_quart="I квартал","01.01."&amp;f_year,IF(f_quart="II квартал","01.04."&amp;f_year,(IF(f_quart="III квартал","01.07."&amp;f_year,"01.10."&amp;f_year)))))),"01.01."&amp;CURRENT_YEAR)</f>
        <v>01.04.2026</v>
      </c>
      <c r="H47" s="1120" t="str">
        <f>_xlfn.IFERROR(IF(f_year="","31.12."&amp;CURRENT_YEAR,IF(LEN(f_quart)=0,"31.12."&amp;f_year,IF(f_quart="I квартал","31.03."&amp;f_year,IF(f_quart="II квартал","30.06."&amp;f_year,(IF(f_quart="III квартал","30.09."&amp;f_year,"31.12."&amp;f_year)))))),"31.12."&amp;CURRENT_YEAR)</f>
        <v>30.06.2026</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2497</v>
      </c>
      <c r="AZ47" s="1124" t="s">
        <v>2198</v>
      </c>
      <c r="BE47" s="1124">
        <v>2045</v>
      </c>
      <c r="BH47" s="1072" t="s">
        <v>2471</v>
      </c>
      <c r="BJ47" s="1221" t="s">
        <v>1877</v>
      </c>
      <c r="BL47" s="1221" t="s">
        <v>1877</v>
      </c>
      <c r="BN47" s="1072" t="s">
        <v>2498</v>
      </c>
    </row>
    <row customHeight="1" ht="11.25">
      <c r="A48" s="1078" t="s">
        <v>2499</v>
      </c>
      <c r="E48" s="411" t="s">
        <v>2500</v>
      </c>
      <c r="F48" s="1119" t="s">
        <v>2501</v>
      </c>
      <c r="G48" s="1120" t="str">
        <f>_xlfn.IFERROR(IF(f_year="","01.01."&amp;CURRENT_YEAR,"01.01."&amp;f_year),"01.01."&amp;CURRENT_YEAR)</f>
        <v>01.01.2026</v>
      </c>
      <c r="H48" s="1120" t="str">
        <f>_xlfn.IFERROR(IF(f_year="","31.12."&amp;CURRENT_YEAR,"31.12."&amp;f_year),"31.12."&amp;CURRENT_YEAR)</f>
        <v>31.12.2026</v>
      </c>
      <c r="I48" s="1746">
        <f>IF(f_year="",TRUE,FALSE)</f>
        <v>0</v>
      </c>
      <c r="J48" s="1749" t="s">
        <v>2502</v>
      </c>
      <c r="K48" s="1750"/>
      <c r="AX48" s="1124" t="s">
        <v>2503</v>
      </c>
      <c r="AZ48" s="1124" t="s">
        <v>2215</v>
      </c>
      <c r="BE48" s="1124">
        <v>2046</v>
      </c>
      <c r="BH48" s="1072" t="s">
        <v>2475</v>
      </c>
      <c r="BJ48" s="1221" t="s">
        <v>1879</v>
      </c>
      <c r="BL48" s="1221" t="s">
        <v>1879</v>
      </c>
      <c r="BN48" s="1072" t="s">
        <v>2504</v>
      </c>
    </row>
    <row customHeight="1" ht="11.25">
      <c r="A49" s="1078" t="s">
        <v>2505</v>
      </c>
      <c r="E49" s="411" t="s">
        <v>2506</v>
      </c>
      <c r="F49" s="1119" t="s">
        <v>2507</v>
      </c>
      <c r="G49" s="1120" t="str">
        <f>_xlfn.IFERROR(IF(f_year="","01.01."&amp;CURRENT_YEAR,"01.01."&amp;f_year),"01.01."&amp;CURRENT_YEAR)</f>
        <v>01.01.2026</v>
      </c>
      <c r="H49" s="1120" t="str">
        <f>_xlfn.IFERROR(IF(f_year="","31.12."&amp;CURRENT_YEAR,"31.12."&amp;f_year),"31.12."&amp;CURRENT_YEAR)</f>
        <v>31.12.2026</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2508</v>
      </c>
      <c r="AZ49" s="1124" t="s">
        <v>2231</v>
      </c>
      <c r="BE49" s="1124">
        <v>2047</v>
      </c>
      <c r="BH49" s="1072" t="s">
        <v>1895</v>
      </c>
      <c r="BJ49" s="1221" t="s">
        <v>1881</v>
      </c>
      <c r="BL49" s="1221" t="s">
        <v>1881</v>
      </c>
    </row>
    <row customHeight="1" ht="11.25">
      <c r="A50" s="1078" t="s">
        <v>2509</v>
      </c>
      <c r="E50" s="411" t="s">
        <v>2510</v>
      </c>
      <c r="F50" s="1119" t="s">
        <v>1865</v>
      </c>
      <c r="G50" s="1120" t="str">
        <f>_xlfn.IFERROR(IF(f_year="","01.01."&amp;CURRENT_YEAR,"01.01."&amp;f_year),"01.01."&amp;CURRENT_YEAR)</f>
        <v>01.01.2026</v>
      </c>
      <c r="H50" s="1120" t="str">
        <f>_xlfn.IFERROR(IF(f_year="","31.12."&amp;CURRENT_YEAR,"31.12."&amp;f_year),"31.12."&amp;CURRENT_YEAR)</f>
        <v>31.12.2026</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2511</v>
      </c>
      <c r="AZ50" s="1124" t="s">
        <v>2247</v>
      </c>
      <c r="BE50" s="1124">
        <v>2048</v>
      </c>
      <c r="BH50" s="1072" t="s">
        <v>2482</v>
      </c>
      <c r="BJ50" s="1221" t="s">
        <v>1883</v>
      </c>
      <c r="BL50" s="1221" t="s">
        <v>1883</v>
      </c>
    </row>
    <row customHeight="1" ht="11.25">
      <c r="A51" s="1078" t="s">
        <v>2512</v>
      </c>
      <c r="E51" s="411" t="s">
        <v>2513</v>
      </c>
      <c r="F51" s="1119" t="s">
        <v>2514</v>
      </c>
      <c r="G51" s="1120" t="str">
        <f>_xlfn.IFERROR(IF(TITLE_PERIOD_START="","01.01."&amp;CURRENT_YEAR,"01.01."&amp;YEAR(TITLE_PERIOD_START)),"01.01."&amp;CURRENT_YEAR)</f>
        <v>01.01.2026</v>
      </c>
      <c r="H51" s="1120" t="str">
        <f>_xlfn.IFERROR(IF(TITLE_PERIOD_END="","31.12."&amp;CURRENT_YEAR,"31.12."&amp;YEAR(TITLE_PERIOD_END)),"31.12."&amp;CURRENT_YEAR)</f>
        <v>31.12.2026</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2515</v>
      </c>
      <c r="AZ51" s="1124" t="s">
        <v>2263</v>
      </c>
      <c r="BE51" s="1124">
        <v>2049</v>
      </c>
      <c r="BH51" s="1072" t="s">
        <v>2491</v>
      </c>
      <c r="BJ51" s="1221" t="s">
        <v>2516</v>
      </c>
      <c r="BL51" s="1221" t="s">
        <v>2516</v>
      </c>
    </row>
    <row customHeight="1" ht="11.25">
      <c r="A52" s="1078" t="s">
        <v>2517</v>
      </c>
      <c r="E52" s="411" t="s">
        <v>2518</v>
      </c>
      <c r="F52" s="1119" t="s">
        <v>2519</v>
      </c>
      <c r="G52" s="1120" t="str">
        <f>_xlfn.IFERROR(IF(TITLE_PERIOD_START="","01.01."&amp;CURRENT_YEAR,"01.01."&amp;YEAR(TITLE_PERIOD_START)),"01.01."&amp;CURRENT_YEAR)</f>
        <v>01.01.2026</v>
      </c>
      <c r="H52" s="1120" t="str">
        <f>_xlfn.IFERROR(IF(TITLE_PERIOD_END="","31.12."&amp;CURRENT_YEAR,"31.12."&amp;YEAR(TITLE_PERIOD_END)),"31.12."&amp;CURRENT_YEAR)</f>
        <v>31.12.2026</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2520</v>
      </c>
      <c r="AZ52" s="1124" t="s">
        <v>2062</v>
      </c>
      <c r="BE52" s="1124">
        <v>2050</v>
      </c>
      <c r="BH52" s="1072" t="s">
        <v>2495</v>
      </c>
      <c r="BJ52" s="1221" t="s">
        <v>1894</v>
      </c>
      <c r="BL52" s="1221" t="s">
        <v>1894</v>
      </c>
    </row>
    <row customHeight="1" ht="11.25">
      <c r="A53" s="1078" t="s">
        <v>2521</v>
      </c>
      <c r="E53" s="411" t="s">
        <v>2522</v>
      </c>
      <c r="F53" s="1119" t="s">
        <v>2522</v>
      </c>
      <c r="G53" s="1120" t="str">
        <f>_xlfn.IFERROR(IF(f_year="","01.01."&amp;CURRENT_YEAR,"01.01."&amp;f_year),"01.01."&amp;CURRENT_YEAR)</f>
        <v>01.01.2026</v>
      </c>
      <c r="H53" s="1120" t="str">
        <f>_xlfn.IFERROR(IF(f_year="","31.12."&amp;CURRENT_YEAR,"31.12."&amp;f_year),"31.12."&amp;CURRENT_YEAR)</f>
        <v>31.12.2026</v>
      </c>
      <c r="I53" s="1746">
        <f>IF(AND(f_year="",TITLE_DATE_FIL=""),TRUE,FALSE)</f>
        <v>0</v>
      </c>
      <c r="J53" s="1749" t="s">
        <v>2523</v>
      </c>
      <c r="K53" s="1750"/>
      <c r="AX53" s="1124" t="s">
        <v>2524</v>
      </c>
      <c r="BE53" s="1124">
        <v>2051</v>
      </c>
      <c r="BH53" s="1072" t="s">
        <v>2498</v>
      </c>
      <c r="BJ53" s="1221" t="s">
        <v>2471</v>
      </c>
      <c r="BL53" s="1221" t="s">
        <v>2471</v>
      </c>
    </row>
    <row customHeight="1" ht="11.25">
      <c r="A54" s="1078" t="s">
        <v>2525</v>
      </c>
      <c r="AX54" s="1124" t="s">
        <v>2526</v>
      </c>
      <c r="AZ54" s="1071" t="s">
        <v>2527</v>
      </c>
      <c r="BE54" s="1124">
        <v>2052</v>
      </c>
      <c r="BH54" s="1072" t="s">
        <v>2504</v>
      </c>
      <c r="BJ54" s="1221" t="s">
        <v>2475</v>
      </c>
      <c r="BL54" s="1221" t="s">
        <v>2475</v>
      </c>
    </row>
    <row customHeight="1" ht="11.25">
      <c r="A55" s="1078" t="s">
        <v>2528</v>
      </c>
      <c r="AX55" s="1124" t="s">
        <v>2529</v>
      </c>
      <c r="AZ55" s="1124" t="s">
        <v>2064</v>
      </c>
      <c r="BE55" s="1124">
        <v>2053</v>
      </c>
      <c r="BH55" s="1074" t="s">
        <v>22</v>
      </c>
      <c r="BJ55" s="1221" t="s">
        <v>1895</v>
      </c>
      <c r="BL55" s="1221" t="s">
        <v>1895</v>
      </c>
    </row>
    <row customHeight="1" ht="11.25">
      <c r="A56" s="1078" t="s">
        <v>2530</v>
      </c>
      <c r="D56" s="1122" t="s">
        <v>2531</v>
      </c>
      <c r="E56" s="1099" t="s">
        <v>2524</v>
      </c>
      <c r="F56" s="1078" t="s">
        <v>2532</v>
      </c>
      <c r="AX56" s="1124" t="s">
        <v>2533</v>
      </c>
      <c r="AZ56" s="1124" t="s">
        <v>2090</v>
      </c>
      <c r="BE56" s="1124">
        <v>2054</v>
      </c>
      <c r="BH56" s="1074" t="s">
        <v>22</v>
      </c>
      <c r="BJ56" s="1221" t="s">
        <v>2482</v>
      </c>
      <c r="BL56" s="1221" t="s">
        <v>2482</v>
      </c>
    </row>
    <row customHeight="1" ht="11.25">
      <c r="A57" s="1078" t="s">
        <v>2534</v>
      </c>
      <c r="D57" s="1122" t="s">
        <v>2535</v>
      </c>
      <c r="E57" s="1099" t="s">
        <v>2536</v>
      </c>
      <c r="F57" s="1078" t="s">
        <v>2532</v>
      </c>
      <c r="AX57" s="1124" t="s">
        <v>2537</v>
      </c>
      <c r="AZ57" s="1124" t="s">
        <v>2124</v>
      </c>
      <c r="BE57" s="1124">
        <v>2055</v>
      </c>
      <c r="BJ57" s="1221" t="s">
        <v>2491</v>
      </c>
      <c r="BL57" s="1221" t="s">
        <v>2491</v>
      </c>
    </row>
    <row customHeight="1" ht="11.25">
      <c r="A58" s="1078" t="s">
        <v>2538</v>
      </c>
      <c r="D58" s="1122" t="s">
        <v>2539</v>
      </c>
      <c r="E58" s="1099" t="s">
        <v>115</v>
      </c>
      <c r="F58" s="1078" t="s">
        <v>2532</v>
      </c>
      <c r="AX58" s="1124" t="s">
        <v>2540</v>
      </c>
      <c r="BE58" s="1124">
        <v>2056</v>
      </c>
      <c r="BJ58" s="1221" t="s">
        <v>2495</v>
      </c>
      <c r="BL58" s="1221" t="s">
        <v>2495</v>
      </c>
    </row>
    <row customHeight="1" ht="11.25">
      <c r="A59" s="1078" t="s">
        <v>2541</v>
      </c>
      <c r="D59" s="1122" t="s">
        <v>145</v>
      </c>
      <c r="E59" s="1099" t="s">
        <v>2427</v>
      </c>
      <c r="F59" s="1078" t="s">
        <v>2542</v>
      </c>
      <c r="AX59" s="1124" t="s">
        <v>2543</v>
      </c>
      <c r="AZ59" s="1071" t="s">
        <v>2544</v>
      </c>
      <c r="BE59" s="1124">
        <v>2057</v>
      </c>
      <c r="BJ59" s="1221" t="s">
        <v>2498</v>
      </c>
      <c r="BL59" s="1221" t="s">
        <v>2498</v>
      </c>
    </row>
    <row customHeight="1" ht="11.25">
      <c r="A60" s="1078" t="s">
        <v>2545</v>
      </c>
      <c r="D60" s="1122" t="s">
        <v>2546</v>
      </c>
      <c r="E60" s="1099" t="s">
        <v>2427</v>
      </c>
      <c r="F60" s="1078" t="s">
        <v>2542</v>
      </c>
      <c r="AX60" s="1124" t="s">
        <v>2547</v>
      </c>
      <c r="AZ60" s="1124" t="s">
        <v>2065</v>
      </c>
      <c r="BE60" s="1124">
        <v>2058</v>
      </c>
      <c r="BJ60" s="1221" t="s">
        <v>2504</v>
      </c>
      <c r="BL60" s="1221" t="s">
        <v>2504</v>
      </c>
    </row>
    <row customHeight="1" ht="11.25">
      <c r="A61" s="1078" t="s">
        <v>2548</v>
      </c>
      <c r="D61" s="1122" t="s">
        <v>2549</v>
      </c>
      <c r="E61" s="1099" t="s">
        <v>2427</v>
      </c>
      <c r="F61" s="1078" t="s">
        <v>2542</v>
      </c>
      <c r="AX61" s="1124" t="s">
        <v>2550</v>
      </c>
      <c r="AZ61" s="1124" t="s">
        <v>2091</v>
      </c>
      <c r="BE61" s="1124">
        <v>2059</v>
      </c>
      <c r="BL61" s="1221" t="s">
        <v>1887</v>
      </c>
    </row>
    <row customHeight="1" ht="11.25">
      <c r="A62" s="1078" t="s">
        <v>2551</v>
      </c>
      <c r="D62" s="1122" t="s">
        <v>144</v>
      </c>
      <c r="E62" s="1099">
        <v>30</v>
      </c>
      <c r="F62" s="1078" t="s">
        <v>2542</v>
      </c>
      <c r="AZ62" s="1124" t="s">
        <v>2125</v>
      </c>
      <c r="BE62" s="1124">
        <v>2060</v>
      </c>
      <c r="BL62" s="1221" t="s">
        <v>1889</v>
      </c>
    </row>
    <row customHeight="1" ht="11.25">
      <c r="A63" s="1078" t="s">
        <v>2552</v>
      </c>
      <c r="D63" s="1122" t="s">
        <v>2553</v>
      </c>
      <c r="E63" s="1099">
        <v>30</v>
      </c>
      <c r="F63" s="1078" t="s">
        <v>2542</v>
      </c>
      <c r="AZ63" s="1124" t="s">
        <v>2157</v>
      </c>
      <c r="BE63" s="1124">
        <v>2061</v>
      </c>
    </row>
    <row customHeight="1" ht="11.25">
      <c r="A64" s="1078" t="s">
        <v>2554</v>
      </c>
      <c r="D64" s="1122" t="s">
        <v>2555</v>
      </c>
      <c r="E64" s="1099">
        <v>30</v>
      </c>
      <c r="F64" s="1078" t="s">
        <v>2542</v>
      </c>
      <c r="AZ64" s="1124" t="s">
        <v>2180</v>
      </c>
      <c r="BE64" s="1124">
        <v>2062</v>
      </c>
    </row>
    <row customHeight="1" ht="11.25">
      <c r="A65" s="1078" t="s">
        <v>2556</v>
      </c>
      <c r="D65" s="1078"/>
      <c r="BE65" s="1124">
        <v>2063</v>
      </c>
    </row>
    <row customHeight="1" ht="11.25">
      <c r="A66" s="1078" t="s">
        <v>2557</v>
      </c>
      <c r="AZ66" s="1071" t="s">
        <v>2558</v>
      </c>
      <c r="BE66" s="1124">
        <v>2064</v>
      </c>
    </row>
    <row customHeight="1" ht="11.25">
      <c r="A67" s="1078" t="s">
        <v>2559</v>
      </c>
      <c r="AZ67" s="1124" t="s">
        <v>2066</v>
      </c>
      <c r="BE67" s="1124">
        <v>2065</v>
      </c>
    </row>
    <row customHeight="1" ht="11.25">
      <c r="A68" s="1078" t="s">
        <v>2560</v>
      </c>
      <c r="AZ68" s="1124" t="s">
        <v>2092</v>
      </c>
      <c r="BE68" s="1124">
        <v>2066</v>
      </c>
      <c r="BH68" s="1071" t="s">
        <v>2561</v>
      </c>
      <c r="BJ68" s="1071" t="s">
        <v>2562</v>
      </c>
      <c r="BL68" s="1071" t="s">
        <v>2563</v>
      </c>
      <c r="BN68" s="1071" t="s">
        <v>2564</v>
      </c>
    </row>
    <row customHeight="1" ht="11.25">
      <c r="A69" s="1078" t="s">
        <v>2565</v>
      </c>
      <c r="AZ69" s="1124" t="s">
        <v>2126</v>
      </c>
      <c r="BE69" s="1124">
        <v>2067</v>
      </c>
      <c r="BH69" s="1072" t="s">
        <v>2566</v>
      </c>
      <c r="BI69" s="1121" t="s">
        <v>99</v>
      </c>
      <c r="BJ69" s="1072" t="s">
        <v>2567</v>
      </c>
      <c r="BK69" s="1121" t="s">
        <v>99</v>
      </c>
      <c r="BL69" s="1072" t="s">
        <v>2568</v>
      </c>
      <c r="BM69" s="1074" t="s">
        <v>99</v>
      </c>
      <c r="BN69" s="1072" t="s">
        <v>2569</v>
      </c>
    </row>
    <row customHeight="1" ht="11.25">
      <c r="A70" s="1078" t="s">
        <v>2570</v>
      </c>
      <c r="AZ70" s="1124" t="s">
        <v>2158</v>
      </c>
      <c r="BE70" s="1124">
        <v>2068</v>
      </c>
      <c r="BH70" s="1072" t="s">
        <v>2571</v>
      </c>
      <c r="BJ70" s="1072" t="s">
        <v>2572</v>
      </c>
      <c r="BL70" s="1072" t="s">
        <v>2573</v>
      </c>
      <c r="BN70" s="1072" t="s">
        <v>2574</v>
      </c>
    </row>
    <row customHeight="1" ht="11.25">
      <c r="A71" s="1078" t="s">
        <v>2575</v>
      </c>
      <c r="AZ71" s="1124" t="s">
        <v>2160</v>
      </c>
      <c r="BE71" s="1124">
        <v>2069</v>
      </c>
      <c r="BH71" s="1072" t="s">
        <v>2576</v>
      </c>
      <c r="BI71" s="1121" t="s">
        <v>90</v>
      </c>
      <c r="BJ71" s="1072" t="s">
        <v>2577</v>
      </c>
      <c r="BK71" s="1121" t="s">
        <v>90</v>
      </c>
      <c r="BL71" s="1072" t="s">
        <v>2578</v>
      </c>
      <c r="BM71" s="1074" t="s">
        <v>90</v>
      </c>
      <c r="BN71" s="1072" t="s">
        <v>2579</v>
      </c>
    </row>
    <row customHeight="1" ht="11.25">
      <c r="A72" s="1078" t="s">
        <v>2580</v>
      </c>
      <c r="AZ72" s="1124" t="s">
        <v>19</v>
      </c>
      <c r="BE72" s="1124">
        <v>2070</v>
      </c>
      <c r="BH72" s="1072" t="s">
        <v>2581</v>
      </c>
      <c r="BJ72" s="1072" t="s">
        <v>2581</v>
      </c>
      <c r="BL72" s="1072" t="s">
        <v>2581</v>
      </c>
      <c r="BN72" s="1072" t="s">
        <v>2582</v>
      </c>
    </row>
    <row customHeight="1" ht="11.25">
      <c r="A73" s="1078" t="s">
        <v>2583</v>
      </c>
      <c r="BH73" s="1072" t="s">
        <v>2584</v>
      </c>
      <c r="BI73" s="1121" t="s">
        <v>115</v>
      </c>
      <c r="BJ73" s="1072" t="s">
        <v>2585</v>
      </c>
      <c r="BK73" s="1121" t="s">
        <v>115</v>
      </c>
      <c r="BL73" s="1072" t="s">
        <v>2586</v>
      </c>
      <c r="BM73" s="1074" t="s">
        <v>115</v>
      </c>
      <c r="BN73" s="1072" t="s">
        <v>2587</v>
      </c>
    </row>
    <row customHeight="1" ht="11.25">
      <c r="A74" s="1078" t="s">
        <v>2588</v>
      </c>
      <c r="BH74" s="1072" t="s">
        <v>2589</v>
      </c>
      <c r="BJ74" s="1072" t="s">
        <v>2590</v>
      </c>
      <c r="BL74" s="1072" t="s">
        <v>2591</v>
      </c>
      <c r="BN74" s="1072" t="s">
        <v>2592</v>
      </c>
    </row>
    <row customHeight="1" ht="11.25">
      <c r="A75" s="1078" t="s">
        <v>2593</v>
      </c>
      <c r="AZ75" s="1071" t="s">
        <v>2594</v>
      </c>
      <c r="BH75" s="1072" t="s">
        <v>2595</v>
      </c>
      <c r="BJ75" s="1072" t="s">
        <v>2595</v>
      </c>
      <c r="BL75" s="1072" t="s">
        <v>2595</v>
      </c>
    </row>
    <row customHeight="1" ht="11.25">
      <c r="A76" s="1078" t="s">
        <v>2596</v>
      </c>
      <c r="AZ76" s="1124" t="s">
        <v>2075</v>
      </c>
      <c r="BH76" s="1072" t="s">
        <v>2597</v>
      </c>
      <c r="BJ76" s="1072" t="s">
        <v>2598</v>
      </c>
      <c r="BL76" s="1072" t="s">
        <v>2599</v>
      </c>
    </row>
    <row customHeight="1" ht="11.25">
      <c r="A77" s="1078" t="s">
        <v>2600</v>
      </c>
      <c r="AZ77" s="1124" t="s">
        <v>2102</v>
      </c>
    </row>
    <row customHeight="1" ht="11.25">
      <c r="A78" s="1078" t="s">
        <v>2601</v>
      </c>
      <c r="AZ78" s="1124" t="s">
        <v>2133</v>
      </c>
    </row>
    <row customHeight="1" ht="11.25">
      <c r="A79" s="1078" t="s">
        <v>2602</v>
      </c>
      <c r="AZ79" s="1124" t="s">
        <v>2164</v>
      </c>
      <c r="BH79" s="1071" t="s">
        <v>2603</v>
      </c>
      <c r="BJ79" s="1071" t="s">
        <v>2604</v>
      </c>
      <c r="BL79" s="1071" t="s">
        <v>2605</v>
      </c>
    </row>
    <row customHeight="1" ht="11.25">
      <c r="A80" s="1078" t="s">
        <v>2606</v>
      </c>
      <c r="AZ80" s="1124" t="s">
        <v>2185</v>
      </c>
      <c r="BH80" s="1072" t="s">
        <v>2607</v>
      </c>
      <c r="BJ80" s="1072" t="s">
        <v>2608</v>
      </c>
      <c r="BL80" s="1072" t="s">
        <v>2609</v>
      </c>
    </row>
    <row customHeight="1" ht="11.25">
      <c r="A81" s="1078" t="s">
        <v>2610</v>
      </c>
      <c r="AZ81" s="1124" t="s">
        <v>2202</v>
      </c>
      <c r="BH81" s="1072" t="s">
        <v>2611</v>
      </c>
      <c r="BJ81" s="1072" t="s">
        <v>2612</v>
      </c>
      <c r="BL81" s="1072" t="s">
        <v>2613</v>
      </c>
    </row>
    <row customHeight="1" ht="11.25">
      <c r="A82" s="1078" t="s">
        <v>2614</v>
      </c>
      <c r="AZ82" s="1124" t="s">
        <v>2217</v>
      </c>
      <c r="BH82" s="1072" t="s">
        <v>2615</v>
      </c>
      <c r="BJ82" s="1072" t="s">
        <v>2616</v>
      </c>
      <c r="BL82" s="1072" t="s">
        <v>2617</v>
      </c>
    </row>
    <row customHeight="1" ht="11.25">
      <c r="A83" s="1078" t="s">
        <v>2618</v>
      </c>
      <c r="BH83" s="1072" t="s">
        <v>2619</v>
      </c>
      <c r="BJ83" s="1072" t="s">
        <v>2620</v>
      </c>
      <c r="BL83" s="1072" t="s">
        <v>2621</v>
      </c>
    </row>
    <row customHeight="1" ht="11.25">
      <c r="A84" s="1078" t="s">
        <v>2622</v>
      </c>
      <c r="AZ84" s="1071" t="s">
        <v>2623</v>
      </c>
    </row>
    <row customHeight="1" ht="11.25">
      <c r="A85" s="1874" t="s">
        <v>2624</v>
      </c>
      <c r="AZ85" s="1124" t="s">
        <v>2625</v>
      </c>
    </row>
    <row customHeight="1" ht="11.25">
      <c r="A86" s="1078" t="s">
        <v>2626</v>
      </c>
      <c r="AZ86" s="1124" t="s">
        <v>2627</v>
      </c>
      <c r="BH86" s="1071" t="s">
        <v>2628</v>
      </c>
      <c r="BJ86" s="1071" t="s">
        <v>2629</v>
      </c>
      <c r="BL86" s="1071" t="s">
        <v>2630</v>
      </c>
    </row>
    <row customHeight="1" ht="11.25">
      <c r="A87" s="1078" t="s">
        <v>2631</v>
      </c>
      <c r="AZ87" s="1124" t="s">
        <v>2632</v>
      </c>
      <c r="BH87" s="1072" t="s">
        <v>2633</v>
      </c>
      <c r="BJ87" s="1072" t="s">
        <v>2634</v>
      </c>
      <c r="BL87" s="1072" t="s">
        <v>2635</v>
      </c>
    </row>
    <row customHeight="1" ht="11.25">
      <c r="A88" s="1078" t="s">
        <v>2636</v>
      </c>
      <c r="AZ88" s="1610"/>
      <c r="BH88" s="1072" t="s">
        <v>2637</v>
      </c>
      <c r="BJ88" s="1072" t="s">
        <v>2638</v>
      </c>
      <c r="BL88" s="1072" t="s">
        <v>2639</v>
      </c>
    </row>
    <row customHeight="1" ht="11.25">
      <c r="A89" s="1078" t="s">
        <v>2640</v>
      </c>
      <c r="AZ89" s="1071" t="s">
        <v>2641</v>
      </c>
    </row>
    <row customHeight="1" ht="11.25">
      <c r="A90" s="1078" t="s">
        <v>2642</v>
      </c>
      <c r="AZ90" s="1124" t="s">
        <v>1865</v>
      </c>
    </row>
    <row customHeight="1" ht="11.25">
      <c r="A91" s="1078" t="s">
        <v>2643</v>
      </c>
      <c r="AZ91" s="1124" t="s">
        <v>1901</v>
      </c>
      <c r="BH91" s="1071" t="s">
        <v>2644</v>
      </c>
      <c r="BJ91" s="1071" t="s">
        <v>2645</v>
      </c>
      <c r="BL91" s="1071" t="s">
        <v>2646</v>
      </c>
    </row>
    <row customHeight="1" ht="11.25">
      <c r="AZ92" s="1124" t="s">
        <v>2647</v>
      </c>
      <c r="BH92" s="1072" t="s">
        <v>2648</v>
      </c>
      <c r="BJ92" s="1072" t="s">
        <v>2649</v>
      </c>
      <c r="BL92" s="1072" t="s">
        <v>2650</v>
      </c>
    </row>
    <row customHeight="1" ht="11.25">
      <c r="AZ93" s="1124" t="s">
        <v>2651</v>
      </c>
      <c r="BH93" s="1072" t="s">
        <v>2652</v>
      </c>
      <c r="BJ93" s="1072" t="s">
        <v>2653</v>
      </c>
      <c r="BL93" s="1072" t="s">
        <v>2654</v>
      </c>
    </row>
    <row customHeight="1" ht="11.25">
      <c r="AZ94" s="1124" t="s">
        <v>2655</v>
      </c>
    </row>
    <row r="96" customHeight="1" ht="11.25">
      <c r="AZ96" s="1071" t="s">
        <v>2656</v>
      </c>
      <c r="BH96" s="1071" t="s">
        <v>2657</v>
      </c>
      <c r="BJ96" s="1071" t="s">
        <v>2658</v>
      </c>
      <c r="BL96" s="1071" t="s">
        <v>2659</v>
      </c>
      <c r="BN96" s="1071" t="s">
        <v>2660</v>
      </c>
    </row>
    <row customHeight="1" ht="11.25">
      <c r="AZ97" s="1905" t="s">
        <v>2661</v>
      </c>
      <c r="BA97" s="1906" t="s">
        <v>2662</v>
      </c>
      <c r="BH97" s="1072" t="s">
        <v>2663</v>
      </c>
      <c r="BJ97" s="1072" t="s">
        <v>2664</v>
      </c>
      <c r="BL97" s="1072" t="s">
        <v>2665</v>
      </c>
      <c r="BN97" s="1072" t="s">
        <v>2666</v>
      </c>
    </row>
    <row customHeight="1" ht="11.25">
      <c r="AZ98" s="1905" t="s">
        <v>2667</v>
      </c>
      <c r="BA98" s="1906" t="s">
        <v>2668</v>
      </c>
      <c r="BH98" s="1072" t="s">
        <v>2669</v>
      </c>
      <c r="BJ98" s="1072" t="s">
        <v>2670</v>
      </c>
      <c r="BL98" s="1072" t="s">
        <v>2671</v>
      </c>
      <c r="BN98" s="1072" t="s">
        <v>2672</v>
      </c>
    </row>
    <row customHeight="1" ht="22.5">
      <c r="AZ99" s="1905" t="s">
        <v>2673</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2674</v>
      </c>
      <c r="BJ99" s="1072" t="s">
        <v>2675</v>
      </c>
      <c r="BL99" s="1072" t="s">
        <v>2676</v>
      </c>
      <c r="BN99" s="1072" t="s">
        <v>2677</v>
      </c>
    </row>
    <row customHeight="1" ht="22.5">
      <c r="AZ100" s="1905" t="s">
        <v>2678</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2263</v>
      </c>
      <c r="BL100" s="1072" t="s">
        <v>2263</v>
      </c>
      <c r="BN100" s="1072" t="s">
        <v>2679</v>
      </c>
    </row>
    <row customHeight="1" ht="22.5">
      <c r="AZ101" s="1905" t="s">
        <v>2680</v>
      </c>
      <c r="BA101" s="1906" t="s">
        <v>2681</v>
      </c>
      <c r="BN101" s="1072" t="s">
        <v>2682</v>
      </c>
    </row>
    <row customHeight="1" ht="22.5">
      <c r="AZ102" s="1905" t="s">
        <v>2683</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2684</v>
      </c>
    </row>
    <row customHeight="1" ht="11.25">
      <c r="AZ103" s="1905" t="s">
        <v>2685</v>
      </c>
      <c r="BA103" s="1906" t="s">
        <v>2686</v>
      </c>
      <c r="BN103" s="1072" t="s">
        <v>2687</v>
      </c>
    </row>
    <row customHeight="1" ht="11.25">
      <c r="BN104" s="1072" t="s">
        <v>2688</v>
      </c>
    </row>
    <row customHeight="1" ht="11.25">
      <c r="AZ105" s="1696" t="s">
        <v>2689</v>
      </c>
    </row>
    <row customHeight="1" ht="11.25">
      <c r="AZ106" s="1124" t="s">
        <v>2690</v>
      </c>
    </row>
    <row customHeight="1" ht="11.25">
      <c r="AZ107" s="1124" t="s">
        <v>2691</v>
      </c>
      <c r="BH107" s="1071" t="s">
        <v>2692</v>
      </c>
      <c r="BJ107" s="1071" t="s">
        <v>2693</v>
      </c>
      <c r="BL107" s="1071" t="s">
        <v>2694</v>
      </c>
      <c r="BN107" s="1071" t="s">
        <v>2695</v>
      </c>
    </row>
    <row customHeight="1" ht="11.25">
      <c r="AZ108" s="1124" t="s">
        <v>583</v>
      </c>
      <c r="BH108" s="1072" t="s">
        <v>2696</v>
      </c>
      <c r="BJ108" s="1072" t="s">
        <v>2697</v>
      </c>
      <c r="BL108" s="1072" t="s">
        <v>2349</v>
      </c>
      <c r="BN108" s="1072" t="s">
        <v>2698</v>
      </c>
    </row>
    <row customHeight="1" ht="11.25">
      <c r="BH109" s="1072" t="s">
        <v>2699</v>
      </c>
    </row>
    <row customHeight="1" ht="11.25">
      <c r="AZ110" s="1696" t="s">
        <v>2700</v>
      </c>
      <c r="BH110" s="1072" t="s">
        <v>2699</v>
      </c>
    </row>
    <row customHeight="1" ht="11.25">
      <c r="AZ111" s="1905" t="s">
        <v>2661</v>
      </c>
      <c r="BA111" s="1906" t="s">
        <v>2662</v>
      </c>
    </row>
    <row customHeight="1" ht="11.25">
      <c r="AZ112" s="1905" t="s">
        <v>2667</v>
      </c>
      <c r="BA112" s="1906" t="s">
        <v>2668</v>
      </c>
    </row>
    <row customHeight="1" ht="22.5">
      <c r="AZ113" s="1905" t="s">
        <v>2673</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2678</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2701</v>
      </c>
    </row>
    <row customHeight="1" ht="22.5">
      <c r="AZ115" s="1905" t="s">
        <v>2683</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2062</v>
      </c>
    </row>
    <row customHeight="1" ht="11.25">
      <c r="AZ116" s="1905" t="s">
        <v>2685</v>
      </c>
      <c r="BA116" s="1906" t="s">
        <v>2686</v>
      </c>
      <c r="BH116" s="1072" t="s">
        <v>2088</v>
      </c>
    </row>
    <row customHeight="1" ht="11.25">
      <c r="BH117" s="1072" t="s">
        <v>2122</v>
      </c>
    </row>
    <row customHeight="1" ht="11.25">
      <c r="BH118" s="1072" t="s">
        <v>2155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545DF-106A-5AE4-3A08-0.C5E06A7B}"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311</v>
      </c>
      <c r="J1" s="459" t="s">
        <v>14</v>
      </c>
    </row>
    <row customHeight="1" ht="22.5" hidden="1">
      <c r="A2" s="506"/>
      <c r="B2" s="506"/>
      <c r="C2" s="1734" t="s">
        <v>104</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Архангельская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312</v>
      </c>
      <c r="E9" s="2209"/>
      <c r="F9" s="2209"/>
      <c r="G9" s="2212" t="s">
        <v>313</v>
      </c>
      <c r="J9" s="459">
        <v>11</v>
      </c>
    </row>
    <row customHeight="1" ht="11.549999999999999">
      <c r="A10" s="506"/>
      <c r="B10" s="506"/>
      <c r="C10" s="461"/>
      <c r="D10" s="1478" t="s">
        <v>88</v>
      </c>
      <c r="E10" s="1480" t="s">
        <v>314</v>
      </c>
      <c r="F10" s="1480" t="s">
        <v>315</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2702</v>
      </c>
      <c r="F13" s="1525" t="s">
        <v>318</v>
      </c>
      <c r="G13" s="478"/>
      <c r="H13" s="1537"/>
      <c r="J13" s="459">
        <v>19</v>
      </c>
    </row>
    <row customHeight="1" ht="19.95">
      <c r="A14" s="506"/>
      <c r="B14" s="506"/>
      <c r="C14" s="461"/>
      <c r="D14" s="1527" t="s">
        <v>724</v>
      </c>
      <c r="E14" s="1528" t="s">
        <v>2703</v>
      </c>
      <c r="F14" s="1530"/>
      <c r="G14" s="1529" t="s">
        <v>2704</v>
      </c>
      <c r="H14" s="1537"/>
      <c r="J14" s="459">
        <v>19</v>
      </c>
    </row>
    <row customHeight="1" ht="19.95">
      <c r="A15" s="506"/>
      <c r="B15" s="506"/>
      <c r="C15" s="461"/>
      <c r="D15" s="1527" t="s">
        <v>319</v>
      </c>
      <c r="E15" s="1528" t="s">
        <v>2705</v>
      </c>
      <c r="F15" s="1530"/>
      <c r="G15" s="1529" t="s">
        <v>2706</v>
      </c>
      <c r="H15" s="1537"/>
      <c r="J15" s="459">
        <v>19</v>
      </c>
    </row>
    <row customHeight="1" ht="24">
      <c r="A16" s="506"/>
      <c r="B16" s="506"/>
      <c r="C16" s="461"/>
      <c r="D16" s="1527" t="s">
        <v>322</v>
      </c>
      <c r="E16" s="1526" t="s">
        <v>2707</v>
      </c>
      <c r="F16" s="1535"/>
      <c r="G16" s="478" t="s">
        <v>2708</v>
      </c>
      <c r="H16" s="1537"/>
      <c r="J16" s="459">
        <v>23</v>
      </c>
    </row>
    <row customHeight="1" ht="48.29999999999999">
      <c r="A17" s="506"/>
      <c r="B17" s="506"/>
      <c r="C17" s="461"/>
      <c r="D17" s="1524">
        <v>3</v>
      </c>
      <c r="E17" s="1531" t="s">
        <v>2709</v>
      </c>
      <c r="F17" s="1530"/>
      <c r="G17" s="478" t="s">
        <v>2710</v>
      </c>
      <c r="H17" s="1537"/>
      <c r="J17" s="459">
        <v>46</v>
      </c>
    </row>
    <row customHeight="1" ht="48.29999999999999">
      <c r="A18" s="1479">
        <v>1</v>
      </c>
      <c r="B18" s="506"/>
      <c r="C18" s="1481"/>
      <c r="D18" s="1524" t="s">
        <v>91</v>
      </c>
      <c r="E18" s="1531" t="s">
        <v>2711</v>
      </c>
      <c r="F18" s="1530"/>
      <c r="G18" s="478" t="s">
        <v>2710</v>
      </c>
      <c r="H18" s="1537"/>
      <c r="I18" s="856"/>
      <c r="J18" s="459">
        <v>46</v>
      </c>
    </row>
    <row customHeight="1" ht="23.25">
      <c r="A19" s="506"/>
      <c r="B19" s="506"/>
      <c r="C19" s="461"/>
      <c r="D19" s="1524" t="s">
        <v>115</v>
      </c>
      <c r="E19" s="1531" t="s">
        <v>2712</v>
      </c>
      <c r="F19" s="1525" t="s">
        <v>318</v>
      </c>
      <c r="G19" s="2475" t="s">
        <v>2713</v>
      </c>
      <c r="H19" s="479"/>
      <c r="J19" s="459">
        <v>22</v>
      </c>
    </row>
    <row s="1534" customFormat="1" customHeight="1" ht="5.25" hidden="1">
      <c r="A20" s="506"/>
      <c r="B20" s="506"/>
      <c r="C20" s="1533"/>
      <c r="D20" s="1532" t="s">
        <v>1963</v>
      </c>
      <c r="E20" s="1018"/>
      <c r="F20" s="1017"/>
      <c r="G20" s="2476"/>
      <c r="J20" s="1534">
        <v>0</v>
      </c>
    </row>
    <row customHeight="1" ht="15.75">
      <c r="A21" s="506"/>
      <c r="B21" s="506"/>
      <c r="C21" s="461"/>
      <c r="D21" s="471"/>
      <c r="E21" s="419" t="s">
        <v>351</v>
      </c>
      <c r="F21" s="473"/>
      <c r="G21" s="2477"/>
      <c r="H21" s="1537"/>
      <c r="J21" s="459">
        <v>15</v>
      </c>
    </row>
    <row s="505" customFormat="1" customHeight="1" ht="26.25">
      <c r="A22" s="506"/>
      <c r="B22" s="506"/>
      <c r="C22" s="506"/>
      <c r="D22" s="1524" t="s">
        <v>92</v>
      </c>
      <c r="E22" s="478" t="s">
        <v>2714</v>
      </c>
      <c r="F22" s="1530"/>
      <c r="G22" s="478" t="s">
        <v>2715</v>
      </c>
      <c r="H22" s="1536"/>
      <c r="J22" s="505">
        <v>25</v>
      </c>
    </row>
    <row s="505" customFormat="1" customHeight="1" ht="19.95">
      <c r="A23" s="506"/>
      <c r="B23" s="506"/>
      <c r="C23" s="506"/>
      <c r="D23" s="1524" t="s">
        <v>93</v>
      </c>
      <c r="E23" s="1531" t="s">
        <v>2716</v>
      </c>
      <c r="F23" s="1535"/>
      <c r="G23" s="478" t="s">
        <v>2717</v>
      </c>
      <c r="H23" s="1536"/>
      <c r="J23" s="505">
        <v>19</v>
      </c>
    </row>
    <row s="505" customFormat="1" customHeight="1" ht="144" hidden="1">
      <c r="A24" s="506"/>
      <c r="B24" s="506"/>
      <c r="C24" s="506"/>
      <c r="D24" s="1524" t="s">
        <v>116</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830535-2ABB-CF98-1198-0.63442A9B}"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2718</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312</v>
      </c>
      <c r="F7" s="2106"/>
      <c r="G7" s="2106"/>
      <c r="H7" s="2106"/>
      <c r="I7" s="2106"/>
      <c r="J7" s="2478" t="s">
        <v>313</v>
      </c>
      <c r="K7" s="504"/>
      <c r="L7" s="504"/>
      <c r="M7" s="504"/>
      <c r="N7" s="504"/>
      <c r="O7" s="230"/>
      <c r="P7" s="504"/>
      <c r="Q7" s="229"/>
      <c r="R7" s="229"/>
      <c r="S7" s="229"/>
      <c r="T7" s="229"/>
      <c r="IU7" s="511">
        <v>14</v>
      </c>
    </row>
    <row s="1823" customFormat="1" customHeight="1" ht="21">
      <c r="A8" s="1159"/>
      <c r="B8" s="1164"/>
      <c r="C8" s="1159"/>
      <c r="D8" s="1499"/>
      <c r="E8" s="1552" t="s">
        <v>88</v>
      </c>
      <c r="F8" s="1544" t="s">
        <v>2718</v>
      </c>
      <c r="G8" s="1544" t="s">
        <v>48</v>
      </c>
      <c r="H8" s="1544" t="s">
        <v>50</v>
      </c>
      <c r="I8" s="1544" t="s">
        <v>2719</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2720</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A4D658-298C-8D15-7DFB-0.C934147A}"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312</v>
      </c>
      <c r="F7" s="2106"/>
      <c r="G7" s="2106"/>
      <c r="H7" s="2106"/>
      <c r="I7" s="2106"/>
      <c r="J7" s="2106"/>
      <c r="K7" s="2106"/>
      <c r="L7" s="2478" t="s">
        <v>313</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2721</v>
      </c>
      <c r="H9" s="1541" t="s">
        <v>2722</v>
      </c>
      <c r="I9" s="1541" t="s">
        <v>2723</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2724</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37D07-1473-ED39-AEFA-0.FB7987E4}"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312</v>
      </c>
      <c r="F7" s="2106"/>
      <c r="G7" s="2106"/>
      <c r="H7" s="2106"/>
      <c r="I7" s="2106"/>
      <c r="J7" s="2106"/>
      <c r="K7" s="2106"/>
      <c r="L7" s="2478" t="s">
        <v>313</v>
      </c>
      <c r="M7" s="1628"/>
      <c r="N7" s="1628"/>
      <c r="O7" s="1628"/>
      <c r="P7" s="1628"/>
      <c r="Q7" s="1628"/>
      <c r="R7" s="1628"/>
      <c r="S7" s="229"/>
      <c r="T7" s="229"/>
      <c r="U7" s="229"/>
      <c r="V7" s="229"/>
      <c r="IW7" s="1613">
        <v>14</v>
      </c>
    </row>
    <row s="1823" customFormat="1" customHeight="1" ht="67.2">
      <c r="A8" s="1635"/>
      <c r="B8" s="1370"/>
      <c r="C8" s="1635"/>
      <c r="D8" s="1519"/>
      <c r="E8" s="2482" t="s">
        <v>88</v>
      </c>
      <c r="F8" s="2482" t="s">
        <v>2725</v>
      </c>
      <c r="G8" s="2484" t="s">
        <v>2726</v>
      </c>
      <c r="H8" s="2485"/>
      <c r="I8" s="2486"/>
      <c r="J8" s="2482" t="s">
        <v>2727</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2721</v>
      </c>
      <c r="H9" s="1898" t="s">
        <v>2722</v>
      </c>
      <c r="I9" s="1898" t="s">
        <v>2723</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2724</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53841-5885-02DD-78E7-0.82D1A595}"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Архангельская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2728</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312</v>
      </c>
      <c r="F10" s="2131"/>
      <c r="G10" s="2131"/>
      <c r="H10" s="2131"/>
      <c r="I10" s="2131"/>
      <c r="J10" s="2131"/>
      <c r="K10" s="2131"/>
      <c r="L10" s="2131"/>
      <c r="M10" s="2105"/>
      <c r="N10" s="2482" t="s">
        <v>313</v>
      </c>
      <c r="O10" s="504"/>
      <c r="P10" s="504"/>
      <c r="Q10" s="511">
        <v>14</v>
      </c>
    </row>
    <row s="1823" customFormat="1" customHeight="1" ht="44.25">
      <c r="A11" s="1635"/>
      <c r="B11" s="1370"/>
      <c r="C11" s="1635"/>
      <c r="D11" s="1519"/>
      <c r="E11" s="2496" t="s">
        <v>88</v>
      </c>
      <c r="F11" s="2496" t="s">
        <v>316</v>
      </c>
      <c r="G11" s="2496" t="s">
        <v>2729</v>
      </c>
      <c r="H11" s="2496"/>
      <c r="I11" s="2496" t="s">
        <v>2730</v>
      </c>
      <c r="J11" s="2496"/>
      <c r="K11" s="2496"/>
      <c r="L11" s="2496" t="s">
        <v>2731</v>
      </c>
      <c r="M11" s="2484" t="s">
        <v>2732</v>
      </c>
      <c r="N11" s="2495"/>
      <c r="O11" s="1628"/>
      <c r="P11" s="1628"/>
      <c r="Q11" s="1613">
        <v>42</v>
      </c>
    </row>
    <row s="1823" customFormat="1" customHeight="1" ht="29.25">
      <c r="A12" s="1159"/>
      <c r="B12" s="1164"/>
      <c r="C12" s="1159"/>
      <c r="D12" s="1499"/>
      <c r="E12" s="2482"/>
      <c r="F12" s="2496"/>
      <c r="G12" s="1913" t="s">
        <v>2733</v>
      </c>
      <c r="H12" s="1913" t="s">
        <v>320</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Архангельская область</v>
      </c>
      <c r="G13" s="2491"/>
      <c r="H13" s="2498"/>
      <c r="I13" s="478"/>
      <c r="J13" s="1909">
        <v>1</v>
      </c>
      <c r="K13" s="1922"/>
      <c r="L13" s="1923"/>
      <c r="M13" s="1923"/>
      <c r="N13" s="2492" t="s">
        <v>2734</v>
      </c>
      <c r="O13" s="1539"/>
      <c r="P13" s="515"/>
      <c r="Q13" s="427">
        <v>22</v>
      </c>
    </row>
    <row s="1854" customFormat="1" customHeight="1" ht="23.25">
      <c r="A14" s="2103"/>
      <c r="B14" s="1164"/>
      <c r="C14" s="1164"/>
      <c r="D14" s="805"/>
      <c r="E14" s="2131"/>
      <c r="F14" s="2490"/>
      <c r="G14" s="2491"/>
      <c r="H14" s="2499"/>
      <c r="I14" s="425"/>
      <c r="J14" s="1504"/>
      <c r="K14" s="1504" t="s">
        <v>2728</v>
      </c>
      <c r="L14" s="1547"/>
      <c r="M14" s="1547"/>
      <c r="N14" s="2493"/>
      <c r="O14" s="1539"/>
      <c r="P14" s="515"/>
      <c r="Q14" s="427">
        <v>22</v>
      </c>
    </row>
    <row s="1854" customFormat="1" customHeight="1" ht="23.25">
      <c r="A15" s="2103"/>
      <c r="B15" s="1164"/>
      <c r="C15" s="416"/>
      <c r="D15" s="805"/>
      <c r="E15" s="425"/>
      <c r="F15" s="1504" t="s">
        <v>2720</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DE9BE-F487-863E-843F-0.0DA5D0B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2735</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312</v>
      </c>
      <c r="E8" s="2213"/>
      <c r="F8" s="2213"/>
      <c r="G8" s="2213"/>
      <c r="H8" s="2213"/>
      <c r="I8" s="2213" t="s">
        <v>313</v>
      </c>
      <c r="M8" s="125">
        <v>14</v>
      </c>
    </row>
    <row customHeight="1" ht="29.25">
      <c r="D9" s="2213" t="s">
        <v>88</v>
      </c>
      <c r="E9" s="2213" t="s">
        <v>2736</v>
      </c>
      <c r="F9" s="2213"/>
      <c r="G9" s="2213"/>
      <c r="H9" s="2213"/>
      <c r="I9" s="2213"/>
      <c r="M9" s="125">
        <v>28</v>
      </c>
    </row>
    <row customHeight="1" ht="24">
      <c r="D10" s="2213"/>
      <c r="E10" s="131" t="s">
        <v>2737</v>
      </c>
      <c r="F10" s="131" t="s">
        <v>2738</v>
      </c>
      <c r="G10" s="131" t="s">
        <v>2739</v>
      </c>
      <c r="H10" s="131" t="s">
        <v>402</v>
      </c>
      <c r="I10" s="2213"/>
      <c r="M10" s="125">
        <v>23</v>
      </c>
    </row>
    <row customHeight="1" ht="12" hidden="1">
      <c r="D11" s="91" t="s">
        <v>99</v>
      </c>
      <c r="E11" s="91" t="s">
        <v>91</v>
      </c>
      <c r="F11" s="91" t="s">
        <v>115</v>
      </c>
      <c r="G11" s="91" t="s">
        <v>92</v>
      </c>
      <c r="H11" s="91" t="s">
        <v>93</v>
      </c>
      <c r="I11" s="91" t="s">
        <v>116</v>
      </c>
      <c r="M11" s="125">
        <v>0</v>
      </c>
    </row>
    <row s="1827" customFormat="1" customHeight="1" ht="26.25">
      <c r="A12" s="149" t="s">
        <v>90</v>
      </c>
      <c r="B12" s="129" t="s">
        <v>22</v>
      </c>
      <c r="C12" s="130"/>
      <c r="D12" s="132" t="s">
        <v>99</v>
      </c>
      <c r="E12" s="385"/>
      <c r="F12" s="385"/>
      <c r="G12" s="1738" t="s">
        <v>22</v>
      </c>
      <c r="H12" s="386"/>
      <c r="I12" s="2173" t="s">
        <v>2740</v>
      </c>
      <c r="K12" s="276"/>
      <c r="L12" s="277"/>
      <c r="M12" s="121">
        <v>25</v>
      </c>
    </row>
    <row customHeight="1" ht="15.75">
      <c r="A13" s="125"/>
      <c r="B13" s="125"/>
      <c r="C13" s="125"/>
      <c r="D13" s="113"/>
      <c r="E13" s="134" t="s">
        <v>480</v>
      </c>
      <c r="F13" s="133"/>
      <c r="G13" s="133"/>
      <c r="H13" s="218"/>
      <c r="I13" s="2175"/>
      <c r="M13" s="125">
        <v>15</v>
      </c>
    </row>
    <row customHeight="1" ht="3">
      <c r="A14" s="125"/>
      <c r="B14" s="125"/>
      <c r="C14" s="125"/>
      <c r="M14" s="125">
        <v>3</v>
      </c>
    </row>
    <row customHeight="1" ht="29.25">
      <c r="E15" s="2500" t="s">
        <v>2741</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EB7E5-25BD-DD02-393A-0.DB7E8DD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2742</v>
      </c>
      <c r="E7" s="2502"/>
      <c r="F7" s="271"/>
      <c r="J7" s="73">
        <v>22</v>
      </c>
    </row>
    <row customHeight="1" ht="3">
      <c r="C8" s="96"/>
      <c r="D8" s="74"/>
      <c r="E8" s="74"/>
      <c r="J8" s="73">
        <v>3</v>
      </c>
    </row>
    <row customHeight="1" ht="16.8">
      <c r="C9" s="96"/>
      <c r="D9" s="109" t="s">
        <v>88</v>
      </c>
      <c r="E9" s="264" t="s">
        <v>2743</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2744</v>
      </c>
      <c r="J13" s="73">
        <v>12</v>
      </c>
    </row>
    <row customHeight="1" ht="3">
      <c r="J14" s="73">
        <v>3</v>
      </c>
    </row>
    <row customHeight="1" ht="23.25">
      <c r="C15" s="141"/>
      <c r="D15" s="2503" t="s">
        <v>2745</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68D25-D61C-FADE-74F3-0.CF137EFE}"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2746</v>
      </c>
      <c r="E7" s="2104"/>
      <c r="F7" s="271"/>
      <c r="M7" s="73">
        <v>22</v>
      </c>
    </row>
    <row customHeight="1" ht="3">
      <c r="C8" s="96"/>
      <c r="D8" s="74"/>
      <c r="E8" s="74"/>
      <c r="M8" s="73">
        <v>3</v>
      </c>
    </row>
    <row customHeight="1" ht="16.8">
      <c r="C9" s="96"/>
      <c r="D9" s="109" t="s">
        <v>88</v>
      </c>
      <c r="E9" s="112" t="s">
        <v>299</v>
      </c>
      <c r="M9" s="73">
        <v>16</v>
      </c>
    </row>
    <row customHeight="1" ht="12.75">
      <c r="C10" s="96"/>
      <c r="D10" s="91" t="s">
        <v>99</v>
      </c>
      <c r="E10" s="91" t="s">
        <v>103</v>
      </c>
      <c r="M10" s="73">
        <v>12</v>
      </c>
    </row>
    <row customHeight="1" ht="15" hidden="1">
      <c r="C11" s="96"/>
      <c r="D11" s="117">
        <v>0</v>
      </c>
      <c r="E11" s="153"/>
      <c r="M11" s="73">
        <v>0</v>
      </c>
    </row>
    <row customHeight="1" ht="14.699999999999998">
      <c r="C12" s="96"/>
      <c r="D12" s="113"/>
      <c r="E12" s="111" t="s">
        <v>2744</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EF343-F6A5-B7CD-8549-0.6CB49EE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291</v>
      </c>
      <c r="M2" s="1557" t="s">
        <v>292</v>
      </c>
      <c r="R2" s="1557" t="s">
        <v>293</v>
      </c>
      <c r="S2" s="1557" t="s">
        <v>292</v>
      </c>
      <c r="X2" s="1557" t="s">
        <v>291</v>
      </c>
      <c r="Y2" s="1557" t="s">
        <v>292</v>
      </c>
      <c r="AD2" s="1557" t="s">
        <v>291</v>
      </c>
      <c r="AE2" s="1557" t="s">
        <v>292</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294</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111</v>
      </c>
      <c r="F8" s="2196" t="s">
        <v>136</v>
      </c>
      <c r="G8" s="2197"/>
      <c r="H8" s="2196" t="s">
        <v>88</v>
      </c>
      <c r="I8" s="2197"/>
      <c r="J8" s="2131" t="s">
        <v>137</v>
      </c>
      <c r="K8" s="1560"/>
      <c r="L8" s="2200" t="s">
        <v>295</v>
      </c>
      <c r="M8" s="2200"/>
      <c r="N8" s="2200"/>
      <c r="O8" s="2200"/>
      <c r="P8" s="2200"/>
      <c r="Q8" s="1561"/>
      <c r="R8" s="2100" t="s">
        <v>296</v>
      </c>
      <c r="S8" s="2201"/>
      <c r="T8" s="2201"/>
      <c r="U8" s="2201"/>
      <c r="V8" s="2201"/>
      <c r="W8" s="1561"/>
      <c r="X8" s="2202" t="s">
        <v>297</v>
      </c>
      <c r="Y8" s="2202"/>
      <c r="Z8" s="2202"/>
      <c r="AA8" s="2202"/>
      <c r="AB8" s="2202"/>
      <c r="AC8" s="1562"/>
      <c r="AD8" s="2131" t="s">
        <v>298</v>
      </c>
      <c r="AE8" s="2131"/>
      <c r="AF8" s="2131"/>
      <c r="AG8" s="2131"/>
      <c r="AH8" s="2105"/>
      <c r="AI8" s="2131" t="s">
        <v>299</v>
      </c>
      <c r="AJ8" s="1578"/>
      <c r="BM8" s="297">
        <v>32</v>
      </c>
    </row>
    <row customHeight="1" ht="23.25">
      <c r="D9" s="2131"/>
      <c r="E9" s="2131"/>
      <c r="F9" s="2179" t="s">
        <v>89</v>
      </c>
      <c r="G9" s="2179" t="s">
        <v>142</v>
      </c>
      <c r="H9" s="2198"/>
      <c r="I9" s="2199"/>
      <c r="J9" s="2105"/>
      <c r="K9" s="1563"/>
      <c r="L9" s="2131" t="s">
        <v>300</v>
      </c>
      <c r="M9" s="2105"/>
      <c r="N9" s="2196" t="s">
        <v>88</v>
      </c>
      <c r="O9" s="2197"/>
      <c r="P9" s="2131" t="s">
        <v>143</v>
      </c>
      <c r="Q9" s="1560"/>
      <c r="R9" s="2131" t="s">
        <v>300</v>
      </c>
      <c r="S9" s="2105"/>
      <c r="T9" s="2196" t="s">
        <v>88</v>
      </c>
      <c r="U9" s="2197"/>
      <c r="V9" s="2131" t="s">
        <v>143</v>
      </c>
      <c r="W9" s="1560"/>
      <c r="X9" s="2131" t="s">
        <v>300</v>
      </c>
      <c r="Y9" s="2105"/>
      <c r="Z9" s="2196" t="s">
        <v>88</v>
      </c>
      <c r="AA9" s="2197"/>
      <c r="AB9" s="2131" t="s">
        <v>301</v>
      </c>
      <c r="AC9" s="1560"/>
      <c r="AD9" s="2131" t="s">
        <v>300</v>
      </c>
      <c r="AE9" s="2105"/>
      <c r="AF9" s="2196" t="s">
        <v>88</v>
      </c>
      <c r="AG9" s="2197"/>
      <c r="AH9" s="2105" t="s">
        <v>301</v>
      </c>
      <c r="AI9" s="2131"/>
      <c r="AJ9" s="1578"/>
      <c r="BM9" s="297">
        <v>22</v>
      </c>
    </row>
    <row customHeight="1" ht="24">
      <c r="D10" s="2179"/>
      <c r="E10" s="2179"/>
      <c r="F10" s="2203"/>
      <c r="G10" s="2203"/>
      <c r="H10" s="2204"/>
      <c r="I10" s="2205"/>
      <c r="J10" s="2196"/>
      <c r="K10" s="1563"/>
      <c r="L10" s="1582" t="s">
        <v>302</v>
      </c>
      <c r="M10" s="1577" t="s">
        <v>303</v>
      </c>
      <c r="N10" s="2198"/>
      <c r="O10" s="2199"/>
      <c r="P10" s="2179"/>
      <c r="Q10" s="1560"/>
      <c r="R10" s="1582" t="s">
        <v>302</v>
      </c>
      <c r="S10" s="1577" t="s">
        <v>303</v>
      </c>
      <c r="T10" s="2198"/>
      <c r="U10" s="2199"/>
      <c r="V10" s="2179"/>
      <c r="W10" s="1560"/>
      <c r="X10" s="1582" t="s">
        <v>302</v>
      </c>
      <c r="Y10" s="1577" t="s">
        <v>303</v>
      </c>
      <c r="Z10" s="2198"/>
      <c r="AA10" s="2199"/>
      <c r="AB10" s="2179"/>
      <c r="AC10" s="1560"/>
      <c r="AD10" s="1582" t="s">
        <v>302</v>
      </c>
      <c r="AE10" s="1577" t="s">
        <v>303</v>
      </c>
      <c r="AF10" s="2198"/>
      <c r="AG10" s="2199"/>
      <c r="AH10" s="2196"/>
      <c r="AI10" s="2179"/>
      <c r="AJ10" s="1578"/>
      <c r="AK10" s="258" t="s">
        <v>304</v>
      </c>
      <c r="AL10" s="258" t="s">
        <v>144</v>
      </c>
      <c r="BM10" s="297">
        <v>23</v>
      </c>
    </row>
    <row customHeight="1" ht="15">
      <c r="D11" s="2187" t="s">
        <v>99</v>
      </c>
      <c r="E11" s="2183" t="s">
        <v>305</v>
      </c>
      <c r="F11" s="2183" t="s">
        <v>306</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305</v>
      </c>
      <c r="F17" s="2183" t="s">
        <v>307</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305</v>
      </c>
      <c r="F23" s="2183" t="s">
        <v>308</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305</v>
      </c>
      <c r="F29" s="2183" t="s">
        <v>309</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115</v>
      </c>
      <c r="E35" s="2183" t="s">
        <v>305</v>
      </c>
      <c r="F35" s="2183" t="s">
        <v>310</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A32E8-9591-AD82-3273-0.3F8890D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2747</v>
      </c>
      <c r="C2" s="2504"/>
      <c r="D2" s="2504"/>
      <c r="E2" s="272"/>
      <c r="F2" s="93">
        <v>22</v>
      </c>
    </row>
    <row customHeight="1" ht="3">
      <c r="F3" s="93">
        <v>3</v>
      </c>
    </row>
    <row customHeight="1" ht="23.25">
      <c r="B4" s="2618" t="s">
        <v>2748</v>
      </c>
      <c r="C4" s="387" t="s">
        <v>2749</v>
      </c>
      <c r="D4" s="387" t="s">
        <v>2750</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1E36-5E71-4FFA-BC48-0.5230986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2751</v>
      </c>
    </row>
    <row r="4" s="268" customFormat="1" customHeight="1" ht="15">
      <c r="C4" s="1820"/>
      <c r="D4" s="117"/>
      <c r="E4" s="381"/>
    </row>
    <row r="6" s="1819" customFormat="1" customHeight="1" ht="17.25">
      <c r="A6" s="1819" t="s">
        <v>2752</v>
      </c>
    </row>
    <row r="8" s="268" customFormat="1" customHeight="1" ht="17.25">
      <c r="C8" s="1821"/>
      <c r="D8" s="117"/>
      <c r="E8" s="118"/>
    </row>
    <row r="11" s="1819" customFormat="1" customHeight="1" ht="17.25">
      <c r="A11" s="1819" t="s">
        <v>2753</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2754</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2755</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99</v>
      </c>
      <c r="E23" s="2113"/>
      <c r="F23" s="2111" t="s">
        <v>19</v>
      </c>
      <c r="G23" s="2561"/>
      <c r="H23" s="2131">
        <v>1</v>
      </c>
      <c r="I23" s="2563" t="str">
        <f>IF(U23="","",INDEX(TERRITORY_MR_LIST,MATCH(U23,TERRITORY_LIST_ID,0)))</f>
        <v/>
      </c>
      <c r="J23" s="2111" t="s">
        <v>19</v>
      </c>
      <c r="K23" s="836"/>
      <c r="L23" s="1786" t="s">
        <v>99</v>
      </c>
      <c r="M23" s="607"/>
      <c r="N23" s="608"/>
      <c r="O23" s="608"/>
      <c r="P23" s="608"/>
      <c r="Q23" s="608"/>
      <c r="R23" s="608"/>
      <c r="S23" s="608"/>
      <c r="T23" s="608"/>
      <c r="U23" s="609"/>
      <c r="V23" s="608"/>
      <c r="W23" s="608"/>
      <c r="X23" s="599"/>
      <c r="Y23" s="599" t="s">
        <v>124</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131</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134</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2756</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99</v>
      </c>
      <c r="M29" s="607"/>
      <c r="N29" s="608"/>
      <c r="O29" s="608"/>
      <c r="P29" s="608"/>
      <c r="Q29" s="608"/>
      <c r="R29" s="608"/>
      <c r="S29" s="608"/>
      <c r="T29" s="608"/>
      <c r="U29" s="609"/>
      <c r="V29" s="608"/>
      <c r="W29" s="608"/>
      <c r="X29" s="599"/>
      <c r="Y29" s="599" t="s">
        <v>124</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131</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2757</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99</v>
      </c>
      <c r="M34" s="815"/>
      <c r="N34" s="816"/>
      <c r="O34" s="608"/>
      <c r="P34" s="608"/>
      <c r="Q34" s="608"/>
      <c r="R34" s="608"/>
      <c r="S34" s="608"/>
      <c r="T34" s="608"/>
      <c r="U34" s="609"/>
      <c r="V34" s="608"/>
      <c r="W34" s="608"/>
      <c r="X34" s="599"/>
      <c r="Y34" s="599" t="s">
        <v>124</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2758</v>
      </c>
    </row>
    <row customHeight="1" ht="11.25"/>
    <row s="459" customFormat="1" customHeight="1" ht="22.5">
      <c r="A39" s="1795"/>
      <c r="B39" s="461"/>
      <c r="C39" s="863"/>
      <c r="D39" s="444"/>
      <c r="E39" s="864"/>
      <c r="F39" s="1816"/>
      <c r="G39" s="1826"/>
      <c r="H39" s="479"/>
    </row>
    <row customHeight="1" ht="11.25"/>
    <row s="1819" customFormat="1" customHeight="1" ht="11.25">
      <c r="A41" s="1819" t="s">
        <v>2759</v>
      </c>
    </row>
    <row customHeight="1" ht="11.25"/>
    <row s="459" customFormat="1" customHeight="1" ht="22.5">
      <c r="A43" s="461"/>
      <c r="B43" s="461"/>
      <c r="C43" s="461"/>
      <c r="D43" s="444"/>
      <c r="E43" s="864"/>
      <c r="F43" s="865"/>
      <c r="G43" s="1826"/>
      <c r="H43" s="479"/>
    </row>
    <row customHeight="1" ht="11.25"/>
    <row s="1819" customFormat="1" customHeight="1" ht="11.25">
      <c r="A45" s="1819" t="s">
        <v>2760</v>
      </c>
    </row>
    <row customHeight="1" ht="11.25"/>
    <row s="459" customFormat="1" customHeight="1" ht="24">
      <c r="A47" s="2206" t="s">
        <v>325</v>
      </c>
      <c r="B47" s="506"/>
      <c r="C47" s="2217"/>
      <c r="D47" s="449" t="str">
        <f>A47</f>
        <v>5.1</v>
      </c>
      <c r="E47" s="446" t="s">
        <v>326</v>
      </c>
      <c r="F47" s="1980" t="s">
        <v>318</v>
      </c>
      <c r="G47" s="448" t="s">
        <v>327</v>
      </c>
      <c r="H47" s="479"/>
      <c r="I47" s="856"/>
    </row>
    <row s="459" customFormat="1" customHeight="1" ht="22.5">
      <c r="A48" s="2206"/>
      <c r="B48" s="506"/>
      <c r="C48" s="2217"/>
      <c r="D48" s="444" t="str">
        <f>D47&amp;".1"</f>
        <v>5.1.1</v>
      </c>
      <c r="E48" s="443" t="s">
        <v>328</v>
      </c>
      <c r="F48" s="1981" t="s">
        <v>22</v>
      </c>
      <c r="G48" s="478"/>
      <c r="H48" s="479"/>
      <c r="I48" s="856"/>
    </row>
    <row s="459" customFormat="1" customHeight="1" ht="22.5">
      <c r="A49" s="2206"/>
      <c r="B49" s="506"/>
      <c r="C49" s="2217"/>
      <c r="D49" s="444" t="str">
        <f>D47&amp;".2"</f>
        <v>5.1.2</v>
      </c>
      <c r="E49" s="443" t="s">
        <v>329</v>
      </c>
      <c r="F49" s="1736" t="s">
        <v>22</v>
      </c>
      <c r="G49" s="448" t="s">
        <v>330</v>
      </c>
      <c r="H49" s="479"/>
      <c r="I49" s="856"/>
    </row>
    <row s="459" customFormat="1" customHeight="1" ht="22.5">
      <c r="A50" s="2206"/>
      <c r="B50" s="506"/>
      <c r="C50" s="2217"/>
      <c r="D50" s="444" t="str">
        <f>D47&amp;".3"</f>
        <v>5.1.3</v>
      </c>
      <c r="E50" s="443" t="s">
        <v>331</v>
      </c>
      <c r="F50" s="1981" t="s">
        <v>22</v>
      </c>
      <c r="G50" s="478"/>
      <c r="H50" s="479"/>
      <c r="I50" s="856"/>
    </row>
    <row s="459" customFormat="1" customHeight="1" ht="22.5">
      <c r="A51" s="2206"/>
      <c r="B51" s="506"/>
      <c r="C51" s="2217"/>
      <c r="D51" s="444" t="str">
        <f>D47&amp;".4"</f>
        <v>5.1.4</v>
      </c>
      <c r="E51" s="443" t="s">
        <v>332</v>
      </c>
      <c r="F51" s="1981" t="s">
        <v>22</v>
      </c>
      <c r="G51" s="448" t="s">
        <v>333</v>
      </c>
      <c r="H51" s="479"/>
      <c r="I51" s="856"/>
    </row>
    <row r="54" s="1819" customFormat="1" customHeight="1" ht="17.25">
      <c r="A54" s="1819" t="s">
        <v>2761</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404</v>
      </c>
      <c r="Q56" s="520" t="s">
        <v>405</v>
      </c>
      <c r="R56" s="521" t="s">
        <v>406</v>
      </c>
      <c r="S56" s="1640" t="s">
        <v>407</v>
      </c>
      <c r="T56" s="1640"/>
      <c r="U56" s="1640"/>
      <c r="V56" s="1640"/>
    </row>
    <row r="58" s="1819" customFormat="1" customHeight="1" ht="11.25">
      <c r="A58" s="1819" t="s">
        <v>2762</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393</v>
      </c>
      <c r="AQ60" s="1628" t="s">
        <v>393</v>
      </c>
      <c r="AR60" s="1640"/>
      <c r="AS60" s="1640"/>
    </row>
    <row r="62" s="1819" customFormat="1" customHeight="1" ht="11.25">
      <c r="A62" s="1819" t="s">
        <v>2763</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2764</v>
      </c>
    </row>
    <row r="68" s="1639" customFormat="1" customHeight="1" ht="14.25">
      <c r="A68" s="347"/>
      <c r="B68" s="1164"/>
      <c r="C68" s="380"/>
      <c r="D68" s="1814"/>
      <c r="E68" s="890"/>
      <c r="F68" s="1829"/>
      <c r="G68" s="93"/>
      <c r="I68" s="1628"/>
      <c r="J68" s="1628"/>
    </row>
    <row r="70" s="1819" customFormat="1" customHeight="1" ht="11.25">
      <c r="A70" s="1819" t="s">
        <v>2765</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2766</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2767</v>
      </c>
    </row>
    <row r="75" s="1819" customFormat="1" customHeight="1" ht="11.25">
      <c r="A75" s="1819" t="s">
        <v>2768</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2766</v>
      </c>
    </row>
    <row r="79" s="1819" customFormat="1" customHeight="1" ht="11.25">
      <c r="A79" s="1819" t="s">
        <v>2769</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388</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2770</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2771</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2772</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2773</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2774</v>
      </c>
    </row>
    <row r="101" s="1639" customFormat="1" customHeight="1" ht="11.25">
      <c r="A101" s="1170"/>
      <c r="B101" s="1170"/>
      <c r="C101" s="1170"/>
      <c r="D101" s="1164"/>
      <c r="E101" s="1174"/>
      <c r="F101" s="1833"/>
      <c r="G101" s="1834"/>
      <c r="H101" s="2519" t="s">
        <v>99</v>
      </c>
      <c r="I101" s="2520"/>
      <c r="J101" s="2489"/>
      <c r="K101" s="2521"/>
      <c r="L101" s="2111" t="s">
        <v>19</v>
      </c>
      <c r="M101" s="2112"/>
      <c r="N101" s="1990"/>
      <c r="O101" s="1181" t="s">
        <v>388</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2772</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2775</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2776</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2777</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2778</v>
      </c>
    </row>
    <row r="115" s="1854" customFormat="1" customHeight="1" ht="15">
      <c r="A115" s="627"/>
      <c r="B115" s="628"/>
      <c r="C115" s="628"/>
      <c r="D115" s="2582" t="s">
        <v>99</v>
      </c>
      <c r="E115" s="2381" t="s">
        <v>111</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621</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576</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577</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622</v>
      </c>
      <c r="F118" s="2380"/>
      <c r="G118" s="2380"/>
      <c r="H118" s="2380"/>
      <c r="I118" s="2380"/>
      <c r="J118" s="2380"/>
      <c r="K118" s="2380"/>
      <c r="L118" s="2380"/>
      <c r="M118" s="2380"/>
      <c r="N118" s="2380"/>
      <c r="O118" s="2380"/>
      <c r="P118" s="2380"/>
      <c r="Q118" s="562">
        <f>SUMIF(T119:T120,"i",Q119:Q120)</f>
        <v>0</v>
      </c>
      <c r="R118" s="1021"/>
      <c r="S118" s="1802" t="s">
        <v>623</v>
      </c>
      <c r="T118" s="721" t="s">
        <v>624</v>
      </c>
      <c r="U118" s="2378">
        <v>1</v>
      </c>
      <c r="V118" s="2378" t="s">
        <v>587</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627</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625</v>
      </c>
      <c r="F121" s="2380"/>
      <c r="G121" s="2380"/>
      <c r="H121" s="2380"/>
      <c r="I121" s="2380"/>
      <c r="J121" s="2380"/>
      <c r="K121" s="2380"/>
      <c r="L121" s="2380"/>
      <c r="M121" s="2380"/>
      <c r="N121" s="2380"/>
      <c r="O121" s="2380"/>
      <c r="P121" s="2380"/>
      <c r="Q121" s="562">
        <f>SUMIF(T122:T123,"i",Q122:Q123)</f>
        <v>0</v>
      </c>
      <c r="R121" s="1021"/>
      <c r="S121" s="1802" t="s">
        <v>626</v>
      </c>
      <c r="T121" s="721" t="s">
        <v>624</v>
      </c>
      <c r="U121" s="2378">
        <v>1</v>
      </c>
      <c r="V121" s="2378" t="s">
        <v>587</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627</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2779</v>
      </c>
    </row>
    <row r="127" s="1854" customFormat="1" customHeight="1" ht="15" hidden="1">
      <c r="A127" s="627"/>
      <c r="B127" s="628"/>
      <c r="C127" s="628"/>
      <c r="D127" s="2582" t="s">
        <v>99</v>
      </c>
      <c r="E127" s="2381" t="s">
        <v>111</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621</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576</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577</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622</v>
      </c>
      <c r="F130" s="2380"/>
      <c r="G130" s="2380"/>
      <c r="H130" s="2380"/>
      <c r="I130" s="2380"/>
      <c r="J130" s="2380"/>
      <c r="K130" s="2380"/>
      <c r="L130" s="2380"/>
      <c r="M130" s="2380"/>
      <c r="N130" s="2380"/>
      <c r="O130" s="2380"/>
      <c r="P130" s="2380"/>
      <c r="Q130" s="562">
        <f>SUMIF(T131:T132,"i",Q131:Q132)</f>
        <v>0</v>
      </c>
      <c r="R130" s="1021"/>
      <c r="S130" s="1802" t="s">
        <v>623</v>
      </c>
      <c r="T130" s="721" t="s">
        <v>624</v>
      </c>
      <c r="U130" s="2378">
        <v>1</v>
      </c>
      <c r="V130" s="2378" t="s">
        <v>587</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627</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624</v>
      </c>
      <c r="U133" s="2378">
        <v>1</v>
      </c>
      <c r="V133" s="2378" t="s">
        <v>587</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2780</v>
      </c>
    </row>
    <row r="139" s="1854" customFormat="1" customHeight="1" ht="45">
      <c r="A139" s="1810"/>
      <c r="B139" s="1164"/>
      <c r="C139" s="416"/>
      <c r="D139" s="93"/>
      <c r="E139" s="2576"/>
      <c r="F139" s="2112" t="s">
        <v>99</v>
      </c>
      <c r="G139" s="2579" t="s">
        <v>22</v>
      </c>
      <c r="H139" s="293"/>
      <c r="I139" s="641" t="s">
        <v>99</v>
      </c>
      <c r="J139" s="1811" t="s">
        <v>2781</v>
      </c>
      <c r="K139" s="642" t="s">
        <v>558</v>
      </c>
      <c r="L139" s="2228" t="s">
        <v>558</v>
      </c>
      <c r="M139" s="2581"/>
      <c r="N139" s="642" t="s">
        <v>558</v>
      </c>
      <c r="O139" s="642" t="s">
        <v>558</v>
      </c>
      <c r="P139" s="642" t="s">
        <v>558</v>
      </c>
      <c r="Q139" s="643">
        <f>SUM(Q140:Q142)</f>
        <v>0</v>
      </c>
      <c r="R139" s="643">
        <f>IF(R136=0,0,(Q136/R136)*100)</f>
        <v>0</v>
      </c>
      <c r="S139" s="2183"/>
      <c r="T139" s="721" t="s">
        <v>624</v>
      </c>
      <c r="U139" s="93"/>
      <c r="V139" s="93"/>
      <c r="AC139" s="93"/>
    </row>
    <row s="1854" customFormat="1" customHeight="1" ht="11.25">
      <c r="A140" s="1810"/>
      <c r="B140" s="1164"/>
      <c r="C140" s="416"/>
      <c r="D140" s="93"/>
      <c r="E140" s="2577"/>
      <c r="F140" s="2112"/>
      <c r="G140" s="2579"/>
      <c r="H140" s="2131"/>
      <c r="I140" s="2519" t="s">
        <v>1868</v>
      </c>
      <c r="J140" s="2573"/>
      <c r="K140" s="2574"/>
      <c r="L140" s="644"/>
      <c r="M140" s="645" t="s">
        <v>99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2782</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2783</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1868</v>
      </c>
      <c r="J147" s="2573"/>
      <c r="K147" s="2574"/>
      <c r="L147" s="644"/>
      <c r="M147" s="645" t="s">
        <v>99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2782</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99</v>
      </c>
      <c r="N150" s="1799"/>
      <c r="O150" s="646"/>
      <c r="P150" s="647"/>
      <c r="Q150" s="646"/>
      <c r="R150" s="648">
        <v>0</v>
      </c>
      <c r="S150" s="93"/>
      <c r="T150" s="721"/>
      <c r="U150" s="93"/>
      <c r="V150" s="93"/>
      <c r="AC150" s="93"/>
    </row>
    <row r="152" s="1819" customFormat="1" customHeight="1" ht="17.25">
      <c r="A152" s="1819" t="s">
        <v>2784</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99</v>
      </c>
      <c r="N154" s="2508" t="str">
        <f>IF(Z154="","",INDEX(TERRITORY_MR_LIST,MATCH(Z154,TERRITORY_LIST_ID,0)))</f>
        <v/>
      </c>
      <c r="O154" s="2189" t="s">
        <v>66</v>
      </c>
      <c r="P154" s="2112"/>
      <c r="Q154" s="2112" t="s">
        <v>99</v>
      </c>
      <c r="R154" s="2506" t="s">
        <v>22</v>
      </c>
      <c r="S154" s="2111" t="s">
        <v>66</v>
      </c>
      <c r="T154" s="1815"/>
      <c r="U154" s="1815" t="s">
        <v>99</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426</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427</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428</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460</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99</v>
      </c>
      <c r="N160" s="2508" t="str">
        <f>IF(Z160="","",INDEX(TERRITORY_MR_LIST,MATCH(Z160,TERRITORY_LIST_ID,0)))</f>
        <v/>
      </c>
      <c r="O160" s="2189" t="s">
        <v>66</v>
      </c>
      <c r="P160" s="2112"/>
      <c r="Q160" s="2112" t="s">
        <v>99</v>
      </c>
      <c r="R160" s="2506" t="s">
        <v>22</v>
      </c>
      <c r="S160" s="2111" t="s">
        <v>66</v>
      </c>
      <c r="T160" s="1815"/>
      <c r="U160" s="1815" t="s">
        <v>99</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426</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427</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428</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99</v>
      </c>
      <c r="N165" s="2508" t="str">
        <f>IF(Z165="","",INDEX(TERRITORY_MR_LIST,MATCH(Z165,TERRITORY_LIST_ID,0)))</f>
        <v/>
      </c>
      <c r="O165" s="2189" t="s">
        <v>66</v>
      </c>
      <c r="P165" s="2112"/>
      <c r="Q165" s="2112" t="s">
        <v>99</v>
      </c>
      <c r="R165" s="2506" t="s">
        <v>22</v>
      </c>
      <c r="S165" s="2111" t="s">
        <v>66</v>
      </c>
      <c r="T165" s="1815"/>
      <c r="U165" s="1815" t="s">
        <v>99</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426</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427</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99</v>
      </c>
      <c r="R169" s="2506" t="s">
        <v>22</v>
      </c>
      <c r="S169" s="2111" t="s">
        <v>66</v>
      </c>
      <c r="T169" s="1815"/>
      <c r="U169" s="1815" t="s">
        <v>99</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426</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99</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2785</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99</v>
      </c>
      <c r="N176" s="2508" t="str">
        <f>IF(Z176="","",INDEX(TERRITORY_MR_LIST,MATCH(Z176,TERRITORY_LIST_ID,0)))</f>
        <v/>
      </c>
      <c r="O176" s="2189" t="s">
        <v>66</v>
      </c>
      <c r="P176" s="2112"/>
      <c r="Q176" s="2112" t="s">
        <v>99</v>
      </c>
      <c r="R176" s="2506" t="s">
        <v>22</v>
      </c>
      <c r="S176" s="2410" t="s">
        <v>19</v>
      </c>
      <c r="T176" s="1806"/>
      <c r="U176" s="1806" t="s">
        <v>99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427</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428</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460</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99</v>
      </c>
      <c r="N182" s="2508" t="str">
        <f>IF(Z182="","",INDEX(TERRITORY_MR_LIST,MATCH(Z182,TERRITORY_LIST_ID,0)))</f>
        <v/>
      </c>
      <c r="O182" s="2189" t="s">
        <v>66</v>
      </c>
      <c r="P182" s="2112"/>
      <c r="Q182" s="2112" t="s">
        <v>99</v>
      </c>
      <c r="R182" s="2506" t="s">
        <v>22</v>
      </c>
      <c r="S182" s="2410" t="s">
        <v>19</v>
      </c>
      <c r="T182" s="1806"/>
      <c r="U182" s="1806" t="s">
        <v>99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427</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428</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99</v>
      </c>
      <c r="N187" s="2508" t="str">
        <f>IF(Z187="","",INDEX(TERRITORY_MR_LIST,MATCH(Z187,TERRITORY_LIST_ID,0)))</f>
        <v/>
      </c>
      <c r="O187" s="2189" t="s">
        <v>66</v>
      </c>
      <c r="P187" s="2112"/>
      <c r="Q187" s="2112" t="s">
        <v>99</v>
      </c>
      <c r="R187" s="2506" t="s">
        <v>22</v>
      </c>
      <c r="S187" s="2410" t="s">
        <v>19</v>
      </c>
      <c r="T187" s="1806"/>
      <c r="U187" s="1806" t="s">
        <v>99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427</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99</v>
      </c>
      <c r="R191" s="2506" t="s">
        <v>22</v>
      </c>
      <c r="S191" s="2410" t="s">
        <v>19</v>
      </c>
      <c r="T191" s="1806"/>
      <c r="U191" s="1806" t="s">
        <v>99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2786</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99</v>
      </c>
      <c r="P202" s="2521"/>
      <c r="Q202" s="1584"/>
      <c r="R202" s="2189" t="s">
        <v>66</v>
      </c>
      <c r="S202" s="2189" t="s">
        <v>66</v>
      </c>
      <c r="T202" s="1859"/>
      <c r="U202" s="2112" t="s">
        <v>99</v>
      </c>
      <c r="V202" s="2528" t="str">
        <f>IF(AK202="","",INDEX(TERRITORY_MR_LIST,MATCH(AK202,TERRITORY_LIST_ID,0)))</f>
        <v/>
      </c>
      <c r="W202" s="1585"/>
      <c r="X202" s="2189" t="s">
        <v>66</v>
      </c>
      <c r="Y202" s="2189" t="s">
        <v>19</v>
      </c>
      <c r="Z202" s="1568"/>
      <c r="AA202" s="2112" t="s">
        <v>99</v>
      </c>
      <c r="AB202" s="2530"/>
      <c r="AC202" s="1586"/>
      <c r="AD202" s="2189" t="s">
        <v>66</v>
      </c>
      <c r="AE202" s="2189" t="s">
        <v>19</v>
      </c>
      <c r="AF202" s="1566"/>
      <c r="AG202" s="1815" t="s">
        <v>99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2787</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2788</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109</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2789</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460</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3D6B8-CE46-728B-B8C8-0.356C050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2790</v>
      </c>
      <c r="B1" s="850"/>
      <c r="C1" s="986" t="s">
        <v>2791</v>
      </c>
      <c r="D1" s="984" t="s">
        <v>823</v>
      </c>
      <c r="E1" s="984" t="s">
        <v>869</v>
      </c>
      <c r="F1" s="984" t="s">
        <v>922</v>
      </c>
      <c r="G1" s="984" t="s">
        <v>909</v>
      </c>
      <c r="H1" s="984" t="s">
        <v>2465</v>
      </c>
    </row>
    <row customHeight="1" ht="9">
      <c r="A2" s="987" t="s">
        <v>2792</v>
      </c>
      <c r="B2" s="987"/>
      <c r="C2" s="988" t="str">
        <f>INDEX(TEMPLATE_NUMBER_FORM_LIST,MATCH(TEMPLATE_SPHERE,TEMPLATE_SPHERE_LIST,0))</f>
        <v>16</v>
      </c>
      <c r="D2" s="987" t="s">
        <v>2314</v>
      </c>
      <c r="E2" s="987" t="s">
        <v>163</v>
      </c>
      <c r="F2" s="989" t="s">
        <v>163</v>
      </c>
      <c r="G2" s="987" t="s">
        <v>163</v>
      </c>
      <c r="H2" s="990"/>
    </row>
    <row customHeight="1" ht="63">
      <c r="A3" s="850"/>
      <c r="B3" s="850" t="s">
        <v>99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2793</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2794</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2795</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2796</v>
      </c>
    </row>
    <row customHeight="1" ht="117">
      <c r="A5" s="850" t="s">
        <v>2797</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2798</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2799</v>
      </c>
    </row>
    <row customHeight="1" ht="90">
      <c r="A6" s="850" t="s">
        <v>2800</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2801</v>
      </c>
      <c r="B7" s="850" t="s">
        <v>115</v>
      </c>
      <c r="C7" s="988" t="str">
        <f>IF(TEMPLATE_SPHERE="HEAT",D7,E7)</f>
        <v>Форма 11. Информация о расходах на капитальный и текущий ремонт основных средств</v>
      </c>
      <c r="D7" s="850" t="s">
        <v>2802</v>
      </c>
      <c r="E7" s="850" t="s">
        <v>2803</v>
      </c>
      <c r="F7" s="990"/>
      <c r="G7" s="990"/>
      <c r="H7" s="990"/>
    </row>
    <row customHeight="1" ht="108">
      <c r="A8" s="850" t="s">
        <v>2804</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2003</v>
      </c>
      <c r="E8" s="850" t="s">
        <v>2805</v>
      </c>
      <c r="F8" s="990"/>
      <c r="G8" s="990"/>
      <c r="H8" s="990"/>
    </row>
    <row customHeight="1" ht="99">
      <c r="A9" s="850" t="s">
        <v>2806</v>
      </c>
      <c r="B9" s="850"/>
      <c r="C9" s="850" t="s">
        <v>2807</v>
      </c>
      <c r="D9" s="850"/>
      <c r="E9" s="850"/>
      <c r="F9" s="990"/>
      <c r="G9" s="990"/>
      <c r="H9" s="990"/>
    </row>
    <row customHeight="1" ht="126">
      <c r="A10" s="850" t="s">
        <v>2808</v>
      </c>
      <c r="B10" s="850"/>
      <c r="C10" s="850" t="s">
        <v>2809</v>
      </c>
      <c r="D10" s="850"/>
      <c r="E10" s="850"/>
      <c r="F10" s="990"/>
      <c r="G10" s="990"/>
      <c r="H10" s="990"/>
    </row>
    <row customHeight="1" ht="108">
      <c r="A11" s="850" t="s">
        <v>2810</v>
      </c>
      <c r="B11" s="850"/>
      <c r="C11" s="850" t="s">
        <v>2811</v>
      </c>
      <c r="D11" s="850"/>
      <c r="E11" s="850"/>
      <c r="F11" s="990"/>
      <c r="G11" s="990"/>
      <c r="H11" s="990"/>
    </row>
    <row customHeight="1" ht="54">
      <c r="A12" s="850" t="s">
        <v>2812</v>
      </c>
      <c r="B12" s="850"/>
      <c r="C12" s="850" t="s">
        <v>2813</v>
      </c>
      <c r="D12" s="850"/>
      <c r="E12" s="850"/>
      <c r="F12" s="990"/>
      <c r="G12" s="990"/>
      <c r="H12" s="990"/>
    </row>
    <row customHeight="1" ht="45">
      <c r="A13" s="850" t="s">
        <v>2814</v>
      </c>
      <c r="B13" s="850"/>
      <c r="C13" s="850" t="s">
        <v>2815</v>
      </c>
      <c r="D13" s="850"/>
      <c r="E13" s="850"/>
      <c r="F13" s="990"/>
      <c r="G13" s="990"/>
      <c r="H13" s="990"/>
    </row>
    <row customHeight="1" ht="117">
      <c r="A14" s="850" t="s">
        <v>2816</v>
      </c>
      <c r="B14" s="850"/>
      <c r="C14" s="850" t="s">
        <v>2817</v>
      </c>
      <c r="D14" s="850"/>
      <c r="E14" s="850"/>
      <c r="F14" s="990"/>
      <c r="G14" s="990"/>
      <c r="H14" s="990"/>
    </row>
    <row customHeight="1" ht="117">
      <c r="A15" s="850" t="s">
        <v>2818</v>
      </c>
      <c r="B15" s="850"/>
      <c r="C15" s="850" t="s">
        <v>2819</v>
      </c>
      <c r="D15" s="850"/>
      <c r="E15" s="850"/>
      <c r="F15" s="990"/>
      <c r="G15" s="990"/>
      <c r="H15" s="990"/>
    </row>
    <row customHeight="1" ht="63">
      <c r="A16" s="850" t="s">
        <v>2820</v>
      </c>
      <c r="B16" s="850"/>
      <c r="C16" s="850" t="s">
        <v>2821</v>
      </c>
      <c r="D16" s="850"/>
      <c r="E16" s="850"/>
      <c r="F16" s="990"/>
      <c r="G16" s="990"/>
      <c r="H16" s="990"/>
    </row>
    <row customHeight="1" ht="54">
      <c r="A17" s="850" t="s">
        <v>2822</v>
      </c>
      <c r="B17" s="850"/>
      <c r="C17" s="988" t="s">
        <v>2823</v>
      </c>
      <c r="D17" s="850"/>
      <c r="E17" s="850"/>
      <c r="F17" s="990"/>
      <c r="G17" s="990"/>
      <c r="H17" s="990"/>
    </row>
    <row customHeight="1" ht="27">
      <c r="A18" s="850" t="s">
        <v>2824</v>
      </c>
      <c r="B18" s="850"/>
      <c r="C18" s="988" t="s">
        <v>2825</v>
      </c>
      <c r="D18" s="850"/>
      <c r="E18" s="850"/>
      <c r="F18" s="990"/>
      <c r="G18" s="990"/>
      <c r="H18" s="990"/>
    </row>
    <row customHeight="1" ht="54">
      <c r="A19" s="850" t="s">
        <v>2826</v>
      </c>
      <c r="B19" s="850"/>
      <c r="C19" s="988" t="s">
        <v>2827</v>
      </c>
      <c r="D19" s="850"/>
      <c r="E19" s="850"/>
      <c r="F19" s="990"/>
      <c r="G19" s="990"/>
      <c r="H19" s="990"/>
    </row>
    <row customHeight="1" ht="36">
      <c r="A20" s="850" t="s">
        <v>2828</v>
      </c>
      <c r="B20" s="850"/>
      <c r="C20" s="988" t="s">
        <v>2829</v>
      </c>
      <c r="D20" s="850"/>
      <c r="E20" s="850"/>
      <c r="F20" s="990"/>
      <c r="G20" s="990"/>
      <c r="H20" s="990"/>
    </row>
    <row customHeight="1" ht="36">
      <c r="A21" s="850" t="s">
        <v>2830</v>
      </c>
      <c r="B21" s="850"/>
      <c r="C21" s="988" t="s">
        <v>2831</v>
      </c>
      <c r="D21" s="850"/>
      <c r="E21" s="850"/>
      <c r="F21" s="990"/>
      <c r="G21" s="990"/>
      <c r="H21" s="990"/>
    </row>
    <row customHeight="1" ht="27">
      <c r="A22" s="850" t="s">
        <v>2832</v>
      </c>
      <c r="B22" s="850"/>
      <c r="C22" s="988" t="s">
        <v>2833</v>
      </c>
      <c r="D22" s="850"/>
      <c r="E22" s="850"/>
      <c r="F22" s="990"/>
      <c r="G22" s="990"/>
      <c r="H22" s="990"/>
    </row>
    <row customHeight="1" ht="36">
      <c r="A23" s="850" t="s">
        <v>2834</v>
      </c>
      <c r="B23" s="850"/>
      <c r="C23" s="988" t="s">
        <v>2835</v>
      </c>
      <c r="D23" s="850"/>
      <c r="E23" s="850"/>
      <c r="F23" s="990"/>
      <c r="G23" s="990"/>
      <c r="H23" s="990"/>
    </row>
    <row customHeight="1" ht="28.5">
      <c r="A24" s="850" t="s">
        <v>2836</v>
      </c>
      <c r="B24" s="850"/>
      <c r="C24" s="988" t="s">
        <v>2837</v>
      </c>
      <c r="D24" s="850"/>
      <c r="E24" s="850"/>
      <c r="F24" s="990"/>
      <c r="G24" s="990"/>
      <c r="H24" s="990"/>
    </row>
    <row customHeight="1" ht="36">
      <c r="A25" s="850" t="s">
        <v>2838</v>
      </c>
      <c r="B25" s="850"/>
      <c r="C25" s="988" t="s">
        <v>2839</v>
      </c>
      <c r="D25" s="850"/>
      <c r="E25" s="850"/>
      <c r="F25" s="990"/>
      <c r="G25" s="990"/>
      <c r="H25" s="990"/>
    </row>
    <row customHeight="1" ht="27">
      <c r="A26" s="850" t="s">
        <v>2840</v>
      </c>
      <c r="B26" s="850"/>
      <c r="C26" s="988" t="s">
        <v>2841</v>
      </c>
      <c r="D26" s="850"/>
      <c r="E26" s="850"/>
      <c r="F26" s="990"/>
      <c r="G26" s="990"/>
      <c r="H26" s="990"/>
    </row>
    <row customHeight="1" ht="36">
      <c r="A27" s="850" t="s">
        <v>2842</v>
      </c>
      <c r="B27" s="850"/>
      <c r="C27" s="988" t="s">
        <v>2843</v>
      </c>
      <c r="D27" s="850"/>
      <c r="E27" s="850"/>
      <c r="F27" s="990"/>
      <c r="G27" s="990"/>
      <c r="H27" s="990"/>
    </row>
    <row customHeight="1" ht="28.5">
      <c r="A28" s="850" t="s">
        <v>2844</v>
      </c>
      <c r="B28" s="850"/>
      <c r="C28" s="988" t="s">
        <v>2845</v>
      </c>
      <c r="D28" s="850"/>
      <c r="E28" s="850"/>
      <c r="F28" s="990"/>
      <c r="G28" s="990"/>
      <c r="H28" s="990"/>
    </row>
    <row customHeight="1" ht="126">
      <c r="A29" s="850" t="s">
        <v>2846</v>
      </c>
      <c r="B29" s="850" t="s">
        <v>2416</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2847</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2848</v>
      </c>
    </row>
    <row customHeight="1" ht="36">
      <c r="A30" s="850" t="s">
        <v>2849</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2850</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2851</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2852</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2853</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2854</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2855</v>
      </c>
    </row>
    <row customHeight="1" ht="9">
      <c r="A33" s="850"/>
      <c r="B33" s="850"/>
      <c r="C33" s="988"/>
      <c r="D33" s="850"/>
      <c r="E33" s="850"/>
      <c r="F33" s="990"/>
      <c r="G33" s="990"/>
      <c r="H33" s="990"/>
    </row>
    <row customHeight="1" ht="9">
      <c r="A34" s="850"/>
      <c r="B34" s="850" t="s">
        <v>2352</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3C90BD7-FF63-4D38-FE75-0.234353A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2856</v>
      </c>
      <c r="D1" s="902"/>
      <c r="E1" s="902"/>
      <c r="F1" s="902"/>
      <c r="G1" s="902"/>
      <c r="H1" s="902" t="s">
        <v>2857</v>
      </c>
      <c r="I1" s="902"/>
      <c r="J1" s="902"/>
      <c r="K1" s="902"/>
      <c r="L1" s="902"/>
      <c r="M1" s="902" t="s">
        <v>2858</v>
      </c>
      <c r="N1" s="902" t="s">
        <v>2859</v>
      </c>
      <c r="O1" s="2596" t="s">
        <v>2860</v>
      </c>
      <c r="P1" s="2596"/>
      <c r="Q1" s="2596"/>
      <c r="R1" s="2596"/>
      <c r="S1" s="2596"/>
      <c r="T1" s="2596" t="s">
        <v>2858</v>
      </c>
      <c r="U1" s="2596"/>
      <c r="V1" s="2596"/>
      <c r="W1" s="2596"/>
      <c r="X1" s="2596"/>
      <c r="Y1" s="1003"/>
      <c r="Z1" s="2596" t="s">
        <v>2861</v>
      </c>
      <c r="AA1" s="2596"/>
      <c r="AB1" s="2596"/>
      <c r="AC1" s="2596"/>
      <c r="AD1" s="2596"/>
    </row>
    <row customHeight="1" ht="18">
      <c r="A2" s="850"/>
      <c r="B2" s="850"/>
      <c r="C2" s="845" t="s">
        <v>823</v>
      </c>
      <c r="D2" s="845" t="s">
        <v>869</v>
      </c>
      <c r="E2" s="845" t="s">
        <v>922</v>
      </c>
      <c r="F2" s="845" t="s">
        <v>909</v>
      </c>
      <c r="G2" s="845" t="s">
        <v>2465</v>
      </c>
      <c r="H2" s="847"/>
      <c r="I2" s="847"/>
      <c r="J2" s="847"/>
      <c r="K2" s="847"/>
      <c r="L2" s="847"/>
      <c r="M2" s="847"/>
      <c r="N2" s="847"/>
      <c r="O2" s="845" t="s">
        <v>823</v>
      </c>
      <c r="P2" s="845" t="s">
        <v>869</v>
      </c>
      <c r="Q2" s="845" t="s">
        <v>909</v>
      </c>
      <c r="R2" s="845" t="s">
        <v>922</v>
      </c>
      <c r="S2" s="845" t="s">
        <v>2465</v>
      </c>
      <c r="T2" s="845" t="s">
        <v>823</v>
      </c>
      <c r="U2" s="845" t="s">
        <v>869</v>
      </c>
      <c r="V2" s="845" t="s">
        <v>909</v>
      </c>
      <c r="W2" s="845" t="s">
        <v>922</v>
      </c>
      <c r="X2" s="845" t="s">
        <v>2465</v>
      </c>
      <c r="Y2" s="845"/>
      <c r="Z2" s="845" t="s">
        <v>823</v>
      </c>
      <c r="AA2" s="854" t="s">
        <v>869</v>
      </c>
      <c r="AB2" s="845" t="s">
        <v>909</v>
      </c>
      <c r="AC2" s="845" t="s">
        <v>922</v>
      </c>
      <c r="AD2" s="845" t="s">
        <v>2465</v>
      </c>
    </row>
    <row customHeight="1" ht="162">
      <c r="A3" s="849" t="s">
        <v>27</v>
      </c>
      <c r="B3" s="849"/>
      <c r="C3" s="2600" t="s">
        <v>2862</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2863</v>
      </c>
      <c r="AA3" s="847" t="s">
        <v>2864</v>
      </c>
      <c r="AB3" s="850" t="s">
        <v>2865</v>
      </c>
      <c r="AC3" s="850" t="s">
        <v>2866</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2403</v>
      </c>
      <c r="D11" s="2603" t="s">
        <v>2399</v>
      </c>
      <c r="E11" s="2603" t="s">
        <v>2497</v>
      </c>
      <c r="F11" s="2603" t="s">
        <v>2867</v>
      </c>
      <c r="G11" s="2603"/>
      <c r="H11" s="902" t="s">
        <v>2868</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2869</v>
      </c>
      <c r="U11" s="847" t="s">
        <v>2870</v>
      </c>
      <c r="V11" s="847"/>
      <c r="W11" s="847"/>
      <c r="X11" s="847"/>
      <c r="Y11" s="1004"/>
      <c r="Z11" s="850" t="s">
        <v>2871</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2872</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2873</v>
      </c>
      <c r="U12" s="847" t="s">
        <v>2874</v>
      </c>
      <c r="V12" s="847"/>
      <c r="W12" s="847"/>
      <c r="X12" s="847"/>
      <c r="Y12" s="1004"/>
      <c r="Z12" s="850" t="s">
        <v>2875</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2876</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2877</v>
      </c>
      <c r="U13" s="848" t="s">
        <v>2878</v>
      </c>
      <c r="V13" s="848"/>
      <c r="W13" s="848"/>
      <c r="X13" s="847"/>
      <c r="Y13" s="1004"/>
      <c r="Z13" s="850" t="s">
        <v>2879</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2880</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2881</v>
      </c>
      <c r="AA14" s="853" t="s">
        <v>2881</v>
      </c>
      <c r="AB14" s="850"/>
      <c r="AC14" s="850"/>
      <c r="AD14" s="850"/>
    </row>
    <row customHeight="1" ht="108">
      <c r="A15" s="2597"/>
      <c r="B15" s="903">
        <v>5</v>
      </c>
      <c r="C15" s="2604"/>
      <c r="D15" s="2604"/>
      <c r="E15" s="2604"/>
      <c r="F15" s="2604"/>
      <c r="G15" s="2604"/>
      <c r="H15" s="2598" t="s">
        <v>2882</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2883</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2884</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2884</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2500</v>
      </c>
      <c r="B18" s="903">
        <v>1</v>
      </c>
      <c r="C18" s="847" t="s">
        <v>2868</v>
      </c>
      <c r="D18" s="971" t="s">
        <v>2868</v>
      </c>
      <c r="E18" s="847" t="s">
        <v>2868</v>
      </c>
      <c r="F18" s="847" t="s">
        <v>2868</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2885</v>
      </c>
      <c r="U18" s="850" t="s">
        <v>2886</v>
      </c>
      <c r="V18" s="850" t="s">
        <v>2887</v>
      </c>
      <c r="W18" s="850" t="s">
        <v>2888</v>
      </c>
      <c r="X18" s="847"/>
      <c r="Y18" s="1004"/>
      <c r="Z18" s="850" t="s">
        <v>2889</v>
      </c>
      <c r="AA18" s="853" t="s">
        <v>2890</v>
      </c>
      <c r="AB18" s="853" t="s">
        <v>2890</v>
      </c>
      <c r="AC18" s="853" t="s">
        <v>2890</v>
      </c>
      <c r="AD18" s="850"/>
    </row>
    <row customHeight="1" ht="36">
      <c r="A19" s="849"/>
      <c r="B19" s="903">
        <v>2</v>
      </c>
      <c r="C19" s="847" t="s">
        <v>2872</v>
      </c>
      <c r="D19" s="971" t="s">
        <v>2872</v>
      </c>
      <c r="E19" s="847" t="s">
        <v>2872</v>
      </c>
      <c r="F19" s="847" t="s">
        <v>2872</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2891</v>
      </c>
      <c r="U19" s="850" t="s">
        <v>2892</v>
      </c>
      <c r="V19" s="850" t="s">
        <v>2893</v>
      </c>
      <c r="W19" s="850" t="s">
        <v>2894</v>
      </c>
      <c r="X19" s="847"/>
      <c r="Y19" s="1004"/>
      <c r="Z19" s="850" t="s">
        <v>2895</v>
      </c>
      <c r="AA19" s="853" t="s">
        <v>2895</v>
      </c>
      <c r="AB19" s="853" t="s">
        <v>2895</v>
      </c>
      <c r="AC19" s="853" t="s">
        <v>2895</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724</v>
      </c>
      <c r="P20" s="961" t="s">
        <v>724</v>
      </c>
      <c r="Q20" s="961" t="s">
        <v>724</v>
      </c>
      <c r="R20" s="961" t="s">
        <v>724</v>
      </c>
      <c r="S20" s="961"/>
      <c r="T20" s="968" t="s">
        <v>2896</v>
      </c>
      <c r="U20" s="850" t="s">
        <v>2897</v>
      </c>
      <c r="V20" s="850" t="s">
        <v>2898</v>
      </c>
      <c r="W20" s="850" t="s">
        <v>2899</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319</v>
      </c>
      <c r="P21" s="961"/>
      <c r="Q21" s="961"/>
      <c r="R21" s="961"/>
      <c r="S21" s="961"/>
      <c r="T21" s="968" t="s">
        <v>2900</v>
      </c>
      <c r="U21" s="850"/>
      <c r="V21" s="850"/>
      <c r="W21" s="850"/>
      <c r="X21" s="847"/>
      <c r="Y21" s="1004"/>
      <c r="Z21" s="850" t="s">
        <v>2901</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319</v>
      </c>
      <c r="R22" s="961"/>
      <c r="S22" s="961"/>
      <c r="T22" s="968"/>
      <c r="U22" s="850"/>
      <c r="V22" s="850" t="s">
        <v>2902</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322</v>
      </c>
      <c r="R23" s="961"/>
      <c r="S23" s="961"/>
      <c r="T23" s="968"/>
      <c r="U23" s="850"/>
      <c r="V23" s="850" t="s">
        <v>2903</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744</v>
      </c>
      <c r="R24" s="961"/>
      <c r="S24" s="961"/>
      <c r="T24" s="968"/>
      <c r="U24" s="850"/>
      <c r="V24" s="850" t="s">
        <v>2904</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322</v>
      </c>
      <c r="P25" s="961" t="s">
        <v>319</v>
      </c>
      <c r="Q25" s="961" t="s">
        <v>751</v>
      </c>
      <c r="R25" s="961" t="s">
        <v>319</v>
      </c>
      <c r="S25" s="961"/>
      <c r="T25" s="968" t="s">
        <v>2905</v>
      </c>
      <c r="U25" s="850" t="s">
        <v>2905</v>
      </c>
      <c r="V25" s="850" t="s">
        <v>2905</v>
      </c>
      <c r="W25" s="850" t="s">
        <v>2905</v>
      </c>
      <c r="X25" s="847"/>
      <c r="Y25" s="1004"/>
      <c r="Z25" s="850"/>
      <c r="AA25" s="853"/>
      <c r="AB25" s="850"/>
      <c r="AC25" s="850"/>
      <c r="AD25" s="850"/>
    </row>
    <row customHeight="1" ht="18">
      <c r="A26" s="849"/>
      <c r="B26" s="903">
        <v>9</v>
      </c>
      <c r="C26" s="847" t="s">
        <v>668</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740</v>
      </c>
      <c r="P26" s="961" t="s">
        <v>734</v>
      </c>
      <c r="Q26" s="961" t="s">
        <v>2906</v>
      </c>
      <c r="R26" s="961" t="s">
        <v>734</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2907</v>
      </c>
      <c r="V26" s="968" t="s">
        <v>2907</v>
      </c>
      <c r="W26" s="968" t="s">
        <v>2907</v>
      </c>
      <c r="X26" s="847"/>
      <c r="Y26" s="1004"/>
      <c r="Z26" s="850"/>
      <c r="AA26" s="853"/>
      <c r="AB26" s="850"/>
      <c r="AC26" s="850"/>
      <c r="AD26" s="850"/>
    </row>
    <row customHeight="1" ht="18">
      <c r="A27" s="849"/>
      <c r="B27" s="903">
        <v>10</v>
      </c>
      <c r="C27" s="847" t="s">
        <v>672</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742</v>
      </c>
      <c r="P27" s="961" t="s">
        <v>736</v>
      </c>
      <c r="Q27" s="961" t="s">
        <v>2908</v>
      </c>
      <c r="R27" s="961" t="s">
        <v>736</v>
      </c>
      <c r="S27" s="961"/>
      <c r="T27" s="968" t="s">
        <v>2909</v>
      </c>
      <c r="U27" s="968" t="s">
        <v>2909</v>
      </c>
      <c r="V27" s="968" t="s">
        <v>2909</v>
      </c>
      <c r="W27" s="968" t="s">
        <v>2909</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744</v>
      </c>
      <c r="P28" s="961"/>
      <c r="Q28" s="961"/>
      <c r="R28" s="961"/>
      <c r="S28" s="961"/>
      <c r="T28" s="968" t="s">
        <v>2910</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751</v>
      </c>
      <c r="P29" s="961" t="s">
        <v>322</v>
      </c>
      <c r="Q29" s="961"/>
      <c r="R29" s="961" t="s">
        <v>322</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2911</v>
      </c>
      <c r="V29" s="850"/>
      <c r="W29" s="850" t="s">
        <v>2911</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753</v>
      </c>
      <c r="P30" s="961" t="s">
        <v>744</v>
      </c>
      <c r="Q30" s="961" t="s">
        <v>753</v>
      </c>
      <c r="R30" s="961" t="s">
        <v>744</v>
      </c>
      <c r="S30" s="961"/>
      <c r="T30" s="968" t="s">
        <v>2912</v>
      </c>
      <c r="U30" s="850" t="s">
        <v>2912</v>
      </c>
      <c r="V30" s="850" t="s">
        <v>2912</v>
      </c>
      <c r="W30" s="850" t="s">
        <v>2912</v>
      </c>
      <c r="X30" s="847"/>
      <c r="Y30" s="1004"/>
      <c r="Z30" s="850"/>
      <c r="AA30" s="853" t="s">
        <v>2913</v>
      </c>
      <c r="AB30" s="853" t="s">
        <v>2913</v>
      </c>
      <c r="AC30" s="853" t="s">
        <v>2913</v>
      </c>
      <c r="AD30" s="850"/>
    </row>
    <row customHeight="1" ht="18">
      <c r="A31" s="849"/>
      <c r="B31" s="903">
        <v>14</v>
      </c>
      <c r="C31" s="847" t="s">
        <v>2914</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2915</v>
      </c>
      <c r="P31" s="961" t="s">
        <v>747</v>
      </c>
      <c r="Q31" s="961" t="s">
        <v>2915</v>
      </c>
      <c r="R31" s="961" t="s">
        <v>747</v>
      </c>
      <c r="S31" s="961"/>
      <c r="T31" s="969" t="s">
        <v>2916</v>
      </c>
      <c r="U31" s="850" t="s">
        <v>2916</v>
      </c>
      <c r="V31" s="850" t="s">
        <v>2916</v>
      </c>
      <c r="W31" s="850" t="s">
        <v>2916</v>
      </c>
      <c r="X31" s="847"/>
      <c r="Y31" s="1004"/>
      <c r="Z31" s="850"/>
      <c r="AA31" s="853"/>
      <c r="AB31" s="853"/>
      <c r="AC31" s="853"/>
      <c r="AD31" s="850"/>
    </row>
    <row customHeight="1" ht="36">
      <c r="A32" s="849"/>
      <c r="B32" s="903">
        <v>15</v>
      </c>
      <c r="C32" s="847" t="s">
        <v>2917</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2918</v>
      </c>
      <c r="P32" s="961" t="s">
        <v>749</v>
      </c>
      <c r="Q32" s="961" t="s">
        <v>2918</v>
      </c>
      <c r="R32" s="961" t="s">
        <v>749</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2919</v>
      </c>
      <c r="V32" s="850" t="s">
        <v>2919</v>
      </c>
      <c r="W32" s="850" t="s">
        <v>2919</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755</v>
      </c>
      <c r="P33" s="961" t="s">
        <v>751</v>
      </c>
      <c r="Q33" s="961" t="s">
        <v>755</v>
      </c>
      <c r="R33" s="961" t="s">
        <v>751</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2920</v>
      </c>
      <c r="V33" s="850" t="s">
        <v>2920</v>
      </c>
      <c r="W33" s="850" t="s">
        <v>2921</v>
      </c>
      <c r="X33" s="847"/>
      <c r="Y33" s="1004"/>
      <c r="Z33" s="850"/>
      <c r="AA33" s="853" t="s">
        <v>2922</v>
      </c>
      <c r="AB33" s="853" t="s">
        <v>2922</v>
      </c>
      <c r="AC33" s="853" t="s">
        <v>2922</v>
      </c>
      <c r="AD33" s="850"/>
    </row>
    <row customHeight="1" ht="27">
      <c r="A34" s="849"/>
      <c r="B34" s="903">
        <v>17</v>
      </c>
      <c r="C34" s="847" t="s">
        <v>2923</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2924</v>
      </c>
      <c r="P34" s="961" t="s">
        <v>2906</v>
      </c>
      <c r="Q34" s="961" t="s">
        <v>2924</v>
      </c>
      <c r="R34" s="961" t="s">
        <v>2906</v>
      </c>
      <c r="S34" s="961"/>
      <c r="T34" s="970" t="s">
        <v>2925</v>
      </c>
      <c r="U34" s="850" t="s">
        <v>2925</v>
      </c>
      <c r="V34" s="850" t="s">
        <v>2925</v>
      </c>
      <c r="W34" s="850" t="s">
        <v>2926</v>
      </c>
      <c r="X34" s="847"/>
      <c r="Y34" s="1004"/>
      <c r="Z34" s="850"/>
      <c r="AA34" s="853"/>
      <c r="AB34" s="850"/>
      <c r="AC34" s="850"/>
      <c r="AD34" s="850"/>
    </row>
    <row customHeight="1" ht="45">
      <c r="A35" s="849"/>
      <c r="B35" s="903">
        <v>18</v>
      </c>
      <c r="C35" s="847" t="s">
        <v>2927</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2928</v>
      </c>
      <c r="P35" s="961" t="s">
        <v>2908</v>
      </c>
      <c r="Q35" s="961" t="s">
        <v>2928</v>
      </c>
      <c r="R35" s="961" t="s">
        <v>2908</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2929</v>
      </c>
      <c r="V35" s="850" t="s">
        <v>2929</v>
      </c>
      <c r="W35" s="850" t="s">
        <v>2929</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757</v>
      </c>
      <c r="P36" s="961" t="s">
        <v>753</v>
      </c>
      <c r="Q36" s="961" t="s">
        <v>757</v>
      </c>
      <c r="R36" s="961" t="s">
        <v>753</v>
      </c>
      <c r="S36" s="961"/>
      <c r="T36" s="968" t="s">
        <v>2930</v>
      </c>
      <c r="U36" s="850" t="s">
        <v>2930</v>
      </c>
      <c r="V36" s="850" t="s">
        <v>2930</v>
      </c>
      <c r="W36" s="850" t="s">
        <v>2930</v>
      </c>
      <c r="X36" s="847"/>
      <c r="Y36" s="1004"/>
      <c r="Z36" s="850"/>
      <c r="AA36" s="853"/>
      <c r="AB36" s="850"/>
      <c r="AC36" s="850"/>
      <c r="AD36" s="850"/>
    </row>
    <row customHeight="1" ht="18">
      <c r="A37" s="849"/>
      <c r="B37" s="903">
        <v>20</v>
      </c>
      <c r="C37" s="847" t="s">
        <v>2931</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2932</v>
      </c>
      <c r="P37" s="961" t="s">
        <v>2915</v>
      </c>
      <c r="Q37" s="961" t="s">
        <v>2932</v>
      </c>
      <c r="R37" s="961" t="s">
        <v>2915</v>
      </c>
      <c r="S37" s="961"/>
      <c r="T37" s="968" t="s">
        <v>2933</v>
      </c>
      <c r="U37" s="850" t="s">
        <v>2933</v>
      </c>
      <c r="V37" s="850" t="s">
        <v>2933</v>
      </c>
      <c r="W37" s="850" t="s">
        <v>2933</v>
      </c>
      <c r="X37" s="847"/>
      <c r="Y37" s="1004"/>
      <c r="Z37" s="850"/>
      <c r="AA37" s="853"/>
      <c r="AB37" s="850"/>
      <c r="AC37" s="850"/>
      <c r="AD37" s="850"/>
    </row>
    <row customHeight="1" ht="18">
      <c r="A38" s="849"/>
      <c r="B38" s="903">
        <v>21</v>
      </c>
      <c r="C38" s="847" t="s">
        <v>2934</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2935</v>
      </c>
      <c r="P38" s="961" t="s">
        <v>2918</v>
      </c>
      <c r="Q38" s="961" t="s">
        <v>2935</v>
      </c>
      <c r="R38" s="961" t="s">
        <v>2918</v>
      </c>
      <c r="S38" s="961"/>
      <c r="T38" s="968" t="s">
        <v>2936</v>
      </c>
      <c r="U38" s="850" t="s">
        <v>2936</v>
      </c>
      <c r="V38" s="850" t="s">
        <v>2936</v>
      </c>
      <c r="W38" s="850" t="s">
        <v>2936</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761</v>
      </c>
      <c r="P39" s="961" t="s">
        <v>755</v>
      </c>
      <c r="Q39" s="961" t="s">
        <v>761</v>
      </c>
      <c r="R39" s="961" t="s">
        <v>755</v>
      </c>
      <c r="S39" s="961"/>
      <c r="T39" s="968" t="s">
        <v>2937</v>
      </c>
      <c r="U39" s="850" t="s">
        <v>2938</v>
      </c>
      <c r="V39" s="850" t="s">
        <v>2939</v>
      </c>
      <c r="W39" s="850" t="s">
        <v>2940</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2941</v>
      </c>
      <c r="P40" s="961" t="s">
        <v>757</v>
      </c>
      <c r="Q40" s="961" t="s">
        <v>2941</v>
      </c>
      <c r="R40" s="961" t="s">
        <v>757</v>
      </c>
      <c r="S40" s="961"/>
      <c r="T40" s="847" t="s">
        <v>2942</v>
      </c>
      <c r="U40" s="847" t="s">
        <v>2942</v>
      </c>
      <c r="V40" s="847" t="s">
        <v>2942</v>
      </c>
      <c r="W40" s="847" t="s">
        <v>2942</v>
      </c>
      <c r="X40" s="847"/>
      <c r="Y40" s="1004"/>
      <c r="Z40" s="850" t="s">
        <v>2943</v>
      </c>
      <c r="AA40" s="853" t="s">
        <v>2943</v>
      </c>
      <c r="AB40" s="853" t="s">
        <v>2943</v>
      </c>
      <c r="AC40" s="853" t="s">
        <v>2943</v>
      </c>
      <c r="AD40" s="850"/>
    </row>
    <row customHeight="1" ht="27">
      <c r="A41" s="849"/>
      <c r="B41" s="903">
        <v>24</v>
      </c>
      <c r="C41" s="847" t="s">
        <v>2944</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2945</v>
      </c>
      <c r="P41" s="961" t="s">
        <v>2932</v>
      </c>
      <c r="Q41" s="961" t="s">
        <v>2945</v>
      </c>
      <c r="R41" s="961" t="s">
        <v>2932</v>
      </c>
      <c r="S41" s="961"/>
      <c r="T41" s="847" t="s">
        <v>2946</v>
      </c>
      <c r="U41" s="847" t="s">
        <v>2946</v>
      </c>
      <c r="V41" s="847" t="s">
        <v>2946</v>
      </c>
      <c r="W41" s="847" t="s">
        <v>2946</v>
      </c>
      <c r="X41" s="847"/>
      <c r="Y41" s="1004"/>
      <c r="Z41" s="850" t="s">
        <v>2947</v>
      </c>
      <c r="AA41" s="850" t="s">
        <v>2947</v>
      </c>
      <c r="AB41" s="850" t="s">
        <v>2947</v>
      </c>
      <c r="AC41" s="850" t="s">
        <v>2947</v>
      </c>
      <c r="AD41" s="850"/>
    </row>
    <row customHeight="1" ht="27">
      <c r="A42" s="849"/>
      <c r="B42" s="903">
        <v>25</v>
      </c>
      <c r="C42" s="847" t="s">
        <v>2948</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2949</v>
      </c>
      <c r="P42" s="961" t="s">
        <v>2935</v>
      </c>
      <c r="Q42" s="961" t="s">
        <v>2949</v>
      </c>
      <c r="R42" s="961" t="s">
        <v>2935</v>
      </c>
      <c r="S42" s="961"/>
      <c r="T42" s="847" t="s">
        <v>2950</v>
      </c>
      <c r="U42" s="847" t="s">
        <v>2950</v>
      </c>
      <c r="V42" s="847" t="s">
        <v>2950</v>
      </c>
      <c r="W42" s="847" t="s">
        <v>2950</v>
      </c>
      <c r="X42" s="847"/>
      <c r="Y42" s="1004"/>
      <c r="Z42" s="850" t="s">
        <v>2951</v>
      </c>
      <c r="AA42" s="850" t="s">
        <v>2951</v>
      </c>
      <c r="AB42" s="850" t="s">
        <v>2951</v>
      </c>
      <c r="AC42" s="850" t="s">
        <v>2951</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2952</v>
      </c>
      <c r="P43" s="961" t="s">
        <v>761</v>
      </c>
      <c r="Q43" s="961" t="s">
        <v>2952</v>
      </c>
      <c r="R43" s="961" t="s">
        <v>761</v>
      </c>
      <c r="S43" s="961"/>
      <c r="T43" s="847" t="s">
        <v>2953</v>
      </c>
      <c r="U43" s="847" t="s">
        <v>2953</v>
      </c>
      <c r="V43" s="847" t="s">
        <v>2953</v>
      </c>
      <c r="W43" s="847" t="s">
        <v>2953</v>
      </c>
      <c r="X43" s="847"/>
      <c r="Y43" s="1004"/>
      <c r="Z43" s="850" t="s">
        <v>2954</v>
      </c>
      <c r="AA43" s="850" t="s">
        <v>2954</v>
      </c>
      <c r="AB43" s="850" t="s">
        <v>2954</v>
      </c>
      <c r="AC43" s="850" t="s">
        <v>2954</v>
      </c>
      <c r="AD43" s="850"/>
    </row>
    <row customHeight="1" ht="27">
      <c r="A44" s="849"/>
      <c r="B44" s="903">
        <v>27</v>
      </c>
      <c r="C44" s="847" t="s">
        <v>2955</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2956</v>
      </c>
      <c r="P44" s="961" t="s">
        <v>2957</v>
      </c>
      <c r="Q44" s="961" t="s">
        <v>2956</v>
      </c>
      <c r="R44" s="961" t="s">
        <v>2957</v>
      </c>
      <c r="S44" s="961"/>
      <c r="T44" s="847" t="s">
        <v>2946</v>
      </c>
      <c r="U44" s="847" t="s">
        <v>2946</v>
      </c>
      <c r="V44" s="847" t="s">
        <v>2946</v>
      </c>
      <c r="W44" s="847" t="s">
        <v>2946</v>
      </c>
      <c r="X44" s="847"/>
      <c r="Y44" s="1004"/>
      <c r="Z44" s="850" t="s">
        <v>2958</v>
      </c>
      <c r="AA44" s="850" t="s">
        <v>2958</v>
      </c>
      <c r="AB44" s="850" t="s">
        <v>2958</v>
      </c>
      <c r="AC44" s="850" t="s">
        <v>2958</v>
      </c>
      <c r="AD44" s="850"/>
    </row>
    <row customHeight="1" ht="27">
      <c r="A45" s="849"/>
      <c r="B45" s="903">
        <v>28</v>
      </c>
      <c r="C45" s="847" t="s">
        <v>2959</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2960</v>
      </c>
      <c r="P45" s="961" t="s">
        <v>2961</v>
      </c>
      <c r="Q45" s="961" t="s">
        <v>2960</v>
      </c>
      <c r="R45" s="961" t="s">
        <v>2961</v>
      </c>
      <c r="S45" s="961"/>
      <c r="T45" s="847" t="s">
        <v>2950</v>
      </c>
      <c r="U45" s="847" t="s">
        <v>2950</v>
      </c>
      <c r="V45" s="847" t="s">
        <v>2950</v>
      </c>
      <c r="W45" s="847" t="s">
        <v>2950</v>
      </c>
      <c r="X45" s="847"/>
      <c r="Y45" s="1004"/>
      <c r="Z45" s="850" t="s">
        <v>2962</v>
      </c>
      <c r="AA45" s="850" t="s">
        <v>2962</v>
      </c>
      <c r="AB45" s="850" t="s">
        <v>2962</v>
      </c>
      <c r="AC45" s="850" t="s">
        <v>2962</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2963</v>
      </c>
      <c r="P46" s="961" t="s">
        <v>2941</v>
      </c>
      <c r="Q46" s="961" t="s">
        <v>2963</v>
      </c>
      <c r="R46" s="961" t="s">
        <v>2941</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2964</v>
      </c>
      <c r="V46" s="847" t="s">
        <v>2964</v>
      </c>
      <c r="W46" s="847" t="s">
        <v>2964</v>
      </c>
      <c r="X46" s="847"/>
      <c r="Y46" s="1004"/>
      <c r="Z46" s="850" t="s">
        <v>2965</v>
      </c>
      <c r="AA46" s="850" t="s">
        <v>2966</v>
      </c>
      <c r="AB46" s="850" t="s">
        <v>2966</v>
      </c>
      <c r="AC46" s="850" t="s">
        <v>2966</v>
      </c>
      <c r="AD46" s="850"/>
    </row>
    <row customHeight="1" ht="54">
      <c r="A47" s="849"/>
      <c r="B47" s="903">
        <v>30</v>
      </c>
      <c r="C47" s="847" t="s">
        <v>2967</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2968</v>
      </c>
      <c r="P47" s="961" t="s">
        <v>2945</v>
      </c>
      <c r="Q47" s="961" t="s">
        <v>2968</v>
      </c>
      <c r="R47" s="961" t="s">
        <v>2945</v>
      </c>
      <c r="S47" s="961"/>
      <c r="T47" s="847" t="s">
        <v>2969</v>
      </c>
      <c r="U47" s="847" t="s">
        <v>2969</v>
      </c>
      <c r="V47" s="847" t="s">
        <v>2969</v>
      </c>
      <c r="W47" s="847" t="s">
        <v>2969</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2952</v>
      </c>
      <c r="Q48" s="961" t="s">
        <v>2970</v>
      </c>
      <c r="R48" s="961" t="s">
        <v>2952</v>
      </c>
      <c r="S48" s="961"/>
      <c r="T48" s="847"/>
      <c r="U48" s="847" t="s">
        <v>2971</v>
      </c>
      <c r="V48" s="847" t="s">
        <v>2972</v>
      </c>
      <c r="W48" s="847" t="s">
        <v>2972</v>
      </c>
      <c r="X48" s="847"/>
      <c r="Y48" s="1004"/>
      <c r="Z48" s="850"/>
      <c r="AA48" s="853" t="s">
        <v>2966</v>
      </c>
      <c r="AB48" s="853" t="s">
        <v>2966</v>
      </c>
      <c r="AC48" s="853" t="s">
        <v>2966</v>
      </c>
      <c r="AD48" s="850"/>
    </row>
    <row customHeight="1" ht="54">
      <c r="A49" s="849"/>
      <c r="B49" s="903">
        <v>32</v>
      </c>
      <c r="C49" s="847" t="s">
        <v>2973</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2956</v>
      </c>
      <c r="Q49" s="961" t="s">
        <v>2974</v>
      </c>
      <c r="R49" s="961" t="s">
        <v>2956</v>
      </c>
      <c r="S49" s="961"/>
      <c r="T49" s="847"/>
      <c r="U49" s="847" t="s">
        <v>2969</v>
      </c>
      <c r="V49" s="847" t="s">
        <v>2969</v>
      </c>
      <c r="W49" s="847" t="s">
        <v>2969</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2970</v>
      </c>
      <c r="P50" s="961" t="s">
        <v>2963</v>
      </c>
      <c r="Q50" s="961" t="s">
        <v>2975</v>
      </c>
      <c r="R50" s="961" t="s">
        <v>2963</v>
      </c>
      <c r="S50" s="961"/>
      <c r="T50" s="847" t="s">
        <v>2976</v>
      </c>
      <c r="U50" s="847" t="s">
        <v>2977</v>
      </c>
      <c r="V50" s="847" t="s">
        <v>2978</v>
      </c>
      <c r="W50" s="847" t="s">
        <v>2979</v>
      </c>
      <c r="X50" s="847"/>
      <c r="Y50" s="1004"/>
      <c r="Z50" s="850" t="s">
        <v>2980</v>
      </c>
      <c r="AA50" s="853" t="s">
        <v>2981</v>
      </c>
      <c r="AB50" s="853" t="s">
        <v>2981</v>
      </c>
      <c r="AC50" s="853" t="s">
        <v>2981</v>
      </c>
      <c r="AD50" s="850"/>
    </row>
    <row customHeight="1" ht="27">
      <c r="A51" s="849"/>
      <c r="B51" s="903">
        <v>34</v>
      </c>
      <c r="C51" s="847" t="s">
        <v>2982</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2983</v>
      </c>
      <c r="U51" s="847"/>
      <c r="V51" s="847"/>
      <c r="W51" s="847"/>
      <c r="X51" s="847"/>
      <c r="Y51" s="1004"/>
      <c r="Z51" s="850"/>
      <c r="AA51" s="853"/>
      <c r="AB51" s="853"/>
      <c r="AC51" s="853"/>
      <c r="AD51" s="850"/>
    </row>
    <row customHeight="1" ht="36">
      <c r="A52" s="849"/>
      <c r="B52" s="903">
        <v>35</v>
      </c>
      <c r="C52" s="847" t="s">
        <v>2876</v>
      </c>
      <c r="D52" s="971" t="s">
        <v>2876</v>
      </c>
      <c r="E52" s="847" t="s">
        <v>2876</v>
      </c>
      <c r="F52" s="847" t="s">
        <v>2876</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2984</v>
      </c>
      <c r="U52" s="847" t="s">
        <v>2985</v>
      </c>
      <c r="V52" s="847" t="s">
        <v>2986</v>
      </c>
      <c r="W52" s="847" t="s">
        <v>2987</v>
      </c>
      <c r="X52" s="847"/>
      <c r="Y52" s="1004"/>
      <c r="Z52" s="850" t="s">
        <v>765</v>
      </c>
      <c r="AA52" s="853" t="s">
        <v>765</v>
      </c>
      <c r="AB52" s="853" t="s">
        <v>765</v>
      </c>
      <c r="AC52" s="853" t="s">
        <v>765</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769</v>
      </c>
      <c r="P53" s="961" t="s">
        <v>336</v>
      </c>
      <c r="Q53" s="961" t="s">
        <v>336</v>
      </c>
      <c r="R53" s="961" t="s">
        <v>336</v>
      </c>
      <c r="S53" s="961"/>
      <c r="T53" s="847" t="s">
        <v>2988</v>
      </c>
      <c r="U53" s="847" t="s">
        <v>2988</v>
      </c>
      <c r="V53" s="847" t="s">
        <v>2988</v>
      </c>
      <c r="W53" s="847" t="s">
        <v>2988</v>
      </c>
      <c r="X53" s="847"/>
      <c r="Y53" s="1004"/>
      <c r="Z53" s="850"/>
      <c r="AA53" s="853"/>
      <c r="AB53" s="850"/>
      <c r="AC53" s="850"/>
      <c r="AD53" s="850"/>
    </row>
    <row customHeight="1" ht="18">
      <c r="A54" s="849"/>
      <c r="B54" s="903">
        <v>37</v>
      </c>
      <c r="C54" s="847" t="s">
        <v>2882</v>
      </c>
      <c r="D54" s="971" t="s">
        <v>2882</v>
      </c>
      <c r="E54" s="847" t="s">
        <v>2882</v>
      </c>
      <c r="F54" s="847" t="s">
        <v>2882</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115</v>
      </c>
      <c r="P54" s="961" t="s">
        <v>91</v>
      </c>
      <c r="Q54" s="961" t="s">
        <v>91</v>
      </c>
      <c r="R54" s="961" t="s">
        <v>91</v>
      </c>
      <c r="S54" s="961"/>
      <c r="T54" s="847" t="s">
        <v>767</v>
      </c>
      <c r="U54" s="847" t="s">
        <v>767</v>
      </c>
      <c r="V54" s="847" t="s">
        <v>767</v>
      </c>
      <c r="W54" s="847" t="s">
        <v>767</v>
      </c>
      <c r="X54" s="847"/>
      <c r="Y54" s="1004"/>
      <c r="Z54" s="850" t="s">
        <v>768</v>
      </c>
      <c r="AA54" s="850" t="s">
        <v>768</v>
      </c>
      <c r="AB54" s="850" t="s">
        <v>768</v>
      </c>
      <c r="AC54" s="850" t="s">
        <v>768</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325</v>
      </c>
      <c r="P55" s="961" t="s">
        <v>769</v>
      </c>
      <c r="Q55" s="961" t="s">
        <v>769</v>
      </c>
      <c r="R55" s="961" t="s">
        <v>769</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2989</v>
      </c>
      <c r="V55" s="847" t="s">
        <v>2989</v>
      </c>
      <c r="W55" s="847" t="s">
        <v>2989</v>
      </c>
      <c r="X55" s="847"/>
      <c r="Y55" s="1004"/>
      <c r="Z55" s="850" t="s">
        <v>2990</v>
      </c>
      <c r="AA55" s="850" t="s">
        <v>2990</v>
      </c>
      <c r="AB55" s="850" t="s">
        <v>2990</v>
      </c>
      <c r="AC55" s="850" t="s">
        <v>2990</v>
      </c>
      <c r="AD55" s="850"/>
    </row>
    <row customHeight="1" ht="27">
      <c r="A56" s="849"/>
      <c r="B56" s="903">
        <v>39</v>
      </c>
      <c r="C56" s="847" t="s">
        <v>1868</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1987</v>
      </c>
      <c r="P56" s="961" t="s">
        <v>772</v>
      </c>
      <c r="Q56" s="961" t="s">
        <v>772</v>
      </c>
      <c r="R56" s="961" t="s">
        <v>772</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2991</v>
      </c>
      <c r="V56" s="847" t="s">
        <v>2991</v>
      </c>
      <c r="W56" s="847" t="s">
        <v>2991</v>
      </c>
      <c r="X56" s="847"/>
      <c r="Y56" s="1004"/>
      <c r="Z56" s="850" t="s">
        <v>774</v>
      </c>
      <c r="AA56" s="850" t="s">
        <v>774</v>
      </c>
      <c r="AB56" s="850" t="s">
        <v>774</v>
      </c>
      <c r="AC56" s="850" t="s">
        <v>774</v>
      </c>
      <c r="AD56" s="850"/>
    </row>
    <row customHeight="1" ht="27">
      <c r="A57" s="849"/>
      <c r="B57" s="903">
        <v>40</v>
      </c>
      <c r="C57" s="847" t="s">
        <v>1870</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2992</v>
      </c>
      <c r="P57" s="961" t="s">
        <v>775</v>
      </c>
      <c r="Q57" s="961" t="s">
        <v>775</v>
      </c>
      <c r="R57" s="961" t="s">
        <v>775</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2993</v>
      </c>
      <c r="V57" s="847" t="s">
        <v>2993</v>
      </c>
      <c r="W57" s="847" t="s">
        <v>2993</v>
      </c>
      <c r="X57" s="847"/>
      <c r="Y57" s="1004"/>
      <c r="Z57" s="850" t="s">
        <v>777</v>
      </c>
      <c r="AA57" s="850" t="s">
        <v>777</v>
      </c>
      <c r="AB57" s="850" t="s">
        <v>777</v>
      </c>
      <c r="AC57" s="850" t="s">
        <v>777</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897</v>
      </c>
      <c r="P58" s="961" t="s">
        <v>811</v>
      </c>
      <c r="Q58" s="961" t="s">
        <v>811</v>
      </c>
      <c r="R58" s="961" t="s">
        <v>811</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2994</v>
      </c>
      <c r="V58" s="847" t="s">
        <v>2994</v>
      </c>
      <c r="W58" s="847" t="s">
        <v>2994</v>
      </c>
      <c r="X58" s="847"/>
      <c r="Y58" s="1004"/>
      <c r="Z58" s="850"/>
      <c r="AA58" s="853"/>
      <c r="AB58" s="850"/>
      <c r="AC58" s="850"/>
      <c r="AD58" s="850"/>
    </row>
    <row customHeight="1" ht="36">
      <c r="A59" s="849"/>
      <c r="B59" s="903">
        <v>42</v>
      </c>
      <c r="C59" s="847">
        <v>3</v>
      </c>
      <c r="D59" s="971" t="s">
        <v>2982</v>
      </c>
      <c r="E59" s="847" t="s">
        <v>2982</v>
      </c>
      <c r="F59" s="847" t="s">
        <v>2982</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115</v>
      </c>
      <c r="Q59" s="961" t="s">
        <v>115</v>
      </c>
      <c r="R59" s="961" t="s">
        <v>115</v>
      </c>
      <c r="S59" s="961"/>
      <c r="T59" s="847"/>
      <c r="U59" s="847" t="s">
        <v>2995</v>
      </c>
      <c r="V59" s="847" t="s">
        <v>2996</v>
      </c>
      <c r="W59" s="847" t="s">
        <v>2997</v>
      </c>
      <c r="X59" s="847"/>
      <c r="Y59" s="1004"/>
      <c r="Z59" s="850"/>
      <c r="AA59" s="853"/>
      <c r="AB59" s="850"/>
      <c r="AC59" s="850"/>
      <c r="AD59" s="850"/>
    </row>
    <row customHeight="1" ht="81">
      <c r="A60" s="849"/>
      <c r="B60" s="903">
        <v>43</v>
      </c>
      <c r="C60" s="847" t="s">
        <v>2998</v>
      </c>
      <c r="D60" s="971" t="s">
        <v>2998</v>
      </c>
      <c r="E60" s="847" t="s">
        <v>2998</v>
      </c>
      <c r="F60" s="847" t="s">
        <v>2998</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645</v>
      </c>
      <c r="U60" s="847" t="s">
        <v>645</v>
      </c>
      <c r="V60" s="847" t="s">
        <v>645</v>
      </c>
      <c r="W60" s="847" t="s">
        <v>645</v>
      </c>
      <c r="X60" s="847"/>
      <c r="Y60" s="1004"/>
      <c r="Z60" s="850" t="s">
        <v>2999</v>
      </c>
      <c r="AA60" s="853" t="s">
        <v>3000</v>
      </c>
      <c r="AB60" s="850" t="s">
        <v>3001</v>
      </c>
      <c r="AC60" s="850" t="s">
        <v>3000</v>
      </c>
      <c r="AD60" s="850"/>
    </row>
    <row customHeight="1" ht="9">
      <c r="A61" s="849"/>
      <c r="B61" s="903">
        <v>44</v>
      </c>
      <c r="C61" s="847"/>
      <c r="D61" s="971" t="s">
        <v>3002</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3003</v>
      </c>
      <c r="V61" s="847"/>
      <c r="W61" s="847"/>
      <c r="X61" s="847"/>
      <c r="Y61" s="1004"/>
      <c r="Z61" s="850"/>
      <c r="AA61" s="853"/>
      <c r="AB61" s="850"/>
      <c r="AC61" s="850"/>
      <c r="AD61" s="850"/>
    </row>
    <row customHeight="1" ht="9">
      <c r="A62" s="849"/>
      <c r="B62" s="903">
        <v>45</v>
      </c>
      <c r="C62" s="847"/>
      <c r="D62" s="971" t="s">
        <v>3004</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116</v>
      </c>
      <c r="Q62" s="961"/>
      <c r="R62" s="961"/>
      <c r="S62" s="961"/>
      <c r="T62" s="847"/>
      <c r="U62" s="847" t="s">
        <v>3005</v>
      </c>
      <c r="V62" s="847"/>
      <c r="W62" s="847"/>
      <c r="X62" s="847"/>
      <c r="Y62" s="1004"/>
      <c r="Z62" s="850"/>
      <c r="AA62" s="853"/>
      <c r="AB62" s="850"/>
      <c r="AC62" s="850"/>
      <c r="AD62" s="850"/>
    </row>
    <row customHeight="1" ht="18">
      <c r="A63" s="849"/>
      <c r="B63" s="903">
        <v>46</v>
      </c>
      <c r="C63" s="847"/>
      <c r="D63" s="971" t="s">
        <v>3006</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162</v>
      </c>
      <c r="Q63" s="961"/>
      <c r="R63" s="961"/>
      <c r="S63" s="961"/>
      <c r="T63" s="847"/>
      <c r="U63" s="847" t="s">
        <v>3007</v>
      </c>
      <c r="V63" s="847"/>
      <c r="W63" s="847"/>
      <c r="X63" s="847"/>
      <c r="Y63" s="1004"/>
      <c r="Z63" s="850"/>
      <c r="AA63" s="853"/>
      <c r="AB63" s="850"/>
      <c r="AC63" s="850"/>
      <c r="AD63" s="850"/>
    </row>
    <row customHeight="1" ht="18">
      <c r="A64" s="849"/>
      <c r="B64" s="903">
        <v>47</v>
      </c>
      <c r="C64" s="847"/>
      <c r="D64" s="971" t="s">
        <v>3008</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163</v>
      </c>
      <c r="Q64" s="961"/>
      <c r="R64" s="961"/>
      <c r="S64" s="961"/>
      <c r="T64" s="847"/>
      <c r="U64" s="847" t="s">
        <v>3009</v>
      </c>
      <c r="V64" s="847"/>
      <c r="W64" s="847"/>
      <c r="X64" s="847"/>
      <c r="Y64" s="1004"/>
      <c r="Z64" s="850"/>
      <c r="AA64" s="853" t="s">
        <v>3010</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2923</v>
      </c>
      <c r="Q65" s="961"/>
      <c r="R65" s="961"/>
      <c r="S65" s="961"/>
      <c r="T65" s="847"/>
      <c r="U65" s="847" t="s">
        <v>3011</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2927</v>
      </c>
      <c r="Q66" s="961"/>
      <c r="R66" s="961"/>
      <c r="S66" s="961"/>
      <c r="T66" s="847"/>
      <c r="U66" s="847" t="s">
        <v>3012</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3013</v>
      </c>
      <c r="Q67" s="961"/>
      <c r="R67" s="961"/>
      <c r="S67" s="961"/>
      <c r="T67" s="847"/>
      <c r="U67" s="847" t="s">
        <v>3014</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3015</v>
      </c>
      <c r="Q68" s="961"/>
      <c r="R68" s="961"/>
      <c r="S68" s="961"/>
      <c r="T68" s="847"/>
      <c r="U68" s="847" t="s">
        <v>3016</v>
      </c>
      <c r="V68" s="847"/>
      <c r="W68" s="847"/>
      <c r="X68" s="847"/>
      <c r="Y68" s="1004"/>
      <c r="Z68" s="850"/>
      <c r="AA68" s="853"/>
      <c r="AB68" s="850"/>
      <c r="AC68" s="850"/>
      <c r="AD68" s="850"/>
    </row>
    <row customHeight="1" ht="9">
      <c r="A69" s="849"/>
      <c r="B69" s="903">
        <v>52</v>
      </c>
      <c r="C69" s="847"/>
      <c r="D69" s="971" t="s">
        <v>3017</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164</v>
      </c>
      <c r="Q69" s="961"/>
      <c r="R69" s="961"/>
      <c r="S69" s="961"/>
      <c r="T69" s="847"/>
      <c r="U69" s="847" t="s">
        <v>3018</v>
      </c>
      <c r="V69" s="847"/>
      <c r="W69" s="847"/>
      <c r="X69" s="847"/>
      <c r="Y69" s="1004"/>
      <c r="Z69" s="850"/>
      <c r="AA69" s="853"/>
      <c r="AB69" s="850"/>
      <c r="AC69" s="850"/>
      <c r="AD69" s="850"/>
    </row>
    <row customHeight="1" ht="27">
      <c r="A70" s="849"/>
      <c r="B70" s="903">
        <v>53</v>
      </c>
      <c r="C70" s="847"/>
      <c r="D70" s="971"/>
      <c r="E70" s="847" t="s">
        <v>3002</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3019</v>
      </c>
      <c r="W70" s="847"/>
      <c r="X70" s="847"/>
      <c r="Y70" s="1004"/>
      <c r="Z70" s="850"/>
      <c r="AA70" s="853"/>
      <c r="AB70" s="850"/>
      <c r="AC70" s="850"/>
      <c r="AD70" s="850"/>
    </row>
    <row customHeight="1" ht="36">
      <c r="A71" s="849"/>
      <c r="B71" s="903">
        <v>54</v>
      </c>
      <c r="C71" s="847"/>
      <c r="D71" s="971"/>
      <c r="E71" s="847" t="s">
        <v>3004</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116</v>
      </c>
      <c r="R71" s="961"/>
      <c r="S71" s="961"/>
      <c r="T71" s="847"/>
      <c r="U71" s="847"/>
      <c r="V71" s="847" t="s">
        <v>3020</v>
      </c>
      <c r="W71" s="847"/>
      <c r="X71" s="847"/>
      <c r="Y71" s="1004"/>
      <c r="Z71" s="850"/>
      <c r="AA71" s="853"/>
      <c r="AB71" s="850"/>
      <c r="AC71" s="850"/>
      <c r="AD71" s="850"/>
    </row>
    <row customHeight="1" ht="27">
      <c r="A72" s="849"/>
      <c r="B72" s="903">
        <v>55</v>
      </c>
      <c r="C72" s="847"/>
      <c r="D72" s="971"/>
      <c r="E72" s="847" t="s">
        <v>3006</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162</v>
      </c>
      <c r="R72" s="961"/>
      <c r="S72" s="961"/>
      <c r="T72" s="847"/>
      <c r="U72" s="847"/>
      <c r="V72" s="847" t="s">
        <v>3021</v>
      </c>
      <c r="W72" s="847"/>
      <c r="X72" s="847"/>
      <c r="Y72" s="1004"/>
      <c r="Z72" s="850"/>
      <c r="AA72" s="853"/>
      <c r="AB72" s="850"/>
      <c r="AC72" s="850"/>
      <c r="AD72" s="850"/>
    </row>
    <row customHeight="1" ht="36">
      <c r="A73" s="849"/>
      <c r="B73" s="903">
        <v>56</v>
      </c>
      <c r="C73" s="847"/>
      <c r="D73" s="971"/>
      <c r="E73" s="847" t="s">
        <v>3008</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163</v>
      </c>
      <c r="R73" s="961"/>
      <c r="S73" s="961"/>
      <c r="T73" s="847"/>
      <c r="U73" s="847"/>
      <c r="V73" s="847" t="s">
        <v>3022</v>
      </c>
      <c r="W73" s="847"/>
      <c r="X73" s="847"/>
      <c r="Y73" s="1004"/>
      <c r="Z73" s="850"/>
      <c r="AA73" s="853"/>
      <c r="AB73" s="850"/>
      <c r="AC73" s="850"/>
      <c r="AD73" s="850"/>
    </row>
    <row customHeight="1" ht="18">
      <c r="A74" s="849"/>
      <c r="B74" s="903">
        <v>57</v>
      </c>
      <c r="C74" s="847"/>
      <c r="D74" s="971"/>
      <c r="E74" s="847" t="s">
        <v>3017</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164</v>
      </c>
      <c r="R74" s="961"/>
      <c r="S74" s="961"/>
      <c r="T74" s="847"/>
      <c r="U74" s="847"/>
      <c r="V74" s="847" t="s">
        <v>3023</v>
      </c>
      <c r="W74" s="847"/>
      <c r="X74" s="847"/>
      <c r="Y74" s="1004"/>
      <c r="Z74" s="850"/>
      <c r="AA74" s="853"/>
      <c r="AB74" s="850"/>
      <c r="AC74" s="850"/>
      <c r="AD74" s="850"/>
    </row>
    <row customHeight="1" ht="18">
      <c r="A75" s="849"/>
      <c r="B75" s="903">
        <v>58</v>
      </c>
      <c r="C75" s="847"/>
      <c r="D75" s="971"/>
      <c r="E75" s="847"/>
      <c r="F75" s="847" t="s">
        <v>3002</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3024</v>
      </c>
      <c r="X75" s="847"/>
      <c r="Y75" s="1004"/>
      <c r="Z75" s="850"/>
      <c r="AA75" s="853"/>
      <c r="AB75" s="850"/>
      <c r="AC75" s="850"/>
      <c r="AD75" s="850"/>
    </row>
    <row customHeight="1" ht="36">
      <c r="A76" s="849"/>
      <c r="B76" s="903">
        <v>59</v>
      </c>
      <c r="C76" s="847"/>
      <c r="D76" s="971"/>
      <c r="E76" s="847"/>
      <c r="F76" s="847" t="s">
        <v>3004</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116</v>
      </c>
      <c r="S76" s="961"/>
      <c r="T76" s="847"/>
      <c r="U76" s="847"/>
      <c r="V76" s="847"/>
      <c r="W76" s="847" t="s">
        <v>3025</v>
      </c>
      <c r="X76" s="847"/>
      <c r="Y76" s="1004"/>
      <c r="Z76" s="850"/>
      <c r="AA76" s="853"/>
      <c r="AB76" s="850"/>
      <c r="AC76" s="850"/>
      <c r="AD76" s="850"/>
    </row>
    <row customHeight="1" ht="18">
      <c r="A77" s="849"/>
      <c r="B77" s="903">
        <v>60</v>
      </c>
      <c r="C77" s="847"/>
      <c r="D77" s="971"/>
      <c r="E77" s="847"/>
      <c r="F77" s="847" t="s">
        <v>3006</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162</v>
      </c>
      <c r="S77" s="961"/>
      <c r="T77" s="847"/>
      <c r="U77" s="847"/>
      <c r="V77" s="847"/>
      <c r="W77" s="847" t="s">
        <v>3026</v>
      </c>
      <c r="X77" s="847"/>
      <c r="Y77" s="1004"/>
      <c r="Z77" s="850"/>
      <c r="AA77" s="853"/>
      <c r="AB77" s="850"/>
      <c r="AC77" s="850"/>
      <c r="AD77" s="850"/>
    </row>
    <row customHeight="1" ht="72">
      <c r="A78" s="849"/>
      <c r="B78" s="903">
        <v>61</v>
      </c>
      <c r="C78" s="847" t="s">
        <v>3002</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650</v>
      </c>
      <c r="U78" s="847"/>
      <c r="V78" s="847"/>
      <c r="W78" s="847"/>
      <c r="X78" s="847"/>
      <c r="Y78" s="1004"/>
      <c r="Z78" s="850" t="s">
        <v>3027</v>
      </c>
      <c r="AA78" s="853"/>
      <c r="AB78" s="850"/>
      <c r="AC78" s="850"/>
      <c r="AD78" s="850"/>
    </row>
    <row customHeight="1" ht="36">
      <c r="A79" s="849"/>
      <c r="B79" s="903">
        <v>62</v>
      </c>
      <c r="C79" s="847" t="s">
        <v>3004</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116</v>
      </c>
      <c r="P79" s="961"/>
      <c r="Q79" s="961"/>
      <c r="R79" s="961"/>
      <c r="S79" s="961"/>
      <c r="T79" s="847" t="s">
        <v>3028</v>
      </c>
      <c r="U79" s="847"/>
      <c r="V79" s="847"/>
      <c r="W79" s="847"/>
      <c r="X79" s="847"/>
      <c r="Y79" s="1004"/>
      <c r="Z79" s="850" t="s">
        <v>3029</v>
      </c>
      <c r="AA79" s="853"/>
      <c r="AB79" s="850"/>
      <c r="AC79" s="850"/>
      <c r="AD79" s="850"/>
    </row>
    <row customHeight="1" ht="45">
      <c r="A80" s="849"/>
      <c r="B80" s="903">
        <v>63</v>
      </c>
      <c r="C80" s="847" t="s">
        <v>3006</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162</v>
      </c>
      <c r="P80" s="961"/>
      <c r="Q80" s="961"/>
      <c r="R80" s="961"/>
      <c r="S80" s="961"/>
      <c r="T80" s="847" t="s">
        <v>3030</v>
      </c>
      <c r="U80" s="847"/>
      <c r="V80" s="847"/>
      <c r="W80" s="847"/>
      <c r="X80" s="847"/>
      <c r="Y80" s="1004"/>
      <c r="Z80" s="850" t="s">
        <v>3031</v>
      </c>
      <c r="AA80" s="853"/>
      <c r="AB80" s="850"/>
      <c r="AC80" s="850"/>
      <c r="AD80" s="850"/>
    </row>
    <row customHeight="1" ht="36">
      <c r="A81" s="849"/>
      <c r="B81" s="903">
        <v>64</v>
      </c>
      <c r="C81" s="847" t="s">
        <v>3008</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2914</v>
      </c>
      <c r="P81" s="961"/>
      <c r="Q81" s="961"/>
      <c r="R81" s="961"/>
      <c r="S81" s="961"/>
      <c r="T81" s="847" t="s">
        <v>3032</v>
      </c>
      <c r="U81" s="847"/>
      <c r="V81" s="847"/>
      <c r="W81" s="847"/>
      <c r="X81" s="847"/>
      <c r="Y81" s="1004"/>
      <c r="Z81" s="850" t="s">
        <v>3033</v>
      </c>
      <c r="AA81" s="853"/>
      <c r="AB81" s="850"/>
      <c r="AC81" s="850"/>
      <c r="AD81" s="850"/>
    </row>
    <row customHeight="1" ht="90">
      <c r="A82" s="849"/>
      <c r="B82" s="903">
        <v>65</v>
      </c>
      <c r="C82" s="847" t="s">
        <v>3017</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163</v>
      </c>
      <c r="P82" s="961"/>
      <c r="Q82" s="961"/>
      <c r="R82" s="961"/>
      <c r="S82" s="961"/>
      <c r="T82" s="847" t="s">
        <v>3034</v>
      </c>
      <c r="U82" s="847"/>
      <c r="V82" s="847"/>
      <c r="W82" s="847"/>
      <c r="X82" s="847"/>
      <c r="Y82" s="1004"/>
      <c r="Z82" s="850" t="s">
        <v>3035</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2923</v>
      </c>
      <c r="P83" s="961"/>
      <c r="Q83" s="961"/>
      <c r="R83" s="961"/>
      <c r="S83" s="961"/>
      <c r="T83" s="847" t="s">
        <v>3036</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3037</v>
      </c>
      <c r="P84" s="961"/>
      <c r="Q84" s="961"/>
      <c r="R84" s="961"/>
      <c r="S84" s="961"/>
      <c r="T84" s="847" t="s">
        <v>3038</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2927</v>
      </c>
      <c r="P85" s="961"/>
      <c r="Q85" s="961"/>
      <c r="R85" s="961"/>
      <c r="S85" s="961"/>
      <c r="T85" s="847" t="s">
        <v>3039</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3040</v>
      </c>
      <c r="P86" s="961"/>
      <c r="Q86" s="961"/>
      <c r="R86" s="961"/>
      <c r="S86" s="961"/>
      <c r="T86" s="847" t="s">
        <v>3041</v>
      </c>
      <c r="U86" s="847"/>
      <c r="V86" s="847"/>
      <c r="W86" s="847"/>
      <c r="X86" s="847"/>
      <c r="Y86" s="1004"/>
      <c r="Z86" s="850"/>
      <c r="AA86" s="853"/>
      <c r="AB86" s="850"/>
      <c r="AC86" s="850"/>
      <c r="AD86" s="850"/>
    </row>
    <row customHeight="1" ht="36">
      <c r="A87" s="849"/>
      <c r="B87" s="903">
        <v>70</v>
      </c>
      <c r="C87" s="847" t="s">
        <v>3042</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164</v>
      </c>
      <c r="P87" s="961"/>
      <c r="Q87" s="961"/>
      <c r="R87" s="961"/>
      <c r="S87" s="961"/>
      <c r="T87" s="847" t="s">
        <v>3043</v>
      </c>
      <c r="U87" s="847"/>
      <c r="V87" s="847"/>
      <c r="W87" s="847"/>
      <c r="X87" s="847"/>
      <c r="Y87" s="1004"/>
      <c r="Z87" s="850"/>
      <c r="AA87" s="853"/>
      <c r="AB87" s="850"/>
      <c r="AC87" s="850"/>
      <c r="AD87" s="850"/>
    </row>
    <row customHeight="1" ht="18">
      <c r="A88" s="849"/>
      <c r="B88" s="903">
        <v>71</v>
      </c>
      <c r="C88" s="847" t="s">
        <v>3044</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165</v>
      </c>
      <c r="P88" s="961"/>
      <c r="Q88" s="961"/>
      <c r="R88" s="961"/>
      <c r="S88" s="961"/>
      <c r="T88" s="847" t="s">
        <v>682</v>
      </c>
      <c r="U88" s="847"/>
      <c r="V88" s="847"/>
      <c r="W88" s="847"/>
      <c r="X88" s="847"/>
      <c r="Y88" s="1004"/>
      <c r="Z88" s="850"/>
      <c r="AA88" s="853"/>
      <c r="AB88" s="850"/>
      <c r="AC88" s="850"/>
      <c r="AD88" s="850"/>
    </row>
    <row customHeight="1" ht="18">
      <c r="A89" s="849"/>
      <c r="B89" s="903">
        <v>72</v>
      </c>
      <c r="C89" s="847" t="s">
        <v>3045</v>
      </c>
      <c r="D89" s="971" t="s">
        <v>3042</v>
      </c>
      <c r="E89" s="847" t="s">
        <v>3042</v>
      </c>
      <c r="F89" s="847" t="s">
        <v>3008</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166</v>
      </c>
      <c r="P89" s="961" t="s">
        <v>165</v>
      </c>
      <c r="Q89" s="961" t="s">
        <v>165</v>
      </c>
      <c r="R89" s="961" t="s">
        <v>163</v>
      </c>
      <c r="S89" s="961"/>
      <c r="T89" s="847" t="s">
        <v>690</v>
      </c>
      <c r="U89" s="847" t="s">
        <v>690</v>
      </c>
      <c r="V89" s="847" t="s">
        <v>690</v>
      </c>
      <c r="W89" s="847" t="s">
        <v>690</v>
      </c>
      <c r="X89" s="847"/>
      <c r="Y89" s="1004"/>
      <c r="Z89" s="850"/>
      <c r="AA89" s="853"/>
      <c r="AB89" s="850"/>
      <c r="AC89" s="850"/>
      <c r="AD89" s="850"/>
    </row>
    <row customHeight="1" ht="27">
      <c r="A90" s="849"/>
      <c r="B90" s="903">
        <v>73</v>
      </c>
      <c r="C90" s="847" t="s">
        <v>3046</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167</v>
      </c>
      <c r="P90" s="961"/>
      <c r="Q90" s="961"/>
      <c r="R90" s="961"/>
      <c r="S90" s="961"/>
      <c r="T90" s="847" t="s">
        <v>692</v>
      </c>
      <c r="U90" s="847"/>
      <c r="V90" s="847"/>
      <c r="W90" s="847"/>
      <c r="X90" s="847"/>
      <c r="Y90" s="1004"/>
      <c r="Z90" s="850"/>
      <c r="AA90" s="853"/>
      <c r="AB90" s="850"/>
      <c r="AC90" s="850"/>
      <c r="AD90" s="850"/>
    </row>
    <row customHeight="1" ht="18">
      <c r="A91" s="849"/>
      <c r="B91" s="903">
        <v>74</v>
      </c>
      <c r="C91" s="847"/>
      <c r="D91" s="971" t="s">
        <v>3044</v>
      </c>
      <c r="E91" s="847" t="s">
        <v>3044</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166</v>
      </c>
      <c r="Q91" s="961" t="s">
        <v>166</v>
      </c>
      <c r="R91" s="961"/>
      <c r="S91" s="961"/>
      <c r="T91" s="847"/>
      <c r="U91" s="847" t="s">
        <v>3047</v>
      </c>
      <c r="V91" s="847" t="s">
        <v>3047</v>
      </c>
      <c r="W91" s="847"/>
      <c r="X91" s="847"/>
      <c r="Y91" s="1004"/>
      <c r="Z91" s="850"/>
      <c r="AA91" s="853"/>
      <c r="AB91" s="850"/>
      <c r="AC91" s="850"/>
      <c r="AD91" s="850"/>
    </row>
    <row customHeight="1" ht="27">
      <c r="A92" s="849"/>
      <c r="B92" s="903">
        <v>75</v>
      </c>
      <c r="C92" s="847"/>
      <c r="D92" s="971" t="s">
        <v>3045</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167</v>
      </c>
      <c r="Q92" s="961"/>
      <c r="R92" s="961"/>
      <c r="S92" s="961"/>
      <c r="T92" s="847"/>
      <c r="U92" s="847" t="s">
        <v>3048</v>
      </c>
      <c r="V92" s="847"/>
      <c r="W92" s="847"/>
      <c r="X92" s="847"/>
      <c r="Y92" s="1004"/>
      <c r="Z92" s="850"/>
      <c r="AA92" s="853" t="s">
        <v>3049</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2955</v>
      </c>
      <c r="Q93" s="961"/>
      <c r="R93" s="961"/>
      <c r="S93" s="961"/>
      <c r="T93" s="847"/>
      <c r="U93" s="847" t="s">
        <v>3050</v>
      </c>
      <c r="V93" s="847"/>
      <c r="W93" s="847"/>
      <c r="X93" s="847"/>
      <c r="Y93" s="1004"/>
      <c r="Z93" s="850"/>
      <c r="AA93" s="853" t="s">
        <v>3051</v>
      </c>
      <c r="AB93" s="850"/>
      <c r="AC93" s="850"/>
      <c r="AD93" s="850"/>
    </row>
    <row customHeight="1" ht="45">
      <c r="A94" s="849"/>
      <c r="B94" s="903">
        <v>77</v>
      </c>
      <c r="C94" s="847"/>
      <c r="D94" s="971" t="s">
        <v>3046</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2308</v>
      </c>
      <c r="Q94" s="961"/>
      <c r="R94" s="961"/>
      <c r="S94" s="961"/>
      <c r="T94" s="847"/>
      <c r="U94" s="847" t="s">
        <v>3052</v>
      </c>
      <c r="V94" s="847"/>
      <c r="W94" s="847"/>
      <c r="X94" s="847"/>
      <c r="Y94" s="1004"/>
      <c r="Z94" s="850"/>
      <c r="AA94" s="853" t="s">
        <v>3053</v>
      </c>
      <c r="AB94" s="850"/>
      <c r="AC94" s="850"/>
      <c r="AD94" s="850"/>
    </row>
    <row customHeight="1" ht="99">
      <c r="A95" s="849"/>
      <c r="B95" s="903">
        <v>78</v>
      </c>
      <c r="C95" s="847" t="s">
        <v>3054</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2308</v>
      </c>
      <c r="P95" s="961"/>
      <c r="Q95" s="961"/>
      <c r="R95" s="961"/>
      <c r="S95" s="961"/>
      <c r="T95" s="847" t="s">
        <v>3055</v>
      </c>
      <c r="U95" s="847"/>
      <c r="V95" s="847"/>
      <c r="W95" s="847"/>
      <c r="X95" s="847"/>
      <c r="Y95" s="1004"/>
      <c r="Z95" s="850"/>
      <c r="AA95" s="853"/>
      <c r="AB95" s="850"/>
      <c r="AC95" s="850"/>
      <c r="AD95" s="850"/>
    </row>
    <row customHeight="1" ht="99">
      <c r="A96" s="849"/>
      <c r="B96" s="903">
        <v>79</v>
      </c>
      <c r="C96" s="847" t="s">
        <v>1996</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2314</v>
      </c>
      <c r="P96" s="961"/>
      <c r="Q96" s="961"/>
      <c r="R96" s="961"/>
      <c r="S96" s="961"/>
      <c r="T96" s="847" t="s">
        <v>3056</v>
      </c>
      <c r="U96" s="847"/>
      <c r="V96" s="847"/>
      <c r="W96" s="847"/>
      <c r="X96" s="847"/>
      <c r="Y96" s="1004"/>
      <c r="Z96" s="850" t="s">
        <v>3057</v>
      </c>
      <c r="AA96" s="853"/>
      <c r="AB96" s="850"/>
      <c r="AC96" s="850"/>
      <c r="AD96" s="850"/>
    </row>
    <row customHeight="1" ht="63">
      <c r="A97" s="849"/>
      <c r="B97" s="903">
        <v>80</v>
      </c>
      <c r="C97" s="847" t="s">
        <v>3058</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2326</v>
      </c>
      <c r="P97" s="961"/>
      <c r="Q97" s="961"/>
      <c r="R97" s="961"/>
      <c r="S97" s="961"/>
      <c r="T97" s="847" t="s">
        <v>3059</v>
      </c>
      <c r="U97" s="847"/>
      <c r="V97" s="847"/>
      <c r="W97" s="847"/>
      <c r="X97" s="847"/>
      <c r="Y97" s="1004"/>
      <c r="Z97" s="850" t="s">
        <v>3060</v>
      </c>
      <c r="AA97" s="853"/>
      <c r="AB97" s="850"/>
      <c r="AC97" s="850"/>
      <c r="AD97" s="850"/>
    </row>
    <row customHeight="1" ht="63">
      <c r="A98" s="849"/>
      <c r="B98" s="903">
        <v>81</v>
      </c>
      <c r="C98" s="847" t="s">
        <v>3061</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2340</v>
      </c>
      <c r="P98" s="961"/>
      <c r="Q98" s="961"/>
      <c r="R98" s="961"/>
      <c r="S98" s="961"/>
      <c r="T98" s="847" t="s">
        <v>3062</v>
      </c>
      <c r="U98" s="847"/>
      <c r="V98" s="847"/>
      <c r="W98" s="847"/>
      <c r="X98" s="847"/>
      <c r="Y98" s="1004"/>
      <c r="Z98" s="850" t="s">
        <v>3060</v>
      </c>
      <c r="AA98" s="853"/>
      <c r="AB98" s="850"/>
      <c r="AC98" s="850"/>
      <c r="AD98" s="850"/>
    </row>
    <row customHeight="1" ht="90">
      <c r="A99" s="849"/>
      <c r="B99" s="903">
        <v>82</v>
      </c>
      <c r="C99" s="847" t="s">
        <v>3063</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2352</v>
      </c>
      <c r="P99" s="961"/>
      <c r="Q99" s="961"/>
      <c r="R99" s="961"/>
      <c r="S99" s="961"/>
      <c r="T99" s="847" t="s">
        <v>3064</v>
      </c>
      <c r="U99" s="847"/>
      <c r="V99" s="847"/>
      <c r="W99" s="847"/>
      <c r="X99" s="847"/>
      <c r="Y99" s="1004"/>
      <c r="Z99" s="850" t="s">
        <v>647</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3065</v>
      </c>
      <c r="P100" s="961"/>
      <c r="Q100" s="961"/>
      <c r="R100" s="961"/>
      <c r="S100" s="961"/>
      <c r="T100" s="847" t="s">
        <v>3066</v>
      </c>
      <c r="U100" s="847"/>
      <c r="V100" s="847"/>
      <c r="W100" s="847"/>
      <c r="X100" s="847"/>
      <c r="Y100" s="1004"/>
      <c r="Z100" s="850" t="s">
        <v>647</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3067</v>
      </c>
      <c r="P101" s="961"/>
      <c r="Q101" s="961"/>
      <c r="R101" s="961"/>
      <c r="S101" s="961"/>
      <c r="T101" s="847" t="s">
        <v>3068</v>
      </c>
      <c r="U101" s="847"/>
      <c r="V101" s="847"/>
      <c r="W101" s="847"/>
      <c r="X101" s="847"/>
      <c r="Y101" s="1004"/>
      <c r="Z101" s="850" t="s">
        <v>647</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2506</v>
      </c>
      <c r="B148" s="849"/>
      <c r="C148" s="847" t="s">
        <v>3069</v>
      </c>
      <c r="D148" s="847" t="s">
        <v>2408</v>
      </c>
      <c r="E148" s="847" t="s">
        <v>2508</v>
      </c>
      <c r="F148" s="847" t="s">
        <v>3070</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3071</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3072</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2510</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2513</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2518</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9D85C-5061-E856-372E-0.5137BE3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3073</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435</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436</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439</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312</v>
      </c>
      <c r="M14" s="2131"/>
      <c r="N14" s="2131"/>
      <c r="O14" s="2131"/>
      <c r="P14" s="2131"/>
      <c r="Q14" s="2131"/>
      <c r="R14" s="2131"/>
      <c r="S14" s="2131"/>
      <c r="T14" s="2131"/>
      <c r="U14" s="2131"/>
      <c r="V14" s="2131"/>
      <c r="W14" s="2131"/>
      <c r="X14" s="2131" t="s">
        <v>313</v>
      </c>
      <c r="AD14" s="1159">
        <v>14</v>
      </c>
    </row>
    <row customHeight="1" ht="14.699999999999998">
      <c r="J15" s="380"/>
      <c r="K15" s="380"/>
      <c r="L15" s="2277" t="s">
        <v>88</v>
      </c>
      <c r="M15" s="2213" t="s">
        <v>440</v>
      </c>
      <c r="N15" s="305"/>
      <c r="O15" s="2278" t="s">
        <v>3074</v>
      </c>
      <c r="P15" s="2279"/>
      <c r="Q15" s="2279"/>
      <c r="R15" s="2279"/>
      <c r="S15" s="2279"/>
      <c r="T15" s="2279"/>
      <c r="U15" s="2280"/>
      <c r="V15" s="2281" t="s">
        <v>442</v>
      </c>
      <c r="W15" s="2284" t="s">
        <v>1993</v>
      </c>
      <c r="X15" s="2131"/>
      <c r="AD15" s="1159">
        <v>14</v>
      </c>
    </row>
    <row customHeight="1" ht="35.699999999999996">
      <c r="J16" s="380"/>
      <c r="K16" s="380"/>
      <c r="L16" s="2277"/>
      <c r="M16" s="2213"/>
      <c r="N16" s="1035"/>
      <c r="O16" s="2264" t="s">
        <v>445</v>
      </c>
      <c r="P16" s="2264" t="s">
        <v>446</v>
      </c>
      <c r="Q16" s="2266" t="s">
        <v>447</v>
      </c>
      <c r="R16" s="2267"/>
      <c r="S16" s="2266" t="s">
        <v>461</v>
      </c>
      <c r="T16" s="2273"/>
      <c r="U16" s="2267"/>
      <c r="V16" s="2282"/>
      <c r="W16" s="2285"/>
      <c r="X16" s="2131"/>
      <c r="AD16" s="1159">
        <v>34</v>
      </c>
    </row>
    <row customHeight="1" ht="35.699999999999996">
      <c r="A17" s="1374" t="s">
        <v>148</v>
      </c>
      <c r="B17" s="1374" t="s">
        <v>149</v>
      </c>
      <c r="C17" s="1374" t="s">
        <v>150</v>
      </c>
      <c r="D17" s="1374" t="s">
        <v>151</v>
      </c>
      <c r="E17" s="1374"/>
      <c r="J17" s="380"/>
      <c r="K17" s="380"/>
      <c r="L17" s="2277"/>
      <c r="M17" s="2213"/>
      <c r="N17" s="306"/>
      <c r="O17" s="2265"/>
      <c r="P17" s="2265"/>
      <c r="Q17" s="1226" t="s">
        <v>456</v>
      </c>
      <c r="R17" s="1226" t="s">
        <v>457</v>
      </c>
      <c r="S17" s="1296" t="s">
        <v>458</v>
      </c>
      <c r="T17" s="2274" t="s">
        <v>459</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99</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182</v>
      </c>
      <c r="B19" s="1367" t="s">
        <v>183</v>
      </c>
      <c r="C19" s="1367" t="s">
        <v>184</v>
      </c>
      <c r="D19" s="1367" t="s">
        <v>185</v>
      </c>
      <c r="E19" s="1367"/>
      <c r="F19" s="1369"/>
      <c r="G19" s="1369"/>
      <c r="H19" s="1369"/>
      <c r="I19" s="365"/>
      <c r="J19" s="364"/>
      <c r="K19" s="359"/>
      <c r="L19" s="1297">
        <f>INDEX(PT_DIFFERENTIATION_NUM_NTAR,MATCH(A19,PT_DIFFERENTIATION_NTAR_ID,0))</f>
        <v>0</v>
      </c>
      <c r="M19" s="302" t="s">
        <v>137</v>
      </c>
      <c r="N19" s="304"/>
      <c r="O19" s="2610" t="str">
        <f>INDEX(PT_DIFFERENTIATION_NTAR,MATCH(A19,PT_DIFFERENTIATION_NTAR_ID,0))</f>
        <v/>
      </c>
      <c r="P19" s="2610"/>
      <c r="Q19" s="2610"/>
      <c r="R19" s="2610"/>
      <c r="S19" s="2610"/>
      <c r="T19" s="2610"/>
      <c r="U19" s="2610"/>
      <c r="V19" s="2610"/>
      <c r="W19" s="2610"/>
      <c r="X19" s="1262" t="s">
        <v>408</v>
      </c>
      <c r="Z19" s="504"/>
      <c r="AA19" s="504" t="str">
        <f>IF(M19="","",M19)</f>
        <v>Наименование тарифа</v>
      </c>
      <c r="AB19" s="504"/>
      <c r="AC19" s="504"/>
      <c r="AD19" s="1159">
        <v>20</v>
      </c>
    </row>
    <row customHeight="1" ht="21">
      <c r="A20" s="1367" t="s">
        <v>182</v>
      </c>
      <c r="B20" s="1367" t="s">
        <v>183</v>
      </c>
      <c r="C20" s="1367" t="s">
        <v>184</v>
      </c>
      <c r="D20" s="1367" t="s">
        <v>185</v>
      </c>
      <c r="E20" s="1367"/>
      <c r="F20" s="1369"/>
      <c r="G20" s="1369"/>
      <c r="H20" s="1369"/>
      <c r="I20" s="1294"/>
      <c r="J20" s="356"/>
      <c r="K20" s="357"/>
      <c r="L20" s="1297" t="str">
        <f>INDEX(PT_DIFFERENTIATION_NUM_TER,MATCH(B19,PT_DIFFERENTIATION_TER_ID,0))</f>
        <v>.</v>
      </c>
      <c r="M20" s="312" t="s">
        <v>409</v>
      </c>
      <c r="N20" s="304"/>
      <c r="O20" s="2610" t="str">
        <f>INDEX(PT_DIFFERENTIATION_TER,MATCH(B19,PT_DIFFERENTIATION_TER_ID,0))</f>
        <v/>
      </c>
      <c r="P20" s="2610"/>
      <c r="Q20" s="2610"/>
      <c r="R20" s="2610"/>
      <c r="S20" s="2610"/>
      <c r="T20" s="2610"/>
      <c r="U20" s="2610"/>
      <c r="V20" s="2610"/>
      <c r="W20" s="2610"/>
      <c r="X20" s="1262" t="s">
        <v>410</v>
      </c>
      <c r="Z20" s="504"/>
      <c r="AA20" s="504" t="str">
        <f>IF(M20="","",M20)</f>
        <v>Территория действия тарифа</v>
      </c>
      <c r="AB20" s="504"/>
      <c r="AC20" s="504"/>
      <c r="AD20" s="1159">
        <v>20</v>
      </c>
    </row>
    <row customHeight="1" ht="24">
      <c r="A21" s="1367" t="s">
        <v>182</v>
      </c>
      <c r="B21" s="1367" t="s">
        <v>183</v>
      </c>
      <c r="C21" s="1367" t="s">
        <v>184</v>
      </c>
      <c r="D21" s="1367" t="s">
        <v>185</v>
      </c>
      <c r="E21" s="1367"/>
      <c r="F21" s="1369"/>
      <c r="G21" s="1369"/>
      <c r="H21" s="1369"/>
      <c r="I21" s="358"/>
      <c r="J21" s="356"/>
      <c r="K21" s="357"/>
      <c r="L21" s="1297" t="str">
        <f>INDEX(PT_DIFFERENTIATION_NUM_CS,MATCH(C19,PT_DIFFERENTIATION_CS_ID,0))</f>
        <v>..</v>
      </c>
      <c r="M21" s="313" t="s">
        <v>411</v>
      </c>
      <c r="N21" s="304"/>
      <c r="O21" s="2610" t="str">
        <f>INDEX(PT_DIFFERENTIATION_CS,MATCH(C19,PT_DIFFERENTIATION_CS_ID,0))</f>
        <v/>
      </c>
      <c r="P21" s="2610"/>
      <c r="Q21" s="2610"/>
      <c r="R21" s="2610"/>
      <c r="S21" s="2610"/>
      <c r="T21" s="2610"/>
      <c r="U21" s="2610"/>
      <c r="V21" s="2610"/>
      <c r="W21" s="2610"/>
      <c r="X21" s="1262" t="s">
        <v>412</v>
      </c>
      <c r="Z21" s="504"/>
      <c r="AA21" s="504" t="str">
        <f>IF(M21="","",M21)</f>
        <v>Наименование системы теплоснабжения </v>
      </c>
      <c r="AB21" s="504"/>
      <c r="AC21" s="504"/>
      <c r="AD21" s="1159">
        <v>23</v>
      </c>
    </row>
    <row customHeight="1" ht="21">
      <c r="A22" s="1367" t="s">
        <v>182</v>
      </c>
      <c r="B22" s="1367" t="s">
        <v>183</v>
      </c>
      <c r="C22" s="1367" t="s">
        <v>184</v>
      </c>
      <c r="D22" s="1367" t="s">
        <v>185</v>
      </c>
      <c r="E22" s="1367"/>
      <c r="F22" s="1369"/>
      <c r="G22" s="1369"/>
      <c r="H22" s="1369"/>
      <c r="I22" s="358"/>
      <c r="J22" s="356"/>
      <c r="K22" s="357"/>
      <c r="L22" s="1297" t="str">
        <f>INDEX(PT_DIFFERENTIATION_NUM_IST_TE,MATCH(D19,PT_DIFFERENTIATION_IST_TE_ID,0))</f>
        <v>...</v>
      </c>
      <c r="M22" s="314" t="s">
        <v>413</v>
      </c>
      <c r="N22" s="304"/>
      <c r="O22" s="2610" t="str">
        <f>INDEX(PT_DIFFERENTIATION_IST_TE,MATCH(D19,PT_DIFFERENTIATION_IST_TE_ID,0))</f>
        <v/>
      </c>
      <c r="P22" s="2610"/>
      <c r="Q22" s="2610"/>
      <c r="R22" s="2610"/>
      <c r="S22" s="2610"/>
      <c r="T22" s="2610"/>
      <c r="U22" s="2610"/>
      <c r="V22" s="2610"/>
      <c r="W22" s="2610"/>
      <c r="X22" s="1262" t="s">
        <v>414</v>
      </c>
      <c r="Z22" s="504"/>
      <c r="AA22" s="504" t="str">
        <f>IF(M22="","",M22)</f>
        <v>Источник тепловой энергии  </v>
      </c>
      <c r="AB22" s="504"/>
      <c r="AC22" s="504"/>
      <c r="AD22" s="1159">
        <v>20</v>
      </c>
    </row>
    <row customHeight="1" ht="96.75">
      <c r="A23" s="1367" t="s">
        <v>182</v>
      </c>
      <c r="B23" s="1367" t="s">
        <v>183</v>
      </c>
      <c r="C23" s="1367" t="s">
        <v>184</v>
      </c>
      <c r="D23" s="1367" t="s">
        <v>185</v>
      </c>
      <c r="E23" s="1367"/>
      <c r="F23" s="2611" t="str">
        <f>L22&amp;".1"</f>
        <v>....1</v>
      </c>
      <c r="I23" s="2261">
        <v>1</v>
      </c>
      <c r="J23" s="1295"/>
      <c r="K23" s="360"/>
      <c r="L23" s="1297" t="str">
        <f>$F$23</f>
        <v>....1</v>
      </c>
      <c r="M23" s="289" t="s">
        <v>416</v>
      </c>
      <c r="N23" s="304"/>
      <c r="O23" s="2309"/>
      <c r="P23" s="2309"/>
      <c r="Q23" s="2309"/>
      <c r="R23" s="2309"/>
      <c r="S23" s="2309"/>
      <c r="T23" s="2309"/>
      <c r="U23" s="2309"/>
      <c r="V23" s="2309"/>
      <c r="W23" s="2309"/>
      <c r="X23" s="1262" t="s">
        <v>417</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182</v>
      </c>
      <c r="B24" s="1367" t="s">
        <v>183</v>
      </c>
      <c r="C24" s="1367" t="s">
        <v>184</v>
      </c>
      <c r="D24" s="1367" t="s">
        <v>185</v>
      </c>
      <c r="E24" s="1367"/>
      <c r="F24" s="2611"/>
      <c r="G24" s="2221" t="str">
        <f>F23&amp;".1"</f>
        <v>....1.1</v>
      </c>
      <c r="I24" s="2261"/>
      <c r="J24" s="2261">
        <v>1</v>
      </c>
      <c r="K24" s="361"/>
      <c r="L24" s="1297" t="str">
        <f>$G$24</f>
        <v>....1.1</v>
      </c>
      <c r="M24" s="290" t="s">
        <v>419</v>
      </c>
      <c r="N24" s="304"/>
      <c r="O24" s="2249"/>
      <c r="P24" s="2250"/>
      <c r="Q24" s="2250"/>
      <c r="R24" s="2250"/>
      <c r="S24" s="2250"/>
      <c r="T24" s="2250"/>
      <c r="U24" s="2250"/>
      <c r="V24" s="2250"/>
      <c r="W24" s="2251"/>
      <c r="X24" s="1262" t="s">
        <v>420</v>
      </c>
      <c r="Z24" s="504"/>
      <c r="AA24" s="504" t="str">
        <f>IF(M24="","",M24)</f>
        <v>Группа потребителей</v>
      </c>
      <c r="AB24" s="504"/>
      <c r="AC24" s="504"/>
      <c r="AD24" s="1159">
        <v>82</v>
      </c>
    </row>
    <row customHeight="1" ht="11.549999999999999">
      <c r="A25" s="1367" t="s">
        <v>182</v>
      </c>
      <c r="B25" s="1367" t="s">
        <v>183</v>
      </c>
      <c r="C25" s="1367" t="s">
        <v>184</v>
      </c>
      <c r="D25" s="1367" t="s">
        <v>185</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422</v>
      </c>
      <c r="Y25" s="515">
        <f>STRCHECKDATE(O26:W26)</f>
      </c>
      <c r="Z25" s="504"/>
      <c r="AA25" s="504" t="str">
        <f>IF(M25="","",M25)</f>
        <v/>
      </c>
      <c r="AB25" s="504"/>
      <c r="AC25" s="504"/>
      <c r="AD25" s="1159">
        <v>11</v>
      </c>
    </row>
    <row customHeight="1" ht="11.549999999999999">
      <c r="A26" s="1367" t="s">
        <v>182</v>
      </c>
      <c r="B26" s="1367" t="s">
        <v>183</v>
      </c>
      <c r="C26" s="1367" t="s">
        <v>184</v>
      </c>
      <c r="D26" s="1367" t="s">
        <v>185</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182</v>
      </c>
      <c r="B27" s="1367" t="s">
        <v>183</v>
      </c>
      <c r="C27" s="1367" t="s">
        <v>184</v>
      </c>
      <c r="D27" s="1367" t="s">
        <v>185</v>
      </c>
      <c r="E27" s="1367"/>
      <c r="F27" s="2611"/>
      <c r="G27" s="2221"/>
      <c r="I27" s="2261"/>
      <c r="J27" s="2261"/>
      <c r="K27" s="360"/>
      <c r="L27" s="1282"/>
      <c r="M27" s="292" t="s">
        <v>423</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182</v>
      </c>
      <c r="B28" s="1367" t="s">
        <v>183</v>
      </c>
      <c r="C28" s="1367" t="s">
        <v>184</v>
      </c>
      <c r="D28" s="1367" t="s">
        <v>185</v>
      </c>
      <c r="E28" s="1367"/>
      <c r="F28" s="2611"/>
      <c r="I28" s="2261"/>
      <c r="J28" s="1295"/>
      <c r="K28" s="360"/>
      <c r="L28" s="1282"/>
      <c r="M28" s="291" t="s">
        <v>424</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182</v>
      </c>
      <c r="B29" s="1367" t="s">
        <v>183</v>
      </c>
      <c r="C29" s="1367" t="s">
        <v>184</v>
      </c>
      <c r="D29" s="1367" t="s">
        <v>185</v>
      </c>
      <c r="E29" s="1367"/>
      <c r="F29" s="1369"/>
      <c r="G29" s="1369"/>
      <c r="H29" s="541"/>
      <c r="I29" s="364"/>
      <c r="J29" s="379"/>
      <c r="K29" s="359"/>
      <c r="L29" s="1282"/>
      <c r="M29" s="369" t="s">
        <v>425</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182</v>
      </c>
      <c r="B30" s="1367" t="s">
        <v>183</v>
      </c>
      <c r="C30" s="1367" t="s">
        <v>184</v>
      </c>
      <c r="D30" s="1367"/>
      <c r="E30" s="1367" t="s">
        <v>598</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182</v>
      </c>
      <c r="B31" s="1367" t="s">
        <v>183</v>
      </c>
      <c r="C31" s="1367"/>
      <c r="D31" s="1367"/>
      <c r="E31" s="1367" t="s">
        <v>3075</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3076</v>
      </c>
      <c r="B32" s="1367"/>
      <c r="C32" s="1367"/>
      <c r="D32" s="1367"/>
      <c r="E32" s="1367" t="s">
        <v>110</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460</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819</v>
      </c>
      <c r="M35" s="2289" t="s">
        <v>3077</v>
      </c>
      <c r="N35" s="2289"/>
      <c r="O35" s="2289"/>
      <c r="P35" s="2289"/>
      <c r="Q35" s="2289"/>
      <c r="R35" s="2289"/>
      <c r="S35" s="2289"/>
      <c r="T35" s="2289"/>
      <c r="U35" s="2289"/>
      <c r="V35" s="2289"/>
      <c r="W35" s="2289"/>
      <c r="X35" s="2289"/>
      <c r="AD35" s="1159">
        <v>27</v>
      </c>
    </row>
    <row customHeight="1" ht="109.19999999999999">
      <c r="H36" s="541"/>
      <c r="I36" s="1307"/>
      <c r="M36" s="2289" t="s">
        <v>3078</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EA038-D156-155A-0A3C-0.74FDF55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25EB-1F6E-4005-DC5F-0.0399E4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C2A74-6C74-D50A-AA64-0.064A1F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B5B7C-A5B6-3B02-2269-0.F47C08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90DA15-C23D-763F-9C59-0.AA1C12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FB06DA-C402-CD0C-53F4-0.62DC046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311</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312</v>
      </c>
      <c r="E8" s="2209"/>
      <c r="F8" s="2209"/>
      <c r="G8" s="2212" t="s">
        <v>313</v>
      </c>
      <c r="J8" s="459">
        <v>11</v>
      </c>
    </row>
    <row customHeight="1" ht="11.549999999999999">
      <c r="A9" s="461"/>
      <c r="B9" s="506"/>
      <c r="C9" s="461"/>
      <c r="D9" s="476" t="s">
        <v>88</v>
      </c>
      <c r="E9" s="450" t="s">
        <v>314</v>
      </c>
      <c r="F9" s="450" t="s">
        <v>315</v>
      </c>
      <c r="G9" s="2213"/>
      <c r="J9" s="459">
        <v>11</v>
      </c>
    </row>
    <row customHeight="1" ht="12" hidden="1">
      <c r="A10" s="461"/>
      <c r="B10" s="506"/>
      <c r="C10" s="461"/>
      <c r="D10" s="468"/>
      <c r="E10" s="468"/>
      <c r="F10" s="468"/>
      <c r="G10" s="468"/>
      <c r="J10" s="459">
        <v>0</v>
      </c>
    </row>
    <row customHeight="1" ht="22.5" hidden="1">
      <c r="A11" s="461"/>
      <c r="B11" s="506"/>
      <c r="C11" s="461"/>
      <c r="D11" s="1013" t="s">
        <v>99</v>
      </c>
      <c r="E11" s="1016" t="s">
        <v>316</v>
      </c>
      <c r="F11" s="1015" t="str">
        <f>IF(region_name="","",region_name)</f>
        <v>Архангельская область</v>
      </c>
      <c r="G11" s="1016" t="s">
        <v>317</v>
      </c>
      <c r="H11" s="479"/>
      <c r="J11" s="459">
        <v>0</v>
      </c>
    </row>
    <row customHeight="1" ht="22.5" hidden="1">
      <c r="A12" s="461"/>
      <c r="B12" s="506"/>
      <c r="C12" s="461"/>
      <c r="D12" s="449" t="s">
        <v>99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318</v>
      </c>
      <c r="G12" s="478"/>
      <c r="H12" s="479"/>
      <c r="J12" s="459">
        <v>0</v>
      </c>
    </row>
    <row customHeight="1" ht="23.25">
      <c r="A13" s="461"/>
      <c r="B13" s="506"/>
      <c r="C13" s="461"/>
      <c r="D13" s="449" t="s">
        <v>99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319</v>
      </c>
      <c r="E14" s="1014" t="s">
        <v>320</v>
      </c>
      <c r="F14" s="1015" t="str">
        <f>IF(inn="","",inn)</f>
        <v>7606053324</v>
      </c>
      <c r="G14" s="1016" t="s">
        <v>321</v>
      </c>
      <c r="H14" s="479"/>
      <c r="J14" s="459">
        <v>0</v>
      </c>
    </row>
    <row customHeight="1" ht="22.5" hidden="1">
      <c r="A15" s="461"/>
      <c r="B15" s="506"/>
      <c r="C15" s="461"/>
      <c r="D15" s="1013" t="s">
        <v>322</v>
      </c>
      <c r="E15" s="1014" t="s">
        <v>323</v>
      </c>
      <c r="F15" s="1015" t="str">
        <f>IF(kpp="","",kpp)</f>
        <v>290131002</v>
      </c>
      <c r="G15" s="1016" t="s">
        <v>324</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325</v>
      </c>
      <c r="B19" s="506"/>
      <c r="C19" s="2217"/>
      <c r="D19" s="449" t="str">
        <f>A19</f>
        <v>5.1</v>
      </c>
      <c r="E19" s="446" t="s">
        <v>326</v>
      </c>
      <c r="F19" s="447" t="s">
        <v>318</v>
      </c>
      <c r="G19" s="448" t="s">
        <v>327</v>
      </c>
      <c r="H19" s="479"/>
      <c r="I19" s="856"/>
      <c r="J19" s="459">
        <v>0</v>
      </c>
    </row>
    <row customHeight="1" ht="24" hidden="1">
      <c r="A20" s="2206"/>
      <c r="B20" s="506"/>
      <c r="C20" s="2217"/>
      <c r="D20" s="444" t="str">
        <f>D19&amp;".1"</f>
        <v>5.1.1</v>
      </c>
      <c r="E20" s="443" t="s">
        <v>328</v>
      </c>
      <c r="F20" s="885" t="s">
        <v>22</v>
      </c>
      <c r="G20" s="478"/>
      <c r="H20" s="479"/>
      <c r="I20" s="856"/>
      <c r="J20" s="459">
        <v>0</v>
      </c>
    </row>
    <row customHeight="1" ht="22.5" hidden="1">
      <c r="A21" s="2206"/>
      <c r="B21" s="506"/>
      <c r="C21" s="2217"/>
      <c r="D21" s="444" t="str">
        <f>D19&amp;".2"</f>
        <v>5.1.2</v>
      </c>
      <c r="E21" s="443" t="s">
        <v>329</v>
      </c>
      <c r="F21" s="1737" t="s">
        <v>22</v>
      </c>
      <c r="G21" s="448" t="s">
        <v>330</v>
      </c>
      <c r="H21" s="479"/>
      <c r="I21" s="856"/>
      <c r="J21" s="459">
        <v>0</v>
      </c>
    </row>
    <row customHeight="1" ht="22.5" hidden="1">
      <c r="A22" s="2206"/>
      <c r="B22" s="506"/>
      <c r="C22" s="2217"/>
      <c r="D22" s="444" t="str">
        <f>D19&amp;".3"</f>
        <v>5.1.3</v>
      </c>
      <c r="E22" s="443" t="s">
        <v>331</v>
      </c>
      <c r="F22" s="885" t="s">
        <v>22</v>
      </c>
      <c r="G22" s="478"/>
      <c r="H22" s="479"/>
      <c r="I22" s="856"/>
      <c r="J22" s="459">
        <v>0</v>
      </c>
    </row>
    <row customHeight="1" ht="22.5" hidden="1">
      <c r="A23" s="2206"/>
      <c r="B23" s="506"/>
      <c r="C23" s="2217"/>
      <c r="D23" s="444" t="str">
        <f>D19&amp;".4"</f>
        <v>5.1.4</v>
      </c>
      <c r="E23" s="443" t="s">
        <v>332</v>
      </c>
      <c r="F23" s="885" t="s">
        <v>22</v>
      </c>
      <c r="G23" s="448" t="s">
        <v>333</v>
      </c>
      <c r="H23" s="479"/>
      <c r="I23" s="856"/>
      <c r="J23" s="459">
        <v>0</v>
      </c>
    </row>
    <row customHeight="1" ht="22.5" hidden="1">
      <c r="A24" s="1982"/>
      <c r="B24" s="506"/>
      <c r="C24" s="496"/>
      <c r="D24" s="471"/>
      <c r="E24" s="1172" t="s">
        <v>334</v>
      </c>
      <c r="F24" s="472"/>
      <c r="G24" s="473"/>
      <c r="H24" s="479"/>
      <c r="I24" s="856"/>
      <c r="J24" s="459">
        <v>0</v>
      </c>
    </row>
    <row s="505" customFormat="1" customHeight="1" ht="24.75" hidden="1">
      <c r="A25" s="461"/>
      <c r="B25" s="506"/>
      <c r="C25" s="506"/>
      <c r="D25" s="1010" t="s">
        <v>90</v>
      </c>
      <c r="E25" s="1012" t="s">
        <v>335</v>
      </c>
      <c r="F25" s="1017" t="s">
        <v>318</v>
      </c>
      <c r="G25" s="1012"/>
      <c r="J25" s="505">
        <v>0</v>
      </c>
    </row>
    <row s="505" customFormat="1" customHeight="1" ht="11.25" hidden="1">
      <c r="A26" s="461"/>
      <c r="B26" s="506"/>
      <c r="C26" s="506"/>
      <c r="D26" s="1010" t="s">
        <v>336</v>
      </c>
      <c r="E26" s="1011" t="s">
        <v>337</v>
      </c>
      <c r="F26" s="1017" t="s">
        <v>318</v>
      </c>
      <c r="G26" s="1012"/>
      <c r="J26" s="505">
        <v>0</v>
      </c>
    </row>
    <row s="505" customFormat="1" customHeight="1" ht="11.25" hidden="1">
      <c r="A27" s="461"/>
      <c r="B27" s="506"/>
      <c r="C27" s="506"/>
      <c r="D27" s="1010" t="s">
        <v>338</v>
      </c>
      <c r="E27" s="1018" t="s">
        <v>339</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340</v>
      </c>
      <c r="E28" s="1018" t="s">
        <v>341</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342</v>
      </c>
      <c r="E29" s="1018" t="s">
        <v>343</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344</v>
      </c>
      <c r="E30" s="1011" t="s">
        <v>345</v>
      </c>
      <c r="F30" s="1019"/>
      <c r="G30" s="1012"/>
      <c r="J30" s="505">
        <v>0</v>
      </c>
    </row>
    <row s="505" customFormat="1" customHeight="1" ht="11.25" hidden="1">
      <c r="A31" s="461"/>
      <c r="B31" s="506"/>
      <c r="C31" s="506"/>
      <c r="D31" s="1010" t="s">
        <v>346</v>
      </c>
      <c r="E31" s="1011" t="s">
        <v>347</v>
      </c>
      <c r="F31" s="1019"/>
      <c r="G31" s="1012"/>
      <c r="J31" s="505">
        <v>0</v>
      </c>
    </row>
    <row s="505" customFormat="1" customHeight="1" ht="11.25" hidden="1">
      <c r="A32" s="461"/>
      <c r="B32" s="506"/>
      <c r="C32" s="506"/>
      <c r="D32" s="1010" t="s">
        <v>348</v>
      </c>
      <c r="E32" s="1011" t="s">
        <v>349</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318</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350</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350</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318</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351</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352</v>
      </c>
      <c r="H44" s="479"/>
      <c r="J44" s="459">
        <v>22</v>
      </c>
    </row>
    <row customHeight="1" ht="23.25">
      <c r="A45" s="461"/>
      <c r="B45" s="506"/>
      <c r="C45" s="461"/>
      <c r="D45" s="444">
        <f>D44+1</f>
        <v>12</v>
      </c>
      <c r="E45" s="442" t="s">
        <v>353</v>
      </c>
      <c r="F45" s="447" t="s">
        <v>318</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354</v>
      </c>
      <c r="H46" s="479"/>
      <c r="J46" s="459">
        <v>23</v>
      </c>
    </row>
    <row customHeight="1" ht="24">
      <c r="A47" s="2206"/>
      <c r="B47" s="506"/>
      <c r="C47" s="496"/>
      <c r="D47" s="444" t="str">
        <f>D45&amp;".2"</f>
        <v>12.2</v>
      </c>
      <c r="E47" s="446" t="s">
        <v>355</v>
      </c>
      <c r="F47" s="494"/>
      <c r="G47" s="441" t="s">
        <v>356</v>
      </c>
      <c r="H47" s="479"/>
      <c r="J47" s="459">
        <v>23</v>
      </c>
    </row>
    <row customHeight="1" ht="24">
      <c r="A48" s="2206"/>
      <c r="B48" s="506"/>
      <c r="C48" s="496"/>
      <c r="D48" s="444" t="str">
        <f>D45&amp;".3"</f>
        <v>12.3</v>
      </c>
      <c r="E48" s="446" t="s">
        <v>357</v>
      </c>
      <c r="F48" s="494"/>
      <c r="G48" s="441" t="s">
        <v>358</v>
      </c>
      <c r="H48" s="479"/>
      <c r="J48" s="459">
        <v>23</v>
      </c>
    </row>
    <row customHeight="1" ht="24">
      <c r="A49" s="2206"/>
      <c r="B49" s="506"/>
      <c r="C49" s="496"/>
      <c r="D49" s="444" t="str">
        <f>IF(TEMPLATE_SPHERE="TKO",D45&amp;".0",D45&amp;".4")</f>
        <v>12.4</v>
      </c>
      <c r="E49" s="440" t="s">
        <v>359</v>
      </c>
      <c r="F49" s="1689"/>
      <c r="G49" s="1766" t="s">
        <v>360</v>
      </c>
      <c r="H49" s="479"/>
      <c r="J49" s="459">
        <v>23</v>
      </c>
    </row>
    <row customHeight="1" ht="24">
      <c r="A50" s="461"/>
      <c r="B50" s="506"/>
      <c r="C50" s="461"/>
      <c r="D50" s="471"/>
      <c r="E50" s="419" t="s">
        <v>361</v>
      </c>
      <c r="F50" s="472"/>
      <c r="G50" s="1766" t="s">
        <v>362</v>
      </c>
      <c r="H50" s="480"/>
      <c r="J50" s="459">
        <v>23</v>
      </c>
    </row>
    <row customHeight="1" ht="24">
      <c r="A51" s="862"/>
      <c r="B51" s="506"/>
      <c r="C51" s="496"/>
      <c r="D51" s="444">
        <f>D45+1</f>
        <v>13</v>
      </c>
      <c r="E51" s="532" t="s">
        <v>363</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A8F6F-72D5-6C6E-99CB-0.29F10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262B7-7F4C-383D-28F3-0.76CFEA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2C2CE-B5C4-0335-2E0D-0.647177C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D4AA3-0A65-F19D-746D-0.534BB407}"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3079</v>
      </c>
      <c r="B1" s="2620" t="s">
        <v>3080</v>
      </c>
      <c r="C1" s="2621" t="s">
        <v>3081</v>
      </c>
      <c r="D1" s="2622"/>
      <c r="E1" s="840" t="s">
        <v>3082</v>
      </c>
    </row>
    <row customHeight="1" ht="11.25">
      <c r="A2" s="2623"/>
      <c r="B2" s="769" t="s">
        <v>27</v>
      </c>
      <c r="C2" s="757"/>
      <c r="D2" s="768"/>
      <c r="E2" s="840"/>
    </row>
    <row customHeight="1" ht="11.25">
      <c r="A3" s="2624"/>
      <c r="B3" s="2625" t="s">
        <v>33</v>
      </c>
      <c r="C3" s="757"/>
      <c r="D3" s="768"/>
      <c r="E3" s="840"/>
    </row>
    <row customHeight="1" ht="11.25">
      <c r="A4" s="2626"/>
      <c r="B4" s="770" t="s">
        <v>2506</v>
      </c>
      <c r="C4" s="757"/>
      <c r="D4" s="768"/>
      <c r="E4" s="840"/>
    </row>
    <row customHeight="1" ht="11.25">
      <c r="A5" s="2627"/>
      <c r="B5" s="770" t="s">
        <v>2500</v>
      </c>
      <c r="C5" s="2628" t="s">
        <v>2846</v>
      </c>
      <c r="D5" s="2629" t="s">
        <v>3083</v>
      </c>
      <c r="E5" s="840"/>
    </row>
    <row s="1854" customFormat="1" customHeight="1" ht="11.25">
      <c r="A6" s="2630"/>
      <c r="B6" s="770" t="s">
        <v>2510</v>
      </c>
      <c r="C6" s="757"/>
      <c r="D6" s="768"/>
      <c r="E6" s="840"/>
    </row>
    <row customHeight="1" ht="11.25">
      <c r="A7" s="2631"/>
      <c r="B7" s="770" t="s">
        <v>2518</v>
      </c>
      <c r="C7" s="757"/>
      <c r="D7" s="768"/>
      <c r="E7" s="840"/>
    </row>
    <row customHeight="1" ht="11.25">
      <c r="A8" s="760"/>
      <c r="B8" s="770" t="s">
        <v>2513</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D47BC-7E5B-C378-0A98-0.D27A47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551A4-F6C7-FC8B-012E-0.40EDD8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A36BF-6802-1CFF-6E18-0.904FF429}" mc:Ignorable="x14ac xr xr2 xr3">
  <sheetPr>
    <tabColor rgb="FFFFCC99"/>
  </sheetPr>
  <dimension ref="A1:I621"/>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3084</v>
      </c>
      <c r="B1" s="72" t="s">
        <v>3085</v>
      </c>
      <c r="C1" s="72" t="s">
        <v>3086</v>
      </c>
      <c r="D1" s="72" t="s">
        <v>3087</v>
      </c>
      <c r="E1" s="72" t="s">
        <v>3088</v>
      </c>
      <c r="F1" s="72" t="s">
        <v>3089</v>
      </c>
      <c r="G1" s="72" t="s">
        <v>3090</v>
      </c>
      <c r="H1" s="72" t="s">
        <v>3091</v>
      </c>
      <c r="I1" s="72" t="s">
        <v>3092</v>
      </c>
    </row>
    <row customHeight="1" ht="11.25">
      <c r="A2" s="1854" t="s">
        <v>3093</v>
      </c>
      <c r="B2" s="1854" t="s">
        <v>16</v>
      </c>
      <c r="C2" s="1854" t="s">
        <v>22</v>
      </c>
      <c r="D2" s="1854" t="s">
        <v>3094</v>
      </c>
      <c r="E2" s="1854" t="s">
        <v>3095</v>
      </c>
      <c r="F2" s="1854" t="s">
        <v>3096</v>
      </c>
      <c r="G2" s="1854" t="s">
        <v>22</v>
      </c>
      <c r="H2" s="1854" t="s">
        <v>22</v>
      </c>
      <c r="I2" s="1854" t="s">
        <v>823</v>
      </c>
    </row>
    <row customHeight="1" ht="11.25">
      <c r="A3" s="1854" t="s">
        <v>3093</v>
      </c>
      <c r="B3" s="1854" t="s">
        <v>16</v>
      </c>
      <c r="C3" s="1854" t="s">
        <v>3097</v>
      </c>
      <c r="D3" s="1854" t="s">
        <v>3098</v>
      </c>
      <c r="E3" s="1854" t="s">
        <v>3099</v>
      </c>
      <c r="F3" s="1854" t="s">
        <v>3100</v>
      </c>
      <c r="G3" s="1854" t="s">
        <v>3101</v>
      </c>
      <c r="H3" s="1854" t="s">
        <v>22</v>
      </c>
      <c r="I3" s="1854" t="s">
        <v>823</v>
      </c>
    </row>
    <row customHeight="1" ht="11.25">
      <c r="A4" s="1854" t="s">
        <v>3093</v>
      </c>
      <c r="B4" s="1854" t="s">
        <v>16</v>
      </c>
      <c r="C4" s="1854" t="s">
        <v>3102</v>
      </c>
      <c r="D4" s="1854" t="s">
        <v>3103</v>
      </c>
      <c r="E4" s="1854" t="s">
        <v>3104</v>
      </c>
      <c r="F4" s="1854" t="s">
        <v>3096</v>
      </c>
      <c r="G4" s="1854" t="s">
        <v>3105</v>
      </c>
      <c r="H4" s="1854" t="s">
        <v>22</v>
      </c>
      <c r="I4" s="1854" t="s">
        <v>823</v>
      </c>
    </row>
    <row customHeight="1" ht="11.25">
      <c r="A5" s="1854" t="s">
        <v>3093</v>
      </c>
      <c r="B5" s="1854" t="s">
        <v>16</v>
      </c>
      <c r="C5" s="1854" t="s">
        <v>3106</v>
      </c>
      <c r="D5" s="1854" t="s">
        <v>3107</v>
      </c>
      <c r="E5" s="1854" t="s">
        <v>3108</v>
      </c>
      <c r="F5" s="1854" t="s">
        <v>3109</v>
      </c>
      <c r="G5" s="1854" t="s">
        <v>3110</v>
      </c>
      <c r="H5" s="1854" t="s">
        <v>22</v>
      </c>
      <c r="I5" s="1854" t="s">
        <v>823</v>
      </c>
    </row>
    <row customHeight="1" ht="11.25">
      <c r="A6" s="1854" t="s">
        <v>3093</v>
      </c>
      <c r="B6" s="1854" t="s">
        <v>16</v>
      </c>
      <c r="C6" s="1854" t="s">
        <v>3111</v>
      </c>
      <c r="D6" s="1854" t="s">
        <v>3112</v>
      </c>
      <c r="E6" s="1854" t="s">
        <v>3113</v>
      </c>
      <c r="F6" s="1854" t="s">
        <v>3114</v>
      </c>
      <c r="G6" s="1854" t="s">
        <v>3115</v>
      </c>
      <c r="H6" s="1854" t="s">
        <v>22</v>
      </c>
      <c r="I6" s="1854" t="s">
        <v>823</v>
      </c>
    </row>
    <row customHeight="1" ht="11.25">
      <c r="A7" s="1854" t="s">
        <v>3093</v>
      </c>
      <c r="B7" s="1854" t="s">
        <v>16</v>
      </c>
      <c r="C7" s="1854" t="s">
        <v>3116</v>
      </c>
      <c r="D7" s="1854" t="s">
        <v>3117</v>
      </c>
      <c r="E7" s="1854" t="s">
        <v>3118</v>
      </c>
      <c r="F7" s="1854" t="s">
        <v>3096</v>
      </c>
      <c r="G7" s="1854" t="s">
        <v>3119</v>
      </c>
      <c r="H7" s="1854" t="s">
        <v>22</v>
      </c>
      <c r="I7" s="1854" t="s">
        <v>823</v>
      </c>
    </row>
    <row customHeight="1" ht="11.25">
      <c r="A8" s="1854" t="s">
        <v>3093</v>
      </c>
      <c r="B8" s="1854" t="s">
        <v>16</v>
      </c>
      <c r="C8" s="1854" t="s">
        <v>3120</v>
      </c>
      <c r="D8" s="1854" t="s">
        <v>3121</v>
      </c>
      <c r="E8" s="1854" t="s">
        <v>3122</v>
      </c>
      <c r="F8" s="1854" t="s">
        <v>3096</v>
      </c>
      <c r="G8" s="1854" t="s">
        <v>3123</v>
      </c>
      <c r="H8" s="1854" t="s">
        <v>22</v>
      </c>
      <c r="I8" s="1854" t="s">
        <v>823</v>
      </c>
    </row>
    <row customHeight="1" ht="11.25">
      <c r="A9" s="1854" t="s">
        <v>3093</v>
      </c>
      <c r="B9" s="1854" t="s">
        <v>16</v>
      </c>
      <c r="C9" s="1854" t="s">
        <v>3124</v>
      </c>
      <c r="D9" s="1854" t="s">
        <v>3125</v>
      </c>
      <c r="E9" s="1854" t="s">
        <v>3126</v>
      </c>
      <c r="F9" s="1854" t="s">
        <v>3127</v>
      </c>
      <c r="G9" s="1854" t="s">
        <v>3128</v>
      </c>
      <c r="H9" s="1854" t="s">
        <v>22</v>
      </c>
      <c r="I9" s="1854" t="s">
        <v>823</v>
      </c>
    </row>
    <row customHeight="1" ht="11.25">
      <c r="A10" s="1854" t="s">
        <v>3093</v>
      </c>
      <c r="B10" s="1854" t="s">
        <v>16</v>
      </c>
      <c r="C10" s="1854" t="s">
        <v>3129</v>
      </c>
      <c r="D10" s="1854" t="s">
        <v>3130</v>
      </c>
      <c r="E10" s="1854" t="s">
        <v>3131</v>
      </c>
      <c r="F10" s="1854" t="s">
        <v>3132</v>
      </c>
      <c r="G10" s="1854" t="s">
        <v>3133</v>
      </c>
      <c r="H10" s="1854" t="s">
        <v>22</v>
      </c>
      <c r="I10" s="1854" t="s">
        <v>823</v>
      </c>
    </row>
    <row customHeight="1" ht="11.25">
      <c r="A11" s="1854" t="s">
        <v>3093</v>
      </c>
      <c r="B11" s="1854" t="s">
        <v>16</v>
      </c>
      <c r="C11" s="1854" t="s">
        <v>3134</v>
      </c>
      <c r="D11" s="1854" t="s">
        <v>3130</v>
      </c>
      <c r="E11" s="1854" t="s">
        <v>3131</v>
      </c>
      <c r="F11" s="1854" t="s">
        <v>3135</v>
      </c>
      <c r="G11" s="1854" t="s">
        <v>22</v>
      </c>
      <c r="H11" s="1854" t="s">
        <v>22</v>
      </c>
      <c r="I11" s="1854" t="s">
        <v>823</v>
      </c>
    </row>
    <row customHeight="1" ht="11.25">
      <c r="A12" s="1854" t="s">
        <v>3093</v>
      </c>
      <c r="B12" s="1854" t="s">
        <v>16</v>
      </c>
      <c r="C12" s="1854" t="s">
        <v>3136</v>
      </c>
      <c r="D12" s="1854" t="s">
        <v>3137</v>
      </c>
      <c r="E12" s="1854" t="s">
        <v>3138</v>
      </c>
      <c r="F12" s="1854" t="s">
        <v>3139</v>
      </c>
      <c r="G12" s="1854" t="s">
        <v>22</v>
      </c>
      <c r="H12" s="1854" t="s">
        <v>22</v>
      </c>
      <c r="I12" s="1854" t="s">
        <v>823</v>
      </c>
    </row>
    <row customHeight="1" ht="11.25">
      <c r="A13" s="1854" t="s">
        <v>3093</v>
      </c>
      <c r="B13" s="1854" t="s">
        <v>16</v>
      </c>
      <c r="C13" s="1854" t="s">
        <v>3140</v>
      </c>
      <c r="D13" s="1854" t="s">
        <v>3141</v>
      </c>
      <c r="E13" s="1854" t="s">
        <v>3142</v>
      </c>
      <c r="F13" s="1854" t="s">
        <v>3143</v>
      </c>
      <c r="G13" s="1854" t="s">
        <v>3144</v>
      </c>
      <c r="H13" s="1854" t="s">
        <v>22</v>
      </c>
      <c r="I13" s="1854" t="s">
        <v>823</v>
      </c>
    </row>
    <row customHeight="1" ht="11.25">
      <c r="A14" s="1854" t="s">
        <v>3093</v>
      </c>
      <c r="B14" s="1854" t="s">
        <v>16</v>
      </c>
      <c r="C14" s="1854" t="s">
        <v>3145</v>
      </c>
      <c r="D14" s="1854" t="s">
        <v>3146</v>
      </c>
      <c r="E14" s="1854" t="s">
        <v>3147</v>
      </c>
      <c r="F14" s="1854" t="s">
        <v>3148</v>
      </c>
      <c r="G14" s="1854" t="s">
        <v>3149</v>
      </c>
      <c r="H14" s="1854" t="s">
        <v>22</v>
      </c>
      <c r="I14" s="1854" t="s">
        <v>823</v>
      </c>
    </row>
    <row customHeight="1" ht="11.25">
      <c r="A15" s="1854" t="s">
        <v>3093</v>
      </c>
      <c r="B15" s="1854" t="s">
        <v>16</v>
      </c>
      <c r="C15" s="1854" t="s">
        <v>3150</v>
      </c>
      <c r="D15" s="1854" t="s">
        <v>3151</v>
      </c>
      <c r="E15" s="1854" t="s">
        <v>3152</v>
      </c>
      <c r="F15" s="1854" t="s">
        <v>3153</v>
      </c>
      <c r="G15" s="1854" t="s">
        <v>3154</v>
      </c>
      <c r="H15" s="1854" t="s">
        <v>22</v>
      </c>
      <c r="I15" s="1854" t="s">
        <v>823</v>
      </c>
    </row>
    <row customHeight="1" ht="11.25">
      <c r="A16" s="1854" t="s">
        <v>3093</v>
      </c>
      <c r="B16" s="1854" t="s">
        <v>16</v>
      </c>
      <c r="C16" s="1854" t="s">
        <v>3155</v>
      </c>
      <c r="D16" s="1854" t="s">
        <v>3156</v>
      </c>
      <c r="E16" s="1854" t="s">
        <v>3157</v>
      </c>
      <c r="F16" s="1854" t="s">
        <v>3158</v>
      </c>
      <c r="G16" s="1854" t="s">
        <v>3159</v>
      </c>
      <c r="H16" s="1854" t="s">
        <v>22</v>
      </c>
      <c r="I16" s="1854" t="s">
        <v>823</v>
      </c>
    </row>
    <row customHeight="1" ht="11.25">
      <c r="A17" s="1854" t="s">
        <v>3093</v>
      </c>
      <c r="B17" s="1854" t="s">
        <v>16</v>
      </c>
      <c r="C17" s="1854" t="s">
        <v>3160</v>
      </c>
      <c r="D17" s="1854" t="s">
        <v>3161</v>
      </c>
      <c r="E17" s="1854" t="s">
        <v>3162</v>
      </c>
      <c r="F17" s="1854" t="s">
        <v>3158</v>
      </c>
      <c r="G17" s="1854" t="s">
        <v>3163</v>
      </c>
      <c r="H17" s="1854" t="s">
        <v>22</v>
      </c>
      <c r="I17" s="1854" t="s">
        <v>823</v>
      </c>
    </row>
    <row customHeight="1" ht="11.25">
      <c r="A18" s="1854" t="s">
        <v>3093</v>
      </c>
      <c r="B18" s="1854" t="s">
        <v>16</v>
      </c>
      <c r="C18" s="1854" t="s">
        <v>3164</v>
      </c>
      <c r="D18" s="1854" t="s">
        <v>3165</v>
      </c>
      <c r="E18" s="1854" t="s">
        <v>3166</v>
      </c>
      <c r="F18" s="1854" t="s">
        <v>3167</v>
      </c>
      <c r="G18" s="1854" t="s">
        <v>3168</v>
      </c>
      <c r="H18" s="1854" t="s">
        <v>22</v>
      </c>
      <c r="I18" s="1854" t="s">
        <v>823</v>
      </c>
    </row>
    <row customHeight="1" ht="11.25">
      <c r="A19" s="1854" t="s">
        <v>3093</v>
      </c>
      <c r="B19" s="1854" t="s">
        <v>16</v>
      </c>
      <c r="C19" s="1854" t="s">
        <v>3169</v>
      </c>
      <c r="D19" s="1854" t="s">
        <v>3170</v>
      </c>
      <c r="E19" s="1854" t="s">
        <v>3171</v>
      </c>
      <c r="F19" s="1854" t="s">
        <v>3114</v>
      </c>
      <c r="G19" s="1854" t="s">
        <v>3172</v>
      </c>
      <c r="H19" s="1854" t="s">
        <v>22</v>
      </c>
      <c r="I19" s="1854" t="s">
        <v>823</v>
      </c>
    </row>
    <row customHeight="1" ht="11.25">
      <c r="A20" s="1854" t="s">
        <v>3093</v>
      </c>
      <c r="B20" s="1854" t="s">
        <v>16</v>
      </c>
      <c r="C20" s="1854" t="s">
        <v>3173</v>
      </c>
      <c r="D20" s="1854" t="s">
        <v>3174</v>
      </c>
      <c r="E20" s="1854" t="s">
        <v>3175</v>
      </c>
      <c r="F20" s="1854" t="s">
        <v>3167</v>
      </c>
      <c r="G20" s="1854" t="s">
        <v>3176</v>
      </c>
      <c r="H20" s="1854" t="s">
        <v>22</v>
      </c>
      <c r="I20" s="1854" t="s">
        <v>823</v>
      </c>
    </row>
    <row customHeight="1" ht="11.25">
      <c r="A21" s="1854" t="s">
        <v>3093</v>
      </c>
      <c r="B21" s="1854" t="s">
        <v>16</v>
      </c>
      <c r="C21" s="1854" t="s">
        <v>3177</v>
      </c>
      <c r="D21" s="1854" t="s">
        <v>3178</v>
      </c>
      <c r="E21" s="1854" t="s">
        <v>3179</v>
      </c>
      <c r="F21" s="1854" t="s">
        <v>3167</v>
      </c>
      <c r="G21" s="1854" t="s">
        <v>3180</v>
      </c>
      <c r="H21" s="1854" t="s">
        <v>22</v>
      </c>
      <c r="I21" s="1854" t="s">
        <v>823</v>
      </c>
    </row>
    <row customHeight="1" ht="11.25">
      <c r="A22" s="1854" t="s">
        <v>3093</v>
      </c>
      <c r="B22" s="1854" t="s">
        <v>16</v>
      </c>
      <c r="C22" s="1854" t="s">
        <v>3181</v>
      </c>
      <c r="D22" s="1854" t="s">
        <v>3182</v>
      </c>
      <c r="E22" s="1854" t="s">
        <v>3183</v>
      </c>
      <c r="F22" s="1854" t="s">
        <v>3184</v>
      </c>
      <c r="G22" s="1854" t="s">
        <v>3185</v>
      </c>
      <c r="H22" s="1854" t="s">
        <v>22</v>
      </c>
      <c r="I22" s="1854" t="s">
        <v>823</v>
      </c>
    </row>
    <row customHeight="1" ht="11.25">
      <c r="A23" s="1854" t="s">
        <v>3093</v>
      </c>
      <c r="B23" s="1854" t="s">
        <v>16</v>
      </c>
      <c r="C23" s="1854" t="s">
        <v>3186</v>
      </c>
      <c r="D23" s="1854" t="s">
        <v>3187</v>
      </c>
      <c r="E23" s="1854" t="s">
        <v>3188</v>
      </c>
      <c r="F23" s="1854" t="s">
        <v>3189</v>
      </c>
      <c r="G23" s="1854" t="s">
        <v>22</v>
      </c>
      <c r="H23" s="1854" t="s">
        <v>22</v>
      </c>
      <c r="I23" s="1854" t="s">
        <v>823</v>
      </c>
    </row>
    <row customHeight="1" ht="11.25">
      <c r="A24" s="1854" t="s">
        <v>3093</v>
      </c>
      <c r="B24" s="1854" t="s">
        <v>16</v>
      </c>
      <c r="C24" s="1854" t="s">
        <v>3190</v>
      </c>
      <c r="D24" s="1854" t="s">
        <v>3191</v>
      </c>
      <c r="E24" s="1854" t="s">
        <v>3118</v>
      </c>
      <c r="F24" s="1854" t="s">
        <v>3132</v>
      </c>
      <c r="G24" s="1854" t="s">
        <v>3192</v>
      </c>
      <c r="H24" s="1854" t="s">
        <v>22</v>
      </c>
      <c r="I24" s="1854" t="s">
        <v>823</v>
      </c>
    </row>
    <row customHeight="1" ht="11.25">
      <c r="A25" s="1854" t="s">
        <v>3093</v>
      </c>
      <c r="B25" s="1854" t="s">
        <v>16</v>
      </c>
      <c r="C25" s="1854" t="s">
        <v>3193</v>
      </c>
      <c r="D25" s="1854" t="s">
        <v>3194</v>
      </c>
      <c r="E25" s="1854" t="s">
        <v>3195</v>
      </c>
      <c r="F25" s="1854" t="s">
        <v>3196</v>
      </c>
      <c r="G25" s="1854" t="s">
        <v>3197</v>
      </c>
      <c r="H25" s="1854" t="s">
        <v>22</v>
      </c>
      <c r="I25" s="1854" t="s">
        <v>823</v>
      </c>
    </row>
    <row customHeight="1" ht="11.25">
      <c r="A26" s="1854" t="s">
        <v>3093</v>
      </c>
      <c r="B26" s="1854" t="s">
        <v>16</v>
      </c>
      <c r="C26" s="1854" t="s">
        <v>3198</v>
      </c>
      <c r="D26" s="1854" t="s">
        <v>3199</v>
      </c>
      <c r="E26" s="1854" t="s">
        <v>3118</v>
      </c>
      <c r="F26" s="1854" t="s">
        <v>3200</v>
      </c>
      <c r="G26" s="1854" t="s">
        <v>3119</v>
      </c>
      <c r="H26" s="1854" t="s">
        <v>22</v>
      </c>
      <c r="I26" s="1854" t="s">
        <v>823</v>
      </c>
    </row>
    <row customHeight="1" ht="11.25">
      <c r="A27" s="1854" t="s">
        <v>3093</v>
      </c>
      <c r="B27" s="1854" t="s">
        <v>16</v>
      </c>
      <c r="C27" s="1854" t="s">
        <v>3201</v>
      </c>
      <c r="D27" s="1854" t="s">
        <v>3202</v>
      </c>
      <c r="E27" s="1854" t="s">
        <v>3203</v>
      </c>
      <c r="F27" s="1854" t="s">
        <v>3204</v>
      </c>
      <c r="G27" s="1854" t="s">
        <v>3205</v>
      </c>
      <c r="H27" s="1854" t="s">
        <v>22</v>
      </c>
      <c r="I27" s="1854" t="s">
        <v>823</v>
      </c>
    </row>
    <row customHeight="1" ht="11.25">
      <c r="A28" s="1854" t="s">
        <v>3093</v>
      </c>
      <c r="B28" s="1854" t="s">
        <v>16</v>
      </c>
      <c r="C28" s="1854" t="s">
        <v>3206</v>
      </c>
      <c r="D28" s="1854" t="s">
        <v>3207</v>
      </c>
      <c r="E28" s="1854" t="s">
        <v>3208</v>
      </c>
      <c r="F28" s="1854" t="s">
        <v>3096</v>
      </c>
      <c r="G28" s="1854" t="s">
        <v>3209</v>
      </c>
      <c r="H28" s="1854" t="s">
        <v>22</v>
      </c>
      <c r="I28" s="1854" t="s">
        <v>823</v>
      </c>
    </row>
    <row customHeight="1" ht="11.25">
      <c r="A29" s="1854" t="s">
        <v>3093</v>
      </c>
      <c r="B29" s="1854" t="s">
        <v>16</v>
      </c>
      <c r="C29" s="1854" t="s">
        <v>3210</v>
      </c>
      <c r="D29" s="1854" t="s">
        <v>3211</v>
      </c>
      <c r="E29" s="1854" t="s">
        <v>3212</v>
      </c>
      <c r="F29" s="1854" t="s">
        <v>3148</v>
      </c>
      <c r="G29" s="1854" t="s">
        <v>3213</v>
      </c>
      <c r="H29" s="1854" t="s">
        <v>22</v>
      </c>
      <c r="I29" s="1854" t="s">
        <v>823</v>
      </c>
    </row>
    <row customHeight="1" ht="11.25">
      <c r="A30" s="1854" t="s">
        <v>3093</v>
      </c>
      <c r="B30" s="1854" t="s">
        <v>16</v>
      </c>
      <c r="C30" s="1854" t="s">
        <v>3214</v>
      </c>
      <c r="D30" s="1854" t="s">
        <v>3215</v>
      </c>
      <c r="E30" s="1854" t="s">
        <v>3216</v>
      </c>
      <c r="F30" s="1854" t="s">
        <v>3217</v>
      </c>
      <c r="G30" s="1854" t="s">
        <v>3197</v>
      </c>
      <c r="H30" s="1854" t="s">
        <v>22</v>
      </c>
      <c r="I30" s="1854" t="s">
        <v>823</v>
      </c>
    </row>
    <row customHeight="1" ht="11.25">
      <c r="A31" s="1854" t="s">
        <v>3093</v>
      </c>
      <c r="B31" s="1854" t="s">
        <v>16</v>
      </c>
      <c r="C31" s="1854" t="s">
        <v>3218</v>
      </c>
      <c r="D31" s="1854" t="s">
        <v>3219</v>
      </c>
      <c r="E31" s="1854" t="s">
        <v>3220</v>
      </c>
      <c r="F31" s="1854" t="s">
        <v>3096</v>
      </c>
      <c r="G31" s="1854" t="s">
        <v>3221</v>
      </c>
      <c r="H31" s="1854" t="s">
        <v>22</v>
      </c>
      <c r="I31" s="1854" t="s">
        <v>823</v>
      </c>
    </row>
    <row customHeight="1" ht="11.25">
      <c r="A32" s="1854" t="s">
        <v>3093</v>
      </c>
      <c r="B32" s="1854" t="s">
        <v>16</v>
      </c>
      <c r="C32" s="1854" t="s">
        <v>3222</v>
      </c>
      <c r="D32" s="1854" t="s">
        <v>3223</v>
      </c>
      <c r="E32" s="1854" t="s">
        <v>3224</v>
      </c>
      <c r="F32" s="1854" t="s">
        <v>3225</v>
      </c>
      <c r="G32" s="1854" t="s">
        <v>22</v>
      </c>
      <c r="H32" s="1854" t="s">
        <v>22</v>
      </c>
      <c r="I32" s="1854" t="s">
        <v>823</v>
      </c>
    </row>
    <row customHeight="1" ht="11.25">
      <c r="A33" s="1854" t="s">
        <v>3093</v>
      </c>
      <c r="B33" s="1854" t="s">
        <v>16</v>
      </c>
      <c r="C33" s="1854" t="s">
        <v>3226</v>
      </c>
      <c r="D33" s="1854" t="s">
        <v>3227</v>
      </c>
      <c r="E33" s="1854" t="s">
        <v>3228</v>
      </c>
      <c r="F33" s="1854" t="s">
        <v>587</v>
      </c>
      <c r="G33" s="1854" t="s">
        <v>3229</v>
      </c>
      <c r="H33" s="1854" t="s">
        <v>22</v>
      </c>
      <c r="I33" s="1854" t="s">
        <v>823</v>
      </c>
    </row>
    <row customHeight="1" ht="11.25">
      <c r="A34" s="1854" t="s">
        <v>3093</v>
      </c>
      <c r="B34" s="1854" t="s">
        <v>16</v>
      </c>
      <c r="C34" s="1854" t="s">
        <v>3230</v>
      </c>
      <c r="D34" s="1854" t="s">
        <v>3231</v>
      </c>
      <c r="E34" s="1854" t="s">
        <v>3232</v>
      </c>
      <c r="F34" s="1854" t="s">
        <v>587</v>
      </c>
      <c r="G34" s="1854" t="s">
        <v>3233</v>
      </c>
      <c r="H34" s="1854" t="s">
        <v>22</v>
      </c>
      <c r="I34" s="1854" t="s">
        <v>823</v>
      </c>
    </row>
    <row customHeight="1" ht="11.25">
      <c r="A35" s="1854" t="s">
        <v>3093</v>
      </c>
      <c r="B35" s="1854" t="s">
        <v>16</v>
      </c>
      <c r="C35" s="1854" t="s">
        <v>3234</v>
      </c>
      <c r="D35" s="1854" t="s">
        <v>3235</v>
      </c>
      <c r="E35" s="1854" t="s">
        <v>3236</v>
      </c>
      <c r="F35" s="1854" t="s">
        <v>587</v>
      </c>
      <c r="G35" s="1854" t="s">
        <v>3237</v>
      </c>
      <c r="H35" s="1854" t="s">
        <v>22</v>
      </c>
      <c r="I35" s="1854" t="s">
        <v>823</v>
      </c>
    </row>
    <row customHeight="1" ht="11.25">
      <c r="A36" s="1854" t="s">
        <v>3093</v>
      </c>
      <c r="B36" s="1854" t="s">
        <v>16</v>
      </c>
      <c r="C36" s="1854" t="s">
        <v>3238</v>
      </c>
      <c r="D36" s="1854" t="s">
        <v>3239</v>
      </c>
      <c r="E36" s="1854" t="s">
        <v>3240</v>
      </c>
      <c r="F36" s="1854" t="s">
        <v>587</v>
      </c>
      <c r="G36" s="1854" t="s">
        <v>22</v>
      </c>
      <c r="H36" s="1854" t="s">
        <v>22</v>
      </c>
      <c r="I36" s="1854" t="s">
        <v>823</v>
      </c>
    </row>
    <row customHeight="1" ht="11.25">
      <c r="A37" s="1854" t="s">
        <v>3093</v>
      </c>
      <c r="B37" s="1854" t="s">
        <v>16</v>
      </c>
      <c r="C37" s="1854" t="s">
        <v>3241</v>
      </c>
      <c r="D37" s="1854" t="s">
        <v>3242</v>
      </c>
      <c r="E37" s="1854" t="s">
        <v>3243</v>
      </c>
      <c r="F37" s="1854" t="s">
        <v>587</v>
      </c>
      <c r="G37" s="1854" t="s">
        <v>3244</v>
      </c>
      <c r="H37" s="1854" t="s">
        <v>22</v>
      </c>
      <c r="I37" s="1854" t="s">
        <v>823</v>
      </c>
    </row>
    <row customHeight="1" ht="11.25">
      <c r="A38" s="1854" t="s">
        <v>3093</v>
      </c>
      <c r="B38" s="1854" t="s">
        <v>16</v>
      </c>
      <c r="C38" s="1854" t="s">
        <v>3245</v>
      </c>
      <c r="D38" s="1854" t="s">
        <v>3246</v>
      </c>
      <c r="E38" s="1854" t="s">
        <v>3247</v>
      </c>
      <c r="F38" s="1854" t="s">
        <v>587</v>
      </c>
      <c r="G38" s="1854" t="s">
        <v>3248</v>
      </c>
      <c r="H38" s="1854" t="s">
        <v>22</v>
      </c>
      <c r="I38" s="1854" t="s">
        <v>823</v>
      </c>
    </row>
    <row customHeight="1" ht="11.25">
      <c r="A39" s="1854" t="s">
        <v>3093</v>
      </c>
      <c r="B39" s="1854" t="s">
        <v>16</v>
      </c>
      <c r="C39" s="1854" t="s">
        <v>3249</v>
      </c>
      <c r="D39" s="1854" t="s">
        <v>3250</v>
      </c>
      <c r="E39" s="1854" t="s">
        <v>3251</v>
      </c>
      <c r="F39" s="1854" t="s">
        <v>3252</v>
      </c>
      <c r="G39" s="1854" t="s">
        <v>3253</v>
      </c>
      <c r="H39" s="1854" t="s">
        <v>22</v>
      </c>
      <c r="I39" s="1854" t="s">
        <v>823</v>
      </c>
    </row>
    <row customHeight="1" ht="11.25">
      <c r="A40" s="1854" t="s">
        <v>3093</v>
      </c>
      <c r="B40" s="1854" t="s">
        <v>16</v>
      </c>
      <c r="C40" s="1854" t="s">
        <v>3254</v>
      </c>
      <c r="D40" s="1854" t="s">
        <v>3255</v>
      </c>
      <c r="E40" s="1854" t="s">
        <v>3118</v>
      </c>
      <c r="F40" s="1854" t="s">
        <v>3256</v>
      </c>
      <c r="G40" s="1854" t="s">
        <v>3119</v>
      </c>
      <c r="H40" s="1854" t="s">
        <v>22</v>
      </c>
      <c r="I40" s="1854" t="s">
        <v>823</v>
      </c>
    </row>
    <row customHeight="1" ht="11.25">
      <c r="A41" s="1854" t="s">
        <v>3093</v>
      </c>
      <c r="B41" s="1854" t="s">
        <v>16</v>
      </c>
      <c r="C41" s="1854" t="s">
        <v>3257</v>
      </c>
      <c r="D41" s="1854" t="s">
        <v>3258</v>
      </c>
      <c r="E41" s="1854" t="s">
        <v>3118</v>
      </c>
      <c r="F41" s="1854" t="s">
        <v>3259</v>
      </c>
      <c r="G41" s="1854" t="s">
        <v>3119</v>
      </c>
      <c r="H41" s="1854" t="s">
        <v>22</v>
      </c>
      <c r="I41" s="1854" t="s">
        <v>823</v>
      </c>
    </row>
    <row customHeight="1" ht="11.25">
      <c r="A42" s="1854" t="s">
        <v>3093</v>
      </c>
      <c r="B42" s="1854" t="s">
        <v>16</v>
      </c>
      <c r="C42" s="1854" t="s">
        <v>3260</v>
      </c>
      <c r="D42" s="1854" t="s">
        <v>3261</v>
      </c>
      <c r="E42" s="1854" t="s">
        <v>3262</v>
      </c>
      <c r="F42" s="1854" t="s">
        <v>3263</v>
      </c>
      <c r="G42" s="1854" t="s">
        <v>3264</v>
      </c>
      <c r="H42" s="1854" t="s">
        <v>22</v>
      </c>
      <c r="I42" s="1854" t="s">
        <v>823</v>
      </c>
    </row>
    <row customHeight="1" ht="11.25">
      <c r="A43" s="1854" t="s">
        <v>3093</v>
      </c>
      <c r="B43" s="1854" t="s">
        <v>16</v>
      </c>
      <c r="C43" s="1854" t="s">
        <v>3265</v>
      </c>
      <c r="D43" s="1854" t="s">
        <v>3266</v>
      </c>
      <c r="E43" s="1854" t="s">
        <v>3267</v>
      </c>
      <c r="F43" s="1854" t="s">
        <v>3263</v>
      </c>
      <c r="G43" s="1854" t="s">
        <v>3268</v>
      </c>
      <c r="H43" s="1854" t="s">
        <v>22</v>
      </c>
      <c r="I43" s="1854" t="s">
        <v>823</v>
      </c>
    </row>
    <row customHeight="1" ht="11.25">
      <c r="A44" s="1854" t="s">
        <v>3093</v>
      </c>
      <c r="B44" s="1854" t="s">
        <v>16</v>
      </c>
      <c r="C44" s="1854" t="s">
        <v>3269</v>
      </c>
      <c r="D44" s="1854" t="s">
        <v>3270</v>
      </c>
      <c r="E44" s="1854" t="s">
        <v>3271</v>
      </c>
      <c r="F44" s="1854" t="s">
        <v>3263</v>
      </c>
      <c r="G44" s="1854" t="s">
        <v>3272</v>
      </c>
      <c r="H44" s="1854" t="s">
        <v>22</v>
      </c>
      <c r="I44" s="1854" t="s">
        <v>823</v>
      </c>
    </row>
    <row customHeight="1" ht="11.25">
      <c r="A45" s="1854" t="s">
        <v>3093</v>
      </c>
      <c r="B45" s="1854" t="s">
        <v>16</v>
      </c>
      <c r="C45" s="1854" t="s">
        <v>3273</v>
      </c>
      <c r="D45" s="1854" t="s">
        <v>3274</v>
      </c>
      <c r="E45" s="1854" t="s">
        <v>3275</v>
      </c>
      <c r="F45" s="1854" t="s">
        <v>3276</v>
      </c>
      <c r="G45" s="1854" t="s">
        <v>3277</v>
      </c>
      <c r="H45" s="1854" t="s">
        <v>22</v>
      </c>
      <c r="I45" s="1854" t="s">
        <v>823</v>
      </c>
    </row>
    <row customHeight="1" ht="11.25">
      <c r="A46" s="1854" t="s">
        <v>3093</v>
      </c>
      <c r="B46" s="1854" t="s">
        <v>16</v>
      </c>
      <c r="C46" s="1854" t="s">
        <v>3278</v>
      </c>
      <c r="D46" s="1854" t="s">
        <v>3279</v>
      </c>
      <c r="E46" s="1854" t="s">
        <v>3280</v>
      </c>
      <c r="F46" s="1854" t="s">
        <v>3281</v>
      </c>
      <c r="G46" s="1854" t="s">
        <v>22</v>
      </c>
      <c r="H46" s="1854" t="s">
        <v>22</v>
      </c>
      <c r="I46" s="1854" t="s">
        <v>823</v>
      </c>
    </row>
    <row customHeight="1" ht="11.25">
      <c r="A47" s="1854" t="s">
        <v>3093</v>
      </c>
      <c r="B47" s="1854" t="s">
        <v>16</v>
      </c>
      <c r="C47" s="1854" t="s">
        <v>3282</v>
      </c>
      <c r="D47" s="1854" t="s">
        <v>3283</v>
      </c>
      <c r="E47" s="1854" t="s">
        <v>3284</v>
      </c>
      <c r="F47" s="1854" t="s">
        <v>3285</v>
      </c>
      <c r="G47" s="1854" t="s">
        <v>3286</v>
      </c>
      <c r="H47" s="1854" t="s">
        <v>22</v>
      </c>
      <c r="I47" s="1854" t="s">
        <v>823</v>
      </c>
    </row>
    <row customHeight="1" ht="11.25">
      <c r="A48" s="1854" t="s">
        <v>3093</v>
      </c>
      <c r="B48" s="1854" t="s">
        <v>16</v>
      </c>
      <c r="C48" s="1854" t="s">
        <v>3287</v>
      </c>
      <c r="D48" s="1854" t="s">
        <v>3288</v>
      </c>
      <c r="E48" s="1854" t="s">
        <v>3289</v>
      </c>
      <c r="F48" s="1854" t="s">
        <v>3217</v>
      </c>
      <c r="G48" s="1854" t="s">
        <v>3290</v>
      </c>
      <c r="H48" s="1854" t="s">
        <v>22</v>
      </c>
      <c r="I48" s="1854" t="s">
        <v>823</v>
      </c>
    </row>
    <row customHeight="1" ht="11.25">
      <c r="A49" s="1854" t="s">
        <v>3093</v>
      </c>
      <c r="B49" s="1854" t="s">
        <v>16</v>
      </c>
      <c r="C49" s="1854" t="s">
        <v>3291</v>
      </c>
      <c r="D49" s="1854" t="s">
        <v>3292</v>
      </c>
      <c r="E49" s="1854" t="s">
        <v>3293</v>
      </c>
      <c r="F49" s="1854" t="s">
        <v>3252</v>
      </c>
      <c r="G49" s="1854" t="s">
        <v>3294</v>
      </c>
      <c r="H49" s="1854" t="s">
        <v>22</v>
      </c>
      <c r="I49" s="1854" t="s">
        <v>823</v>
      </c>
    </row>
    <row customHeight="1" ht="11.25">
      <c r="A50" s="1854" t="s">
        <v>3093</v>
      </c>
      <c r="B50" s="1854" t="s">
        <v>16</v>
      </c>
      <c r="C50" s="1854" t="s">
        <v>3295</v>
      </c>
      <c r="D50" s="1854" t="s">
        <v>3296</v>
      </c>
      <c r="E50" s="1854" t="s">
        <v>3297</v>
      </c>
      <c r="F50" s="1854" t="s">
        <v>3281</v>
      </c>
      <c r="G50" s="1854" t="s">
        <v>3298</v>
      </c>
      <c r="H50" s="1854" t="s">
        <v>22</v>
      </c>
      <c r="I50" s="1854" t="s">
        <v>823</v>
      </c>
    </row>
    <row customHeight="1" ht="11.25">
      <c r="A51" s="1854" t="s">
        <v>3093</v>
      </c>
      <c r="B51" s="1854" t="s">
        <v>16</v>
      </c>
      <c r="C51" s="1854" t="s">
        <v>3299</v>
      </c>
      <c r="D51" s="1854" t="s">
        <v>3300</v>
      </c>
      <c r="E51" s="1854" t="s">
        <v>3301</v>
      </c>
      <c r="F51" s="1854" t="s">
        <v>3196</v>
      </c>
      <c r="G51" s="1854" t="s">
        <v>3302</v>
      </c>
      <c r="H51" s="1854" t="s">
        <v>22</v>
      </c>
      <c r="I51" s="1854" t="s">
        <v>823</v>
      </c>
    </row>
    <row customHeight="1" ht="11.25">
      <c r="A52" s="1854" t="s">
        <v>3093</v>
      </c>
      <c r="B52" s="1854" t="s">
        <v>16</v>
      </c>
      <c r="C52" s="1854" t="s">
        <v>3303</v>
      </c>
      <c r="D52" s="1854" t="s">
        <v>3304</v>
      </c>
      <c r="E52" s="1854" t="s">
        <v>3305</v>
      </c>
      <c r="F52" s="1854" t="s">
        <v>3217</v>
      </c>
      <c r="G52" s="1854" t="s">
        <v>3306</v>
      </c>
      <c r="H52" s="1854" t="s">
        <v>22</v>
      </c>
      <c r="I52" s="1854" t="s">
        <v>823</v>
      </c>
    </row>
    <row customHeight="1" ht="11.25">
      <c r="A53" s="1854" t="s">
        <v>3093</v>
      </c>
      <c r="B53" s="1854" t="s">
        <v>16</v>
      </c>
      <c r="C53" s="1854" t="s">
        <v>3307</v>
      </c>
      <c r="D53" s="1854" t="s">
        <v>3308</v>
      </c>
      <c r="E53" s="1854" t="s">
        <v>3309</v>
      </c>
      <c r="F53" s="1854" t="s">
        <v>3167</v>
      </c>
      <c r="G53" s="1854" t="s">
        <v>3180</v>
      </c>
      <c r="H53" s="1854" t="s">
        <v>22</v>
      </c>
      <c r="I53" s="1854" t="s">
        <v>823</v>
      </c>
    </row>
    <row customHeight="1" ht="11.25">
      <c r="A54" s="1854" t="s">
        <v>3093</v>
      </c>
      <c r="B54" s="1854" t="s">
        <v>16</v>
      </c>
      <c r="C54" s="1854" t="s">
        <v>3310</v>
      </c>
      <c r="D54" s="1854" t="s">
        <v>3311</v>
      </c>
      <c r="E54" s="1854" t="s">
        <v>3312</v>
      </c>
      <c r="F54" s="1854" t="s">
        <v>3281</v>
      </c>
      <c r="G54" s="1854" t="s">
        <v>3313</v>
      </c>
      <c r="H54" s="1854" t="s">
        <v>22</v>
      </c>
      <c r="I54" s="1854" t="s">
        <v>823</v>
      </c>
    </row>
    <row customHeight="1" ht="11.25">
      <c r="A55" s="1854" t="s">
        <v>3093</v>
      </c>
      <c r="B55" s="1854" t="s">
        <v>16</v>
      </c>
      <c r="C55" s="1854" t="s">
        <v>3314</v>
      </c>
      <c r="D55" s="1854" t="s">
        <v>3315</v>
      </c>
      <c r="E55" s="1854" t="s">
        <v>3316</v>
      </c>
      <c r="F55" s="1854" t="s">
        <v>3317</v>
      </c>
      <c r="G55" s="1854" t="s">
        <v>3318</v>
      </c>
      <c r="H55" s="1854" t="s">
        <v>22</v>
      </c>
      <c r="I55" s="1854" t="s">
        <v>823</v>
      </c>
    </row>
    <row customHeight="1" ht="11.25">
      <c r="A56" s="1854" t="s">
        <v>3093</v>
      </c>
      <c r="B56" s="1854" t="s">
        <v>16</v>
      </c>
      <c r="C56" s="1854" t="s">
        <v>3319</v>
      </c>
      <c r="D56" s="1854" t="s">
        <v>3320</v>
      </c>
      <c r="E56" s="1854" t="s">
        <v>3321</v>
      </c>
      <c r="F56" s="1854" t="s">
        <v>3281</v>
      </c>
      <c r="G56" s="1854" t="s">
        <v>3322</v>
      </c>
      <c r="H56" s="1854" t="s">
        <v>22</v>
      </c>
      <c r="I56" s="1854" t="s">
        <v>823</v>
      </c>
    </row>
    <row customHeight="1" ht="11.25">
      <c r="A57" s="1854" t="s">
        <v>3093</v>
      </c>
      <c r="B57" s="1854" t="s">
        <v>16</v>
      </c>
      <c r="C57" s="1854" t="s">
        <v>3323</v>
      </c>
      <c r="D57" s="1854" t="s">
        <v>3324</v>
      </c>
      <c r="E57" s="1854" t="s">
        <v>3325</v>
      </c>
      <c r="F57" s="1854" t="s">
        <v>3326</v>
      </c>
      <c r="G57" s="1854" t="s">
        <v>3221</v>
      </c>
      <c r="H57" s="1854" t="s">
        <v>22</v>
      </c>
      <c r="I57" s="1854" t="s">
        <v>823</v>
      </c>
    </row>
    <row customHeight="1" ht="11.25">
      <c r="A58" s="1854" t="s">
        <v>3093</v>
      </c>
      <c r="B58" s="1854" t="s">
        <v>16</v>
      </c>
      <c r="C58" s="1854" t="s">
        <v>3327</v>
      </c>
      <c r="D58" s="1854" t="s">
        <v>3328</v>
      </c>
      <c r="E58" s="1854" t="s">
        <v>3329</v>
      </c>
      <c r="F58" s="1854" t="s">
        <v>3281</v>
      </c>
      <c r="G58" s="1854" t="s">
        <v>3330</v>
      </c>
      <c r="H58" s="1854" t="s">
        <v>22</v>
      </c>
      <c r="I58" s="1854" t="s">
        <v>823</v>
      </c>
    </row>
    <row customHeight="1" ht="11.25">
      <c r="A59" s="1854" t="s">
        <v>3093</v>
      </c>
      <c r="B59" s="1854" t="s">
        <v>16</v>
      </c>
      <c r="C59" s="1854" t="s">
        <v>3331</v>
      </c>
      <c r="D59" s="1854" t="s">
        <v>3332</v>
      </c>
      <c r="E59" s="1854" t="s">
        <v>3333</v>
      </c>
      <c r="F59" s="1854" t="s">
        <v>3317</v>
      </c>
      <c r="G59" s="1854" t="s">
        <v>3318</v>
      </c>
      <c r="H59" s="1854" t="s">
        <v>22</v>
      </c>
      <c r="I59" s="1854" t="s">
        <v>823</v>
      </c>
    </row>
    <row customHeight="1" ht="11.25">
      <c r="A60" s="1854" t="s">
        <v>3093</v>
      </c>
      <c r="B60" s="1854" t="s">
        <v>16</v>
      </c>
      <c r="C60" s="1854" t="s">
        <v>3334</v>
      </c>
      <c r="D60" s="1854" t="s">
        <v>3335</v>
      </c>
      <c r="E60" s="1854" t="s">
        <v>3336</v>
      </c>
      <c r="F60" s="1854" t="s">
        <v>3285</v>
      </c>
      <c r="G60" s="1854" t="s">
        <v>3337</v>
      </c>
      <c r="H60" s="1854" t="s">
        <v>22</v>
      </c>
      <c r="I60" s="1854" t="s">
        <v>823</v>
      </c>
    </row>
    <row customHeight="1" ht="11.25">
      <c r="A61" s="1854" t="s">
        <v>3093</v>
      </c>
      <c r="B61" s="1854" t="s">
        <v>16</v>
      </c>
      <c r="C61" s="1854" t="s">
        <v>3338</v>
      </c>
      <c r="D61" s="1854" t="s">
        <v>3339</v>
      </c>
      <c r="E61" s="1854" t="s">
        <v>3340</v>
      </c>
      <c r="F61" s="1854" t="s">
        <v>3341</v>
      </c>
      <c r="G61" s="1854" t="s">
        <v>3277</v>
      </c>
      <c r="H61" s="1854" t="s">
        <v>22</v>
      </c>
      <c r="I61" s="1854" t="s">
        <v>823</v>
      </c>
    </row>
    <row customHeight="1" ht="11.25">
      <c r="A62" s="1854" t="s">
        <v>3093</v>
      </c>
      <c r="B62" s="1854" t="s">
        <v>16</v>
      </c>
      <c r="C62" s="1854" t="s">
        <v>3342</v>
      </c>
      <c r="D62" s="1854" t="s">
        <v>3343</v>
      </c>
      <c r="E62" s="1854" t="s">
        <v>3344</v>
      </c>
      <c r="F62" s="1854" t="s">
        <v>3281</v>
      </c>
      <c r="G62" s="1854" t="s">
        <v>3345</v>
      </c>
      <c r="H62" s="1854" t="s">
        <v>22</v>
      </c>
      <c r="I62" s="1854" t="s">
        <v>823</v>
      </c>
    </row>
    <row customHeight="1" ht="11.25">
      <c r="A63" s="1854" t="s">
        <v>3093</v>
      </c>
      <c r="B63" s="1854" t="s">
        <v>16</v>
      </c>
      <c r="C63" s="1854" t="s">
        <v>3346</v>
      </c>
      <c r="D63" s="1854" t="s">
        <v>3347</v>
      </c>
      <c r="E63" s="1854" t="s">
        <v>3348</v>
      </c>
      <c r="F63" s="1854" t="s">
        <v>3196</v>
      </c>
      <c r="G63" s="1854" t="s">
        <v>3349</v>
      </c>
      <c r="H63" s="1854" t="s">
        <v>22</v>
      </c>
      <c r="I63" s="1854" t="s">
        <v>823</v>
      </c>
    </row>
    <row customHeight="1" ht="11.25">
      <c r="A64" s="1854" t="s">
        <v>3093</v>
      </c>
      <c r="B64" s="1854" t="s">
        <v>16</v>
      </c>
      <c r="C64" s="1854" t="s">
        <v>3350</v>
      </c>
      <c r="D64" s="1854" t="s">
        <v>3351</v>
      </c>
      <c r="E64" s="1854" t="s">
        <v>3352</v>
      </c>
      <c r="F64" s="1854" t="s">
        <v>3204</v>
      </c>
      <c r="G64" s="1854" t="s">
        <v>3353</v>
      </c>
      <c r="H64" s="1854" t="s">
        <v>3354</v>
      </c>
      <c r="I64" s="1854" t="s">
        <v>823</v>
      </c>
    </row>
    <row customHeight="1" ht="11.25">
      <c r="A65" s="1854" t="s">
        <v>3093</v>
      </c>
      <c r="B65" s="1854" t="s">
        <v>16</v>
      </c>
      <c r="C65" s="1854" t="s">
        <v>3355</v>
      </c>
      <c r="D65" s="1854" t="s">
        <v>3356</v>
      </c>
      <c r="E65" s="1854" t="s">
        <v>3357</v>
      </c>
      <c r="F65" s="1854" t="s">
        <v>3204</v>
      </c>
      <c r="G65" s="1854" t="s">
        <v>3353</v>
      </c>
      <c r="H65" s="1854" t="s">
        <v>3358</v>
      </c>
      <c r="I65" s="1854" t="s">
        <v>823</v>
      </c>
    </row>
    <row customHeight="1" ht="11.25">
      <c r="A66" s="1854" t="s">
        <v>3093</v>
      </c>
      <c r="B66" s="1854" t="s">
        <v>16</v>
      </c>
      <c r="C66" s="1854" t="s">
        <v>3359</v>
      </c>
      <c r="D66" s="1854" t="s">
        <v>3360</v>
      </c>
      <c r="E66" s="1854" t="s">
        <v>3361</v>
      </c>
      <c r="F66" s="1854" t="s">
        <v>3204</v>
      </c>
      <c r="G66" s="1854" t="s">
        <v>3362</v>
      </c>
      <c r="H66" s="1854" t="s">
        <v>3363</v>
      </c>
      <c r="I66" s="1854" t="s">
        <v>823</v>
      </c>
    </row>
    <row customHeight="1" ht="11.25">
      <c r="A67" s="1854" t="s">
        <v>3093</v>
      </c>
      <c r="B67" s="1854" t="s">
        <v>16</v>
      </c>
      <c r="C67" s="1854" t="s">
        <v>3364</v>
      </c>
      <c r="D67" s="1854" t="s">
        <v>3365</v>
      </c>
      <c r="E67" s="1854" t="s">
        <v>3366</v>
      </c>
      <c r="F67" s="1854" t="s">
        <v>3204</v>
      </c>
      <c r="G67" s="1854" t="s">
        <v>3367</v>
      </c>
      <c r="H67" s="1854" t="s">
        <v>3368</v>
      </c>
      <c r="I67" s="1854" t="s">
        <v>823</v>
      </c>
    </row>
    <row customHeight="1" ht="11.25">
      <c r="A68" s="1854" t="s">
        <v>3093</v>
      </c>
      <c r="B68" s="1854" t="s">
        <v>16</v>
      </c>
      <c r="C68" s="1854" t="s">
        <v>3369</v>
      </c>
      <c r="D68" s="1854" t="s">
        <v>3370</v>
      </c>
      <c r="E68" s="1854" t="s">
        <v>3371</v>
      </c>
      <c r="F68" s="1854" t="s">
        <v>3204</v>
      </c>
      <c r="G68" s="1854" t="s">
        <v>3362</v>
      </c>
      <c r="H68" s="1854" t="s">
        <v>22</v>
      </c>
      <c r="I68" s="1854" t="s">
        <v>823</v>
      </c>
    </row>
    <row customHeight="1" ht="11.25">
      <c r="A69" s="1854" t="s">
        <v>3093</v>
      </c>
      <c r="B69" s="1854" t="s">
        <v>16</v>
      </c>
      <c r="C69" s="1854" t="s">
        <v>3372</v>
      </c>
      <c r="D69" s="1854" t="s">
        <v>3373</v>
      </c>
      <c r="E69" s="1854" t="s">
        <v>3374</v>
      </c>
      <c r="F69" s="1854" t="s">
        <v>3204</v>
      </c>
      <c r="G69" s="1854" t="s">
        <v>22</v>
      </c>
      <c r="H69" s="1854" t="s">
        <v>22</v>
      </c>
      <c r="I69" s="1854" t="s">
        <v>823</v>
      </c>
    </row>
    <row customHeight="1" ht="11.25">
      <c r="A70" s="1854" t="s">
        <v>3093</v>
      </c>
      <c r="B70" s="1854" t="s">
        <v>16</v>
      </c>
      <c r="C70" s="1854" t="s">
        <v>3375</v>
      </c>
      <c r="D70" s="1854" t="s">
        <v>3376</v>
      </c>
      <c r="E70" s="1854" t="s">
        <v>3183</v>
      </c>
      <c r="F70" s="1854" t="s">
        <v>3158</v>
      </c>
      <c r="G70" s="1854" t="s">
        <v>22</v>
      </c>
      <c r="H70" s="1854" t="s">
        <v>22</v>
      </c>
      <c r="I70" s="1854" t="s">
        <v>823</v>
      </c>
    </row>
    <row customHeight="1" ht="11.25">
      <c r="A71" s="1854" t="s">
        <v>3093</v>
      </c>
      <c r="B71" s="1854" t="s">
        <v>16</v>
      </c>
      <c r="C71" s="1854" t="s">
        <v>3377</v>
      </c>
      <c r="D71" s="1854" t="s">
        <v>3378</v>
      </c>
      <c r="E71" s="1854" t="s">
        <v>3118</v>
      </c>
      <c r="F71" s="1854" t="s">
        <v>3379</v>
      </c>
      <c r="G71" s="1854" t="s">
        <v>3119</v>
      </c>
      <c r="H71" s="1854" t="s">
        <v>22</v>
      </c>
      <c r="I71" s="1854" t="s">
        <v>823</v>
      </c>
    </row>
    <row customHeight="1" ht="11.25">
      <c r="A72" s="1854" t="s">
        <v>3093</v>
      </c>
      <c r="B72" s="1854" t="s">
        <v>16</v>
      </c>
      <c r="C72" s="1854" t="s">
        <v>3380</v>
      </c>
      <c r="D72" s="1854" t="s">
        <v>3381</v>
      </c>
      <c r="E72" s="1854" t="s">
        <v>3118</v>
      </c>
      <c r="F72" s="1854" t="s">
        <v>3382</v>
      </c>
      <c r="G72" s="1854" t="s">
        <v>3192</v>
      </c>
      <c r="H72" s="1854" t="s">
        <v>22</v>
      </c>
      <c r="I72" s="1854" t="s">
        <v>823</v>
      </c>
    </row>
    <row customHeight="1" ht="11.25">
      <c r="A73" s="1854" t="s">
        <v>3093</v>
      </c>
      <c r="B73" s="1854" t="s">
        <v>16</v>
      </c>
      <c r="C73" s="1854" t="s">
        <v>3383</v>
      </c>
      <c r="D73" s="1854" t="s">
        <v>3384</v>
      </c>
      <c r="E73" s="1854" t="s">
        <v>3183</v>
      </c>
      <c r="F73" s="1854" t="s">
        <v>3385</v>
      </c>
      <c r="G73" s="1854" t="s">
        <v>22</v>
      </c>
      <c r="H73" s="1854" t="s">
        <v>22</v>
      </c>
      <c r="I73" s="1854" t="s">
        <v>823</v>
      </c>
    </row>
    <row customHeight="1" ht="11.25">
      <c r="A74" s="1854" t="s">
        <v>3093</v>
      </c>
      <c r="B74" s="1854" t="s">
        <v>16</v>
      </c>
      <c r="C74" s="1854" t="s">
        <v>3386</v>
      </c>
      <c r="D74" s="1854" t="s">
        <v>3387</v>
      </c>
      <c r="E74" s="1854" t="s">
        <v>3183</v>
      </c>
      <c r="F74" s="1854" t="s">
        <v>3285</v>
      </c>
      <c r="G74" s="1854" t="s">
        <v>22</v>
      </c>
      <c r="H74" s="1854" t="s">
        <v>22</v>
      </c>
      <c r="I74" s="1854" t="s">
        <v>823</v>
      </c>
    </row>
    <row customHeight="1" ht="11.25">
      <c r="A75" s="1854" t="s">
        <v>3093</v>
      </c>
      <c r="B75" s="1854" t="s">
        <v>16</v>
      </c>
      <c r="C75" s="1854" t="s">
        <v>3388</v>
      </c>
      <c r="D75" s="1854" t="s">
        <v>3389</v>
      </c>
      <c r="E75" s="1854" t="s">
        <v>3390</v>
      </c>
      <c r="F75" s="1854" t="s">
        <v>3096</v>
      </c>
      <c r="G75" s="1854" t="s">
        <v>3391</v>
      </c>
      <c r="H75" s="1854" t="s">
        <v>22</v>
      </c>
      <c r="I75" s="1854" t="s">
        <v>823</v>
      </c>
    </row>
    <row customHeight="1" ht="11.25">
      <c r="A76" s="1854" t="s">
        <v>3093</v>
      </c>
      <c r="B76" s="1854" t="s">
        <v>16</v>
      </c>
      <c r="C76" s="1854" t="s">
        <v>3392</v>
      </c>
      <c r="D76" s="1854" t="s">
        <v>3393</v>
      </c>
      <c r="E76" s="1854" t="s">
        <v>3394</v>
      </c>
      <c r="F76" s="1854" t="s">
        <v>3276</v>
      </c>
      <c r="G76" s="1854" t="s">
        <v>3395</v>
      </c>
      <c r="H76" s="1854" t="s">
        <v>22</v>
      </c>
      <c r="I76" s="1854" t="s">
        <v>823</v>
      </c>
    </row>
    <row customHeight="1" ht="11.25">
      <c r="A77" s="1854" t="s">
        <v>3093</v>
      </c>
      <c r="B77" s="1854" t="s">
        <v>16</v>
      </c>
      <c r="C77" s="1854" t="s">
        <v>3396</v>
      </c>
      <c r="D77" s="1854" t="s">
        <v>3397</v>
      </c>
      <c r="E77" s="1854" t="s">
        <v>3398</v>
      </c>
      <c r="F77" s="1854" t="s">
        <v>3341</v>
      </c>
      <c r="G77" s="1854" t="s">
        <v>3399</v>
      </c>
      <c r="H77" s="1854" t="s">
        <v>22</v>
      </c>
      <c r="I77" s="1854" t="s">
        <v>823</v>
      </c>
    </row>
    <row customHeight="1" ht="11.25">
      <c r="A78" s="1854" t="s">
        <v>3093</v>
      </c>
      <c r="B78" s="1854" t="s">
        <v>16</v>
      </c>
      <c r="C78" s="1854" t="s">
        <v>3400</v>
      </c>
      <c r="D78" s="1854" t="s">
        <v>3401</v>
      </c>
      <c r="E78" s="1854" t="s">
        <v>3402</v>
      </c>
      <c r="F78" s="1854" t="s">
        <v>3096</v>
      </c>
      <c r="G78" s="1854" t="s">
        <v>3403</v>
      </c>
      <c r="H78" s="1854" t="s">
        <v>22</v>
      </c>
      <c r="I78" s="1854" t="s">
        <v>823</v>
      </c>
    </row>
    <row customHeight="1" ht="11.25">
      <c r="A79" s="1854" t="s">
        <v>3093</v>
      </c>
      <c r="B79" s="1854" t="s">
        <v>16</v>
      </c>
      <c r="C79" s="1854" t="s">
        <v>3404</v>
      </c>
      <c r="D79" s="1854" t="s">
        <v>3405</v>
      </c>
      <c r="E79" s="1854" t="s">
        <v>3406</v>
      </c>
      <c r="F79" s="1854" t="s">
        <v>3317</v>
      </c>
      <c r="G79" s="1854" t="s">
        <v>3407</v>
      </c>
      <c r="H79" s="1854" t="s">
        <v>22</v>
      </c>
      <c r="I79" s="1854" t="s">
        <v>823</v>
      </c>
    </row>
    <row customHeight="1" ht="11.25">
      <c r="A80" s="1854" t="s">
        <v>3093</v>
      </c>
      <c r="B80" s="1854" t="s">
        <v>16</v>
      </c>
      <c r="C80" s="1854" t="s">
        <v>3408</v>
      </c>
      <c r="D80" s="1854" t="s">
        <v>3409</v>
      </c>
      <c r="E80" s="1854" t="s">
        <v>3410</v>
      </c>
      <c r="F80" s="1854" t="s">
        <v>3411</v>
      </c>
      <c r="G80" s="1854" t="s">
        <v>3412</v>
      </c>
      <c r="H80" s="1854" t="s">
        <v>22</v>
      </c>
      <c r="I80" s="1854" t="s">
        <v>823</v>
      </c>
    </row>
    <row customHeight="1" ht="11.25">
      <c r="A81" s="1854" t="s">
        <v>3093</v>
      </c>
      <c r="B81" s="1854" t="s">
        <v>16</v>
      </c>
      <c r="C81" s="1854" t="s">
        <v>3413</v>
      </c>
      <c r="D81" s="1854" t="s">
        <v>3414</v>
      </c>
      <c r="E81" s="1854" t="s">
        <v>3415</v>
      </c>
      <c r="F81" s="1854" t="s">
        <v>3196</v>
      </c>
      <c r="G81" s="1854" t="s">
        <v>3416</v>
      </c>
      <c r="H81" s="1854" t="s">
        <v>22</v>
      </c>
      <c r="I81" s="1854" t="s">
        <v>823</v>
      </c>
    </row>
    <row customHeight="1" ht="11.25">
      <c r="A82" s="1854" t="s">
        <v>3093</v>
      </c>
      <c r="B82" s="1854" t="s">
        <v>16</v>
      </c>
      <c r="C82" s="1854" t="s">
        <v>3417</v>
      </c>
      <c r="D82" s="1854" t="s">
        <v>3418</v>
      </c>
      <c r="E82" s="1854" t="s">
        <v>3419</v>
      </c>
      <c r="F82" s="1854" t="s">
        <v>3196</v>
      </c>
      <c r="G82" s="1854" t="s">
        <v>3420</v>
      </c>
      <c r="H82" s="1854" t="s">
        <v>22</v>
      </c>
      <c r="I82" s="1854" t="s">
        <v>823</v>
      </c>
    </row>
    <row customHeight="1" ht="11.25">
      <c r="A83" s="1854" t="s">
        <v>3093</v>
      </c>
      <c r="B83" s="1854" t="s">
        <v>16</v>
      </c>
      <c r="C83" s="1854" t="s">
        <v>3421</v>
      </c>
      <c r="D83" s="1854" t="s">
        <v>3418</v>
      </c>
      <c r="E83" s="1854" t="s">
        <v>3422</v>
      </c>
      <c r="F83" s="1854" t="s">
        <v>3423</v>
      </c>
      <c r="G83" s="1854" t="s">
        <v>3424</v>
      </c>
      <c r="H83" s="1854" t="s">
        <v>22</v>
      </c>
      <c r="I83" s="1854" t="s">
        <v>823</v>
      </c>
    </row>
    <row customHeight="1" ht="11.25">
      <c r="A84" s="1854" t="s">
        <v>3093</v>
      </c>
      <c r="B84" s="1854" t="s">
        <v>16</v>
      </c>
      <c r="C84" s="1854" t="s">
        <v>3425</v>
      </c>
      <c r="D84" s="1854" t="s">
        <v>3426</v>
      </c>
      <c r="E84" s="1854" t="s">
        <v>3427</v>
      </c>
      <c r="F84" s="1854" t="s">
        <v>3411</v>
      </c>
      <c r="G84" s="1854" t="s">
        <v>3428</v>
      </c>
      <c r="H84" s="1854" t="s">
        <v>22</v>
      </c>
      <c r="I84" s="1854" t="s">
        <v>823</v>
      </c>
    </row>
    <row customHeight="1" ht="11.25">
      <c r="A85" s="1854" t="s">
        <v>3093</v>
      </c>
      <c r="B85" s="1854" t="s">
        <v>16</v>
      </c>
      <c r="C85" s="1854" t="s">
        <v>3429</v>
      </c>
      <c r="D85" s="1854" t="s">
        <v>3430</v>
      </c>
      <c r="E85" s="1854" t="s">
        <v>3431</v>
      </c>
      <c r="F85" s="1854" t="s">
        <v>3196</v>
      </c>
      <c r="G85" s="1854" t="s">
        <v>3432</v>
      </c>
      <c r="H85" s="1854" t="s">
        <v>22</v>
      </c>
      <c r="I85" s="1854" t="s">
        <v>823</v>
      </c>
    </row>
    <row customHeight="1" ht="11.25">
      <c r="A86" s="1854" t="s">
        <v>3093</v>
      </c>
      <c r="B86" s="1854" t="s">
        <v>16</v>
      </c>
      <c r="C86" s="1854" t="s">
        <v>3433</v>
      </c>
      <c r="D86" s="1854" t="s">
        <v>3434</v>
      </c>
      <c r="E86" s="1854" t="s">
        <v>3435</v>
      </c>
      <c r="F86" s="1854" t="s">
        <v>3436</v>
      </c>
      <c r="G86" s="1854" t="s">
        <v>3437</v>
      </c>
      <c r="H86" s="1854" t="s">
        <v>22</v>
      </c>
      <c r="I86" s="1854" t="s">
        <v>823</v>
      </c>
    </row>
    <row customHeight="1" ht="11.25">
      <c r="A87" s="1854" t="s">
        <v>3093</v>
      </c>
      <c r="B87" s="1854" t="s">
        <v>16</v>
      </c>
      <c r="C87" s="1854" t="s">
        <v>3438</v>
      </c>
      <c r="D87" s="1854" t="s">
        <v>3439</v>
      </c>
      <c r="E87" s="1854" t="s">
        <v>3440</v>
      </c>
      <c r="F87" s="1854" t="s">
        <v>3411</v>
      </c>
      <c r="G87" s="1854" t="s">
        <v>3441</v>
      </c>
      <c r="H87" s="1854" t="s">
        <v>22</v>
      </c>
      <c r="I87" s="1854" t="s">
        <v>823</v>
      </c>
    </row>
    <row customHeight="1" ht="11.25">
      <c r="A88" s="1854" t="s">
        <v>3093</v>
      </c>
      <c r="B88" s="1854" t="s">
        <v>16</v>
      </c>
      <c r="C88" s="1854" t="s">
        <v>3442</v>
      </c>
      <c r="D88" s="1854" t="s">
        <v>3443</v>
      </c>
      <c r="E88" s="1854" t="s">
        <v>3444</v>
      </c>
      <c r="F88" s="1854" t="s">
        <v>3148</v>
      </c>
      <c r="G88" s="1854" t="s">
        <v>3445</v>
      </c>
      <c r="H88" s="1854" t="s">
        <v>22</v>
      </c>
      <c r="I88" s="1854" t="s">
        <v>823</v>
      </c>
    </row>
    <row customHeight="1" ht="11.25">
      <c r="A89" s="1854" t="s">
        <v>3093</v>
      </c>
      <c r="B89" s="1854" t="s">
        <v>16</v>
      </c>
      <c r="C89" s="1854" t="s">
        <v>3446</v>
      </c>
      <c r="D89" s="1854" t="s">
        <v>3447</v>
      </c>
      <c r="E89" s="1854" t="s">
        <v>3448</v>
      </c>
      <c r="F89" s="1854" t="s">
        <v>3196</v>
      </c>
      <c r="G89" s="1854" t="s">
        <v>22</v>
      </c>
      <c r="H89" s="1854" t="s">
        <v>22</v>
      </c>
      <c r="I89" s="1854" t="s">
        <v>823</v>
      </c>
    </row>
    <row customHeight="1" ht="11.25">
      <c r="A90" s="1854" t="s">
        <v>3093</v>
      </c>
      <c r="B90" s="1854" t="s">
        <v>16</v>
      </c>
      <c r="C90" s="1854" t="s">
        <v>3449</v>
      </c>
      <c r="D90" s="1854" t="s">
        <v>3450</v>
      </c>
      <c r="E90" s="1854" t="s">
        <v>3451</v>
      </c>
      <c r="F90" s="1854" t="s">
        <v>3317</v>
      </c>
      <c r="G90" s="1854" t="s">
        <v>3452</v>
      </c>
      <c r="H90" s="1854" t="s">
        <v>22</v>
      </c>
      <c r="I90" s="1854" t="s">
        <v>823</v>
      </c>
    </row>
    <row customHeight="1" ht="11.25">
      <c r="A91" s="1854" t="s">
        <v>3093</v>
      </c>
      <c r="B91" s="1854" t="s">
        <v>16</v>
      </c>
      <c r="C91" s="1854" t="s">
        <v>3453</v>
      </c>
      <c r="D91" s="1854" t="s">
        <v>3454</v>
      </c>
      <c r="E91" s="1854" t="s">
        <v>3455</v>
      </c>
      <c r="F91" s="1854" t="s">
        <v>3096</v>
      </c>
      <c r="G91" s="1854" t="s">
        <v>3456</v>
      </c>
      <c r="H91" s="1854" t="s">
        <v>22</v>
      </c>
      <c r="I91" s="1854" t="s">
        <v>823</v>
      </c>
    </row>
    <row customHeight="1" ht="11.25">
      <c r="A92" s="1854" t="s">
        <v>3093</v>
      </c>
      <c r="B92" s="1854" t="s">
        <v>16</v>
      </c>
      <c r="C92" s="1854" t="s">
        <v>3457</v>
      </c>
      <c r="D92" s="1854" t="s">
        <v>3458</v>
      </c>
      <c r="E92" s="1854" t="s">
        <v>3459</v>
      </c>
      <c r="F92" s="1854" t="s">
        <v>3460</v>
      </c>
      <c r="G92" s="1854" t="s">
        <v>3461</v>
      </c>
      <c r="H92" s="1854" t="s">
        <v>22</v>
      </c>
      <c r="I92" s="1854" t="s">
        <v>823</v>
      </c>
    </row>
    <row customHeight="1" ht="11.25">
      <c r="A93" s="1854" t="s">
        <v>3093</v>
      </c>
      <c r="B93" s="1854" t="s">
        <v>16</v>
      </c>
      <c r="C93" s="1854" t="s">
        <v>3462</v>
      </c>
      <c r="D93" s="1854" t="s">
        <v>3463</v>
      </c>
      <c r="E93" s="1854" t="s">
        <v>3459</v>
      </c>
      <c r="F93" s="1854" t="s">
        <v>3464</v>
      </c>
      <c r="G93" s="1854" t="s">
        <v>3461</v>
      </c>
      <c r="H93" s="1854" t="s">
        <v>22</v>
      </c>
      <c r="I93" s="1854" t="s">
        <v>823</v>
      </c>
    </row>
    <row customHeight="1" ht="11.25">
      <c r="A94" s="1854" t="s">
        <v>3093</v>
      </c>
      <c r="B94" s="1854" t="s">
        <v>16</v>
      </c>
      <c r="C94" s="1854" t="s">
        <v>3465</v>
      </c>
      <c r="D94" s="1854" t="s">
        <v>3466</v>
      </c>
      <c r="E94" s="1854" t="s">
        <v>3467</v>
      </c>
      <c r="F94" s="1854" t="s">
        <v>3096</v>
      </c>
      <c r="G94" s="1854" t="s">
        <v>3468</v>
      </c>
      <c r="H94" s="1854" t="s">
        <v>22</v>
      </c>
      <c r="I94" s="1854" t="s">
        <v>823</v>
      </c>
    </row>
    <row customHeight="1" ht="11.25">
      <c r="A95" s="1854" t="s">
        <v>3093</v>
      </c>
      <c r="B95" s="1854" t="s">
        <v>16</v>
      </c>
      <c r="C95" s="1854" t="s">
        <v>3469</v>
      </c>
      <c r="D95" s="1854" t="s">
        <v>3470</v>
      </c>
      <c r="E95" s="1854" t="s">
        <v>3471</v>
      </c>
      <c r="F95" s="1854" t="s">
        <v>3096</v>
      </c>
      <c r="G95" s="1854" t="s">
        <v>3472</v>
      </c>
      <c r="H95" s="1854" t="s">
        <v>22</v>
      </c>
      <c r="I95" s="1854" t="s">
        <v>823</v>
      </c>
    </row>
    <row customHeight="1" ht="11.25">
      <c r="A96" s="1854" t="s">
        <v>3093</v>
      </c>
      <c r="B96" s="1854" t="s">
        <v>16</v>
      </c>
      <c r="C96" s="1854" t="s">
        <v>3473</v>
      </c>
      <c r="D96" s="1854" t="s">
        <v>3474</v>
      </c>
      <c r="E96" s="1854" t="s">
        <v>3475</v>
      </c>
      <c r="F96" s="1854" t="s">
        <v>3476</v>
      </c>
      <c r="G96" s="1854" t="s">
        <v>3477</v>
      </c>
      <c r="H96" s="1854" t="s">
        <v>22</v>
      </c>
      <c r="I96" s="1854" t="s">
        <v>823</v>
      </c>
    </row>
    <row customHeight="1" ht="11.25">
      <c r="A97" s="1854" t="s">
        <v>3093</v>
      </c>
      <c r="B97" s="1854" t="s">
        <v>16</v>
      </c>
      <c r="C97" s="1854" t="s">
        <v>3478</v>
      </c>
      <c r="D97" s="1854" t="s">
        <v>3479</v>
      </c>
      <c r="E97" s="1854" t="s">
        <v>3480</v>
      </c>
      <c r="F97" s="1854" t="s">
        <v>3476</v>
      </c>
      <c r="G97" s="1854" t="s">
        <v>3481</v>
      </c>
      <c r="H97" s="1854" t="s">
        <v>22</v>
      </c>
      <c r="I97" s="1854" t="s">
        <v>823</v>
      </c>
    </row>
    <row customHeight="1" ht="11.25">
      <c r="A98" s="1854" t="s">
        <v>3093</v>
      </c>
      <c r="B98" s="1854" t="s">
        <v>16</v>
      </c>
      <c r="C98" s="1854" t="s">
        <v>3482</v>
      </c>
      <c r="D98" s="1854" t="s">
        <v>3483</v>
      </c>
      <c r="E98" s="1854" t="s">
        <v>3484</v>
      </c>
      <c r="F98" s="1854" t="s">
        <v>3317</v>
      </c>
      <c r="G98" s="1854" t="s">
        <v>3485</v>
      </c>
      <c r="H98" s="1854" t="s">
        <v>22</v>
      </c>
      <c r="I98" s="1854" t="s">
        <v>823</v>
      </c>
    </row>
    <row customHeight="1" ht="11.25">
      <c r="A99" s="1854" t="s">
        <v>3093</v>
      </c>
      <c r="B99" s="1854" t="s">
        <v>16</v>
      </c>
      <c r="C99" s="1854" t="s">
        <v>3486</v>
      </c>
      <c r="D99" s="1854" t="s">
        <v>3487</v>
      </c>
      <c r="E99" s="1854" t="s">
        <v>3488</v>
      </c>
      <c r="F99" s="1854" t="s">
        <v>3423</v>
      </c>
      <c r="G99" s="1854" t="s">
        <v>3489</v>
      </c>
      <c r="H99" s="1854" t="s">
        <v>22</v>
      </c>
      <c r="I99" s="1854" t="s">
        <v>823</v>
      </c>
    </row>
    <row customHeight="1" ht="11.25">
      <c r="A100" s="1854" t="s">
        <v>3093</v>
      </c>
      <c r="B100" s="1854" t="s">
        <v>16</v>
      </c>
      <c r="C100" s="1854" t="s">
        <v>3490</v>
      </c>
      <c r="D100" s="1854" t="s">
        <v>3491</v>
      </c>
      <c r="E100" s="1854" t="s">
        <v>3492</v>
      </c>
      <c r="F100" s="1854" t="s">
        <v>3263</v>
      </c>
      <c r="G100" s="1854" t="s">
        <v>3493</v>
      </c>
      <c r="H100" s="1854" t="s">
        <v>22</v>
      </c>
      <c r="I100" s="1854" t="s">
        <v>823</v>
      </c>
    </row>
    <row customHeight="1" ht="11.25">
      <c r="A101" s="1854" t="s">
        <v>3093</v>
      </c>
      <c r="B101" s="1854" t="s">
        <v>16</v>
      </c>
      <c r="C101" s="1854" t="s">
        <v>3494</v>
      </c>
      <c r="D101" s="1854" t="s">
        <v>3495</v>
      </c>
      <c r="E101" s="1854" t="s">
        <v>3496</v>
      </c>
      <c r="F101" s="1854" t="s">
        <v>3423</v>
      </c>
      <c r="G101" s="1854" t="s">
        <v>3497</v>
      </c>
      <c r="H101" s="1854" t="s">
        <v>22</v>
      </c>
      <c r="I101" s="1854" t="s">
        <v>823</v>
      </c>
    </row>
    <row customHeight="1" ht="11.25">
      <c r="A102" s="1854" t="s">
        <v>3093</v>
      </c>
      <c r="B102" s="1854" t="s">
        <v>16</v>
      </c>
      <c r="C102" s="1854" t="s">
        <v>3498</v>
      </c>
      <c r="D102" s="1854" t="s">
        <v>3499</v>
      </c>
      <c r="E102" s="1854" t="s">
        <v>3500</v>
      </c>
      <c r="F102" s="1854" t="s">
        <v>3100</v>
      </c>
      <c r="G102" s="1854" t="s">
        <v>3501</v>
      </c>
      <c r="H102" s="1854" t="s">
        <v>22</v>
      </c>
      <c r="I102" s="1854" t="s">
        <v>823</v>
      </c>
    </row>
    <row customHeight="1" ht="11.25">
      <c r="A103" s="1854" t="s">
        <v>3093</v>
      </c>
      <c r="B103" s="1854" t="s">
        <v>16</v>
      </c>
      <c r="C103" s="1854" t="s">
        <v>3502</v>
      </c>
      <c r="D103" s="1854" t="s">
        <v>3503</v>
      </c>
      <c r="E103" s="1854" t="s">
        <v>3504</v>
      </c>
      <c r="F103" s="1854" t="s">
        <v>3476</v>
      </c>
      <c r="G103" s="1854" t="s">
        <v>3505</v>
      </c>
      <c r="H103" s="1854" t="s">
        <v>22</v>
      </c>
      <c r="I103" s="1854" t="s">
        <v>823</v>
      </c>
    </row>
    <row customHeight="1" ht="11.25">
      <c r="A104" s="1854" t="s">
        <v>3093</v>
      </c>
      <c r="B104" s="1854" t="s">
        <v>16</v>
      </c>
      <c r="C104" s="1854" t="s">
        <v>3506</v>
      </c>
      <c r="D104" s="1854" t="s">
        <v>3507</v>
      </c>
      <c r="E104" s="1854" t="s">
        <v>3508</v>
      </c>
      <c r="F104" s="1854" t="s">
        <v>3281</v>
      </c>
      <c r="G104" s="1854" t="s">
        <v>3509</v>
      </c>
      <c r="H104" s="1854" t="s">
        <v>22</v>
      </c>
      <c r="I104" s="1854" t="s">
        <v>823</v>
      </c>
    </row>
    <row customHeight="1" ht="11.25">
      <c r="A105" s="1854" t="s">
        <v>3093</v>
      </c>
      <c r="B105" s="1854" t="s">
        <v>16</v>
      </c>
      <c r="C105" s="1854" t="s">
        <v>3510</v>
      </c>
      <c r="D105" s="1854" t="s">
        <v>3511</v>
      </c>
      <c r="E105" s="1854" t="s">
        <v>3512</v>
      </c>
      <c r="F105" s="1854" t="s">
        <v>3217</v>
      </c>
      <c r="G105" s="1854" t="s">
        <v>3513</v>
      </c>
      <c r="H105" s="1854" t="s">
        <v>22</v>
      </c>
      <c r="I105" s="1854" t="s">
        <v>823</v>
      </c>
    </row>
    <row customHeight="1" ht="11.25">
      <c r="A106" s="1854" t="s">
        <v>3093</v>
      </c>
      <c r="B106" s="1854" t="s">
        <v>16</v>
      </c>
      <c r="C106" s="1854" t="s">
        <v>3514</v>
      </c>
      <c r="D106" s="1854" t="s">
        <v>3515</v>
      </c>
      <c r="E106" s="1854" t="s">
        <v>3516</v>
      </c>
      <c r="F106" s="1854" t="s">
        <v>3204</v>
      </c>
      <c r="G106" s="1854" t="s">
        <v>3517</v>
      </c>
      <c r="H106" s="1854" t="s">
        <v>22</v>
      </c>
      <c r="I106" s="1854" t="s">
        <v>823</v>
      </c>
    </row>
    <row customHeight="1" ht="11.25">
      <c r="A107" s="1854" t="s">
        <v>3093</v>
      </c>
      <c r="B107" s="1854" t="s">
        <v>16</v>
      </c>
      <c r="C107" s="1854" t="s">
        <v>3518</v>
      </c>
      <c r="D107" s="1854" t="s">
        <v>3519</v>
      </c>
      <c r="E107" s="1854" t="s">
        <v>3520</v>
      </c>
      <c r="F107" s="1854" t="s">
        <v>3096</v>
      </c>
      <c r="G107" s="1854" t="s">
        <v>3521</v>
      </c>
      <c r="H107" s="1854" t="s">
        <v>22</v>
      </c>
      <c r="I107" s="1854" t="s">
        <v>823</v>
      </c>
    </row>
    <row customHeight="1" ht="11.25">
      <c r="A108" s="1854" t="s">
        <v>3093</v>
      </c>
      <c r="B108" s="1854" t="s">
        <v>16</v>
      </c>
      <c r="C108" s="1854" t="s">
        <v>3522</v>
      </c>
      <c r="D108" s="1854" t="s">
        <v>3523</v>
      </c>
      <c r="E108" s="1854" t="s">
        <v>3524</v>
      </c>
      <c r="F108" s="1854" t="s">
        <v>3096</v>
      </c>
      <c r="G108" s="1854" t="s">
        <v>3525</v>
      </c>
      <c r="H108" s="1854" t="s">
        <v>22</v>
      </c>
      <c r="I108" s="1854" t="s">
        <v>823</v>
      </c>
    </row>
    <row customHeight="1" ht="11.25">
      <c r="A109" s="1854" t="s">
        <v>3093</v>
      </c>
      <c r="B109" s="1854" t="s">
        <v>16</v>
      </c>
      <c r="C109" s="1854" t="s">
        <v>3526</v>
      </c>
      <c r="D109" s="1854" t="s">
        <v>3527</v>
      </c>
      <c r="E109" s="1854" t="s">
        <v>3528</v>
      </c>
      <c r="F109" s="1854" t="s">
        <v>3436</v>
      </c>
      <c r="G109" s="1854" t="s">
        <v>3529</v>
      </c>
      <c r="H109" s="1854" t="s">
        <v>22</v>
      </c>
      <c r="I109" s="1854" t="s">
        <v>823</v>
      </c>
    </row>
    <row customHeight="1" ht="11.25">
      <c r="A110" s="1854" t="s">
        <v>3093</v>
      </c>
      <c r="B110" s="1854" t="s">
        <v>16</v>
      </c>
      <c r="C110" s="1854" t="s">
        <v>3530</v>
      </c>
      <c r="D110" s="1854" t="s">
        <v>3531</v>
      </c>
      <c r="E110" s="1854" t="s">
        <v>3532</v>
      </c>
      <c r="F110" s="1854" t="s">
        <v>3263</v>
      </c>
      <c r="G110" s="1854" t="s">
        <v>3533</v>
      </c>
      <c r="H110" s="1854" t="s">
        <v>22</v>
      </c>
      <c r="I110" s="1854" t="s">
        <v>823</v>
      </c>
    </row>
    <row customHeight="1" ht="11.25">
      <c r="A111" s="1854" t="s">
        <v>3093</v>
      </c>
      <c r="B111" s="1854" t="s">
        <v>16</v>
      </c>
      <c r="C111" s="1854" t="s">
        <v>3534</v>
      </c>
      <c r="D111" s="1854" t="s">
        <v>3535</v>
      </c>
      <c r="E111" s="1854" t="s">
        <v>3536</v>
      </c>
      <c r="F111" s="1854" t="s">
        <v>3281</v>
      </c>
      <c r="G111" s="1854" t="s">
        <v>3537</v>
      </c>
      <c r="H111" s="1854" t="s">
        <v>22</v>
      </c>
      <c r="I111" s="1854" t="s">
        <v>823</v>
      </c>
    </row>
    <row customHeight="1" ht="11.25">
      <c r="A112" s="1854" t="s">
        <v>3093</v>
      </c>
      <c r="B112" s="1854" t="s">
        <v>16</v>
      </c>
      <c r="C112" s="1854" t="s">
        <v>3538</v>
      </c>
      <c r="D112" s="1854" t="s">
        <v>3539</v>
      </c>
      <c r="E112" s="1854" t="s">
        <v>3540</v>
      </c>
      <c r="F112" s="1854" t="s">
        <v>3476</v>
      </c>
      <c r="G112" s="1854" t="s">
        <v>3541</v>
      </c>
      <c r="H112" s="1854" t="s">
        <v>22</v>
      </c>
      <c r="I112" s="1854" t="s">
        <v>823</v>
      </c>
    </row>
    <row customHeight="1" ht="11.25">
      <c r="A113" s="1854" t="s">
        <v>3093</v>
      </c>
      <c r="B113" s="1854" t="s">
        <v>16</v>
      </c>
      <c r="C113" s="1854" t="s">
        <v>3542</v>
      </c>
      <c r="D113" s="1854" t="s">
        <v>3543</v>
      </c>
      <c r="E113" s="1854" t="s">
        <v>3544</v>
      </c>
      <c r="F113" s="1854" t="s">
        <v>3545</v>
      </c>
      <c r="G113" s="1854" t="s">
        <v>22</v>
      </c>
      <c r="H113" s="1854" t="s">
        <v>22</v>
      </c>
      <c r="I113" s="1854" t="s">
        <v>823</v>
      </c>
    </row>
    <row customHeight="1" ht="11.25">
      <c r="A114" s="1854" t="s">
        <v>3093</v>
      </c>
      <c r="B114" s="1854" t="s">
        <v>16</v>
      </c>
      <c r="C114" s="1854" t="s">
        <v>3546</v>
      </c>
      <c r="D114" s="1854" t="s">
        <v>3547</v>
      </c>
      <c r="E114" s="1854" t="s">
        <v>3548</v>
      </c>
      <c r="F114" s="1854" t="s">
        <v>3423</v>
      </c>
      <c r="G114" s="1854" t="s">
        <v>3549</v>
      </c>
      <c r="H114" s="1854" t="s">
        <v>22</v>
      </c>
      <c r="I114" s="1854" t="s">
        <v>823</v>
      </c>
    </row>
    <row customHeight="1" ht="11.25">
      <c r="A115" s="1854" t="s">
        <v>3093</v>
      </c>
      <c r="B115" s="1854" t="s">
        <v>16</v>
      </c>
      <c r="C115" s="1854" t="s">
        <v>3550</v>
      </c>
      <c r="D115" s="1854" t="s">
        <v>3551</v>
      </c>
      <c r="E115" s="1854" t="s">
        <v>3552</v>
      </c>
      <c r="F115" s="1854" t="s">
        <v>3263</v>
      </c>
      <c r="G115" s="1854" t="s">
        <v>3553</v>
      </c>
      <c r="H115" s="1854" t="s">
        <v>22</v>
      </c>
      <c r="I115" s="1854" t="s">
        <v>823</v>
      </c>
    </row>
    <row customHeight="1" ht="11.25">
      <c r="A116" s="1854" t="s">
        <v>3093</v>
      </c>
      <c r="B116" s="1854" t="s">
        <v>16</v>
      </c>
      <c r="C116" s="1854" t="s">
        <v>3554</v>
      </c>
      <c r="D116" s="1854" t="s">
        <v>3555</v>
      </c>
      <c r="E116" s="1854" t="s">
        <v>3556</v>
      </c>
      <c r="F116" s="1854" t="s">
        <v>3436</v>
      </c>
      <c r="G116" s="1854" t="s">
        <v>22</v>
      </c>
      <c r="H116" s="1854" t="s">
        <v>22</v>
      </c>
      <c r="I116" s="1854" t="s">
        <v>823</v>
      </c>
    </row>
    <row customHeight="1" ht="11.25">
      <c r="A117" s="1854" t="s">
        <v>3093</v>
      </c>
      <c r="B117" s="1854" t="s">
        <v>16</v>
      </c>
      <c r="C117" s="1854" t="s">
        <v>3557</v>
      </c>
      <c r="D117" s="1854" t="s">
        <v>3558</v>
      </c>
      <c r="E117" s="1854" t="s">
        <v>3559</v>
      </c>
      <c r="F117" s="1854" t="s">
        <v>3560</v>
      </c>
      <c r="G117" s="1854" t="s">
        <v>3561</v>
      </c>
      <c r="H117" s="1854" t="s">
        <v>22</v>
      </c>
      <c r="I117" s="1854" t="s">
        <v>823</v>
      </c>
    </row>
    <row customHeight="1" ht="11.25">
      <c r="A118" s="1854" t="s">
        <v>3093</v>
      </c>
      <c r="B118" s="1854" t="s">
        <v>16</v>
      </c>
      <c r="C118" s="1854" t="s">
        <v>3562</v>
      </c>
      <c r="D118" s="1854" t="s">
        <v>3563</v>
      </c>
      <c r="E118" s="1854" t="s">
        <v>3564</v>
      </c>
      <c r="F118" s="1854" t="s">
        <v>3476</v>
      </c>
      <c r="G118" s="1854" t="s">
        <v>3565</v>
      </c>
      <c r="H118" s="1854" t="s">
        <v>22</v>
      </c>
      <c r="I118" s="1854" t="s">
        <v>823</v>
      </c>
    </row>
    <row customHeight="1" ht="11.25">
      <c r="A119" s="1854" t="s">
        <v>3093</v>
      </c>
      <c r="B119" s="1854" t="s">
        <v>16</v>
      </c>
      <c r="C119" s="1854" t="s">
        <v>3566</v>
      </c>
      <c r="D119" s="1854" t="s">
        <v>3567</v>
      </c>
      <c r="E119" s="1854" t="s">
        <v>3568</v>
      </c>
      <c r="F119" s="1854" t="s">
        <v>3148</v>
      </c>
      <c r="G119" s="1854" t="s">
        <v>3569</v>
      </c>
      <c r="H119" s="1854" t="s">
        <v>22</v>
      </c>
      <c r="I119" s="1854" t="s">
        <v>823</v>
      </c>
    </row>
    <row customHeight="1" ht="11.25">
      <c r="A120" s="1854" t="s">
        <v>3093</v>
      </c>
      <c r="B120" s="1854" t="s">
        <v>16</v>
      </c>
      <c r="C120" s="1854" t="s">
        <v>3570</v>
      </c>
      <c r="D120" s="1854" t="s">
        <v>3571</v>
      </c>
      <c r="E120" s="1854" t="s">
        <v>3572</v>
      </c>
      <c r="F120" s="1854" t="s">
        <v>3096</v>
      </c>
      <c r="G120" s="1854" t="s">
        <v>3573</v>
      </c>
      <c r="H120" s="1854" t="s">
        <v>22</v>
      </c>
      <c r="I120" s="1854" t="s">
        <v>823</v>
      </c>
    </row>
    <row customHeight="1" ht="11.25">
      <c r="A121" s="1854" t="s">
        <v>3093</v>
      </c>
      <c r="B121" s="1854" t="s">
        <v>16</v>
      </c>
      <c r="C121" s="1854" t="s">
        <v>3574</v>
      </c>
      <c r="D121" s="1854" t="s">
        <v>3575</v>
      </c>
      <c r="E121" s="1854" t="s">
        <v>3576</v>
      </c>
      <c r="F121" s="1854" t="s">
        <v>3158</v>
      </c>
      <c r="G121" s="1854" t="s">
        <v>3577</v>
      </c>
      <c r="H121" s="1854" t="s">
        <v>22</v>
      </c>
      <c r="I121" s="1854" t="s">
        <v>823</v>
      </c>
    </row>
    <row customHeight="1" ht="11.25">
      <c r="A122" s="1854" t="s">
        <v>3093</v>
      </c>
      <c r="B122" s="1854" t="s">
        <v>16</v>
      </c>
      <c r="C122" s="1854" t="s">
        <v>3578</v>
      </c>
      <c r="D122" s="1854" t="s">
        <v>3579</v>
      </c>
      <c r="E122" s="1854" t="s">
        <v>3580</v>
      </c>
      <c r="F122" s="1854" t="s">
        <v>3100</v>
      </c>
      <c r="G122" s="1854" t="s">
        <v>3581</v>
      </c>
      <c r="H122" s="1854" t="s">
        <v>22</v>
      </c>
      <c r="I122" s="1854" t="s">
        <v>823</v>
      </c>
    </row>
    <row customHeight="1" ht="11.25">
      <c r="A123" s="1854" t="s">
        <v>3093</v>
      </c>
      <c r="B123" s="1854" t="s">
        <v>16</v>
      </c>
      <c r="C123" s="1854" t="s">
        <v>3582</v>
      </c>
      <c r="D123" s="1854" t="s">
        <v>3583</v>
      </c>
      <c r="E123" s="1854" t="s">
        <v>3584</v>
      </c>
      <c r="F123" s="1854" t="s">
        <v>3423</v>
      </c>
      <c r="G123" s="1854" t="s">
        <v>3585</v>
      </c>
      <c r="H123" s="1854" t="s">
        <v>22</v>
      </c>
      <c r="I123" s="1854" t="s">
        <v>823</v>
      </c>
    </row>
    <row customHeight="1" ht="11.25">
      <c r="A124" s="1854" t="s">
        <v>3093</v>
      </c>
      <c r="B124" s="1854" t="s">
        <v>16</v>
      </c>
      <c r="C124" s="1854" t="s">
        <v>3586</v>
      </c>
      <c r="D124" s="1854" t="s">
        <v>3587</v>
      </c>
      <c r="E124" s="1854" t="s">
        <v>3588</v>
      </c>
      <c r="F124" s="1854" t="s">
        <v>3476</v>
      </c>
      <c r="G124" s="1854" t="s">
        <v>3589</v>
      </c>
      <c r="H124" s="1854" t="s">
        <v>22</v>
      </c>
      <c r="I124" s="1854" t="s">
        <v>823</v>
      </c>
    </row>
    <row customHeight="1" ht="11.25">
      <c r="A125" s="1854" t="s">
        <v>3093</v>
      </c>
      <c r="B125" s="1854" t="s">
        <v>16</v>
      </c>
      <c r="C125" s="1854" t="s">
        <v>3590</v>
      </c>
      <c r="D125" s="1854" t="s">
        <v>3591</v>
      </c>
      <c r="E125" s="1854" t="s">
        <v>3592</v>
      </c>
      <c r="F125" s="1854" t="s">
        <v>3096</v>
      </c>
      <c r="G125" s="1854" t="s">
        <v>3593</v>
      </c>
      <c r="H125" s="1854" t="s">
        <v>22</v>
      </c>
      <c r="I125" s="1854" t="s">
        <v>823</v>
      </c>
    </row>
    <row customHeight="1" ht="11.25">
      <c r="A126" s="1854" t="s">
        <v>3093</v>
      </c>
      <c r="B126" s="1854" t="s">
        <v>16</v>
      </c>
      <c r="C126" s="1854" t="s">
        <v>3594</v>
      </c>
      <c r="D126" s="1854" t="s">
        <v>3595</v>
      </c>
      <c r="E126" s="1854" t="s">
        <v>3596</v>
      </c>
      <c r="F126" s="1854" t="s">
        <v>3411</v>
      </c>
      <c r="G126" s="1854" t="s">
        <v>3597</v>
      </c>
      <c r="H126" s="1854" t="s">
        <v>22</v>
      </c>
      <c r="I126" s="1854" t="s">
        <v>823</v>
      </c>
    </row>
    <row customHeight="1" ht="11.25">
      <c r="A127" s="1854" t="s">
        <v>3093</v>
      </c>
      <c r="B127" s="1854" t="s">
        <v>16</v>
      </c>
      <c r="C127" s="1854" t="s">
        <v>3598</v>
      </c>
      <c r="D127" s="1854" t="s">
        <v>3599</v>
      </c>
      <c r="E127" s="1854" t="s">
        <v>3600</v>
      </c>
      <c r="F127" s="1854" t="s">
        <v>3100</v>
      </c>
      <c r="G127" s="1854" t="s">
        <v>3601</v>
      </c>
      <c r="H127" s="1854" t="s">
        <v>22</v>
      </c>
      <c r="I127" s="1854" t="s">
        <v>823</v>
      </c>
    </row>
    <row customHeight="1" ht="11.25">
      <c r="A128" s="1854" t="s">
        <v>3093</v>
      </c>
      <c r="B128" s="1854" t="s">
        <v>16</v>
      </c>
      <c r="C128" s="1854" t="s">
        <v>3602</v>
      </c>
      <c r="D128" s="1854" t="s">
        <v>3603</v>
      </c>
      <c r="E128" s="1854" t="s">
        <v>3604</v>
      </c>
      <c r="F128" s="1854" t="s">
        <v>3096</v>
      </c>
      <c r="G128" s="1854" t="s">
        <v>3605</v>
      </c>
      <c r="H128" s="1854" t="s">
        <v>22</v>
      </c>
      <c r="I128" s="1854" t="s">
        <v>823</v>
      </c>
    </row>
    <row customHeight="1" ht="11.25">
      <c r="A129" s="1854" t="s">
        <v>3093</v>
      </c>
      <c r="B129" s="1854" t="s">
        <v>16</v>
      </c>
      <c r="C129" s="1854" t="s">
        <v>3606</v>
      </c>
      <c r="D129" s="1854" t="s">
        <v>3607</v>
      </c>
      <c r="E129" s="1854" t="s">
        <v>3608</v>
      </c>
      <c r="F129" s="1854" t="s">
        <v>3096</v>
      </c>
      <c r="G129" s="1854" t="s">
        <v>3609</v>
      </c>
      <c r="H129" s="1854" t="s">
        <v>22</v>
      </c>
      <c r="I129" s="1854" t="s">
        <v>823</v>
      </c>
    </row>
    <row customHeight="1" ht="11.25">
      <c r="A130" s="1854" t="s">
        <v>3093</v>
      </c>
      <c r="B130" s="1854" t="s">
        <v>16</v>
      </c>
      <c r="C130" s="1854" t="s">
        <v>3610</v>
      </c>
      <c r="D130" s="1854" t="s">
        <v>3611</v>
      </c>
      <c r="E130" s="1854" t="s">
        <v>3612</v>
      </c>
      <c r="F130" s="1854" t="s">
        <v>3096</v>
      </c>
      <c r="G130" s="1854" t="s">
        <v>3613</v>
      </c>
      <c r="H130" s="1854" t="s">
        <v>22</v>
      </c>
      <c r="I130" s="1854" t="s">
        <v>823</v>
      </c>
    </row>
    <row customHeight="1" ht="11.25">
      <c r="A131" s="1854" t="s">
        <v>3093</v>
      </c>
      <c r="B131" s="1854" t="s">
        <v>16</v>
      </c>
      <c r="C131" s="1854" t="s">
        <v>3614</v>
      </c>
      <c r="D131" s="1854" t="s">
        <v>3615</v>
      </c>
      <c r="E131" s="1854" t="s">
        <v>3616</v>
      </c>
      <c r="F131" s="1854" t="s">
        <v>3096</v>
      </c>
      <c r="G131" s="1854" t="s">
        <v>3617</v>
      </c>
      <c r="H131" s="1854" t="s">
        <v>22</v>
      </c>
      <c r="I131" s="1854" t="s">
        <v>823</v>
      </c>
    </row>
    <row customHeight="1" ht="11.25">
      <c r="A132" s="1854" t="s">
        <v>3093</v>
      </c>
      <c r="B132" s="1854" t="s">
        <v>16</v>
      </c>
      <c r="C132" s="1854" t="s">
        <v>3618</v>
      </c>
      <c r="D132" s="1854" t="s">
        <v>3619</v>
      </c>
      <c r="E132" s="1854" t="s">
        <v>3620</v>
      </c>
      <c r="F132" s="1854" t="s">
        <v>3096</v>
      </c>
      <c r="G132" s="1854" t="s">
        <v>3621</v>
      </c>
      <c r="H132" s="1854" t="s">
        <v>22</v>
      </c>
      <c r="I132" s="1854" t="s">
        <v>823</v>
      </c>
    </row>
    <row customHeight="1" ht="11.25">
      <c r="A133" s="1854" t="s">
        <v>3093</v>
      </c>
      <c r="B133" s="1854" t="s">
        <v>16</v>
      </c>
      <c r="C133" s="1854" t="s">
        <v>3622</v>
      </c>
      <c r="D133" s="1854" t="s">
        <v>3623</v>
      </c>
      <c r="E133" s="1854" t="s">
        <v>3624</v>
      </c>
      <c r="F133" s="1854" t="s">
        <v>3148</v>
      </c>
      <c r="G133" s="1854" t="s">
        <v>3625</v>
      </c>
      <c r="H133" s="1854" t="s">
        <v>22</v>
      </c>
      <c r="I133" s="1854" t="s">
        <v>823</v>
      </c>
    </row>
    <row customHeight="1" ht="11.25">
      <c r="A134" s="1854" t="s">
        <v>3093</v>
      </c>
      <c r="B134" s="1854" t="s">
        <v>16</v>
      </c>
      <c r="C134" s="1854" t="s">
        <v>3626</v>
      </c>
      <c r="D134" s="1854" t="s">
        <v>3627</v>
      </c>
      <c r="E134" s="1854" t="s">
        <v>3628</v>
      </c>
      <c r="F134" s="1854" t="s">
        <v>3285</v>
      </c>
      <c r="G134" s="1854" t="s">
        <v>3629</v>
      </c>
      <c r="H134" s="1854" t="s">
        <v>22</v>
      </c>
      <c r="I134" s="1854" t="s">
        <v>823</v>
      </c>
    </row>
    <row customHeight="1" ht="11.25">
      <c r="A135" s="1854" t="s">
        <v>3093</v>
      </c>
      <c r="B135" s="1854" t="s">
        <v>16</v>
      </c>
      <c r="C135" s="1854" t="s">
        <v>3630</v>
      </c>
      <c r="D135" s="1854" t="s">
        <v>3631</v>
      </c>
      <c r="E135" s="1854" t="s">
        <v>3632</v>
      </c>
      <c r="F135" s="1854" t="s">
        <v>3476</v>
      </c>
      <c r="G135" s="1854" t="s">
        <v>3633</v>
      </c>
      <c r="H135" s="1854" t="s">
        <v>22</v>
      </c>
      <c r="I135" s="1854" t="s">
        <v>823</v>
      </c>
    </row>
    <row customHeight="1" ht="11.25">
      <c r="A136" s="1854" t="s">
        <v>3093</v>
      </c>
      <c r="B136" s="1854" t="s">
        <v>16</v>
      </c>
      <c r="C136" s="1854" t="s">
        <v>3634</v>
      </c>
      <c r="D136" s="1854" t="s">
        <v>3635</v>
      </c>
      <c r="E136" s="1854" t="s">
        <v>3636</v>
      </c>
      <c r="F136" s="1854" t="s">
        <v>3476</v>
      </c>
      <c r="G136" s="1854" t="s">
        <v>22</v>
      </c>
      <c r="H136" s="1854" t="s">
        <v>22</v>
      </c>
      <c r="I136" s="1854" t="s">
        <v>823</v>
      </c>
    </row>
    <row customHeight="1" ht="11.25">
      <c r="A137" s="1854" t="s">
        <v>3093</v>
      </c>
      <c r="B137" s="1854" t="s">
        <v>16</v>
      </c>
      <c r="C137" s="1854" t="s">
        <v>3637</v>
      </c>
      <c r="D137" s="1854" t="s">
        <v>3638</v>
      </c>
      <c r="E137" s="1854" t="s">
        <v>3639</v>
      </c>
      <c r="F137" s="1854" t="s">
        <v>3096</v>
      </c>
      <c r="G137" s="1854" t="s">
        <v>3640</v>
      </c>
      <c r="H137" s="1854" t="s">
        <v>22</v>
      </c>
      <c r="I137" s="1854" t="s">
        <v>823</v>
      </c>
    </row>
    <row customHeight="1" ht="11.25">
      <c r="A138" s="1854" t="s">
        <v>3093</v>
      </c>
      <c r="B138" s="1854" t="s">
        <v>16</v>
      </c>
      <c r="C138" s="1854" t="s">
        <v>3641</v>
      </c>
      <c r="D138" s="1854" t="s">
        <v>3642</v>
      </c>
      <c r="E138" s="1854" t="s">
        <v>3643</v>
      </c>
      <c r="F138" s="1854" t="s">
        <v>3476</v>
      </c>
      <c r="G138" s="1854" t="s">
        <v>22</v>
      </c>
      <c r="H138" s="1854" t="s">
        <v>22</v>
      </c>
      <c r="I138" s="1854" t="s">
        <v>823</v>
      </c>
    </row>
    <row customHeight="1" ht="11.25">
      <c r="A139" s="1854" t="s">
        <v>3093</v>
      </c>
      <c r="B139" s="1854" t="s">
        <v>16</v>
      </c>
      <c r="C139" s="1854" t="s">
        <v>3644</v>
      </c>
      <c r="D139" s="1854" t="s">
        <v>3645</v>
      </c>
      <c r="E139" s="1854" t="s">
        <v>3646</v>
      </c>
      <c r="F139" s="1854" t="s">
        <v>3285</v>
      </c>
      <c r="G139" s="1854" t="s">
        <v>3647</v>
      </c>
      <c r="H139" s="1854" t="s">
        <v>22</v>
      </c>
      <c r="I139" s="1854" t="s">
        <v>823</v>
      </c>
    </row>
    <row customHeight="1" ht="11.25">
      <c r="A140" s="1854" t="s">
        <v>3093</v>
      </c>
      <c r="B140" s="1854" t="s">
        <v>16</v>
      </c>
      <c r="C140" s="1854" t="s">
        <v>3648</v>
      </c>
      <c r="D140" s="1854" t="s">
        <v>3649</v>
      </c>
      <c r="E140" s="1854" t="s">
        <v>3650</v>
      </c>
      <c r="F140" s="1854" t="s">
        <v>3276</v>
      </c>
      <c r="G140" s="1854" t="s">
        <v>3651</v>
      </c>
      <c r="H140" s="1854" t="s">
        <v>22</v>
      </c>
      <c r="I140" s="1854" t="s">
        <v>823</v>
      </c>
    </row>
    <row customHeight="1" ht="11.25">
      <c r="A141" s="1854" t="s">
        <v>3093</v>
      </c>
      <c r="B141" s="1854" t="s">
        <v>16</v>
      </c>
      <c r="C141" s="1854" t="s">
        <v>3652</v>
      </c>
      <c r="D141" s="1854" t="s">
        <v>3653</v>
      </c>
      <c r="E141" s="1854" t="s">
        <v>3654</v>
      </c>
      <c r="F141" s="1854" t="s">
        <v>3158</v>
      </c>
      <c r="G141" s="1854" t="s">
        <v>3655</v>
      </c>
      <c r="H141" s="1854" t="s">
        <v>22</v>
      </c>
      <c r="I141" s="1854" t="s">
        <v>823</v>
      </c>
    </row>
    <row customHeight="1" ht="11.25">
      <c r="A142" s="1854" t="s">
        <v>3093</v>
      </c>
      <c r="B142" s="1854" t="s">
        <v>16</v>
      </c>
      <c r="C142" s="1854" t="s">
        <v>3656</v>
      </c>
      <c r="D142" s="1854" t="s">
        <v>3657</v>
      </c>
      <c r="E142" s="1854" t="s">
        <v>3658</v>
      </c>
      <c r="F142" s="1854" t="s">
        <v>3100</v>
      </c>
      <c r="G142" s="1854" t="s">
        <v>3659</v>
      </c>
      <c r="H142" s="1854" t="s">
        <v>22</v>
      </c>
      <c r="I142" s="1854" t="s">
        <v>823</v>
      </c>
    </row>
    <row customHeight="1" ht="11.25">
      <c r="A143" s="1854" t="s">
        <v>3093</v>
      </c>
      <c r="B143" s="1854" t="s">
        <v>16</v>
      </c>
      <c r="C143" s="1854" t="s">
        <v>3660</v>
      </c>
      <c r="D143" s="1854" t="s">
        <v>3661</v>
      </c>
      <c r="E143" s="1854" t="s">
        <v>3662</v>
      </c>
      <c r="F143" s="1854" t="s">
        <v>3096</v>
      </c>
      <c r="G143" s="1854" t="s">
        <v>3663</v>
      </c>
      <c r="H143" s="1854" t="s">
        <v>22</v>
      </c>
      <c r="I143" s="1854" t="s">
        <v>823</v>
      </c>
    </row>
    <row customHeight="1" ht="11.25">
      <c r="A144" s="1854" t="s">
        <v>3093</v>
      </c>
      <c r="B144" s="1854" t="s">
        <v>16</v>
      </c>
      <c r="C144" s="1854" t="s">
        <v>3664</v>
      </c>
      <c r="D144" s="1854" t="s">
        <v>3665</v>
      </c>
      <c r="E144" s="1854" t="s">
        <v>3666</v>
      </c>
      <c r="F144" s="1854" t="s">
        <v>3436</v>
      </c>
      <c r="G144" s="1854" t="s">
        <v>3667</v>
      </c>
      <c r="H144" s="1854" t="s">
        <v>22</v>
      </c>
      <c r="I144" s="1854" t="s">
        <v>823</v>
      </c>
    </row>
    <row customHeight="1" ht="11.25">
      <c r="A145" s="1854" t="s">
        <v>3093</v>
      </c>
      <c r="B145" s="1854" t="s">
        <v>16</v>
      </c>
      <c r="C145" s="1854" t="s">
        <v>3668</v>
      </c>
      <c r="D145" s="1854" t="s">
        <v>3669</v>
      </c>
      <c r="E145" s="1854" t="s">
        <v>3670</v>
      </c>
      <c r="F145" s="1854" t="s">
        <v>3411</v>
      </c>
      <c r="G145" s="1854" t="s">
        <v>3671</v>
      </c>
      <c r="H145" s="1854" t="s">
        <v>22</v>
      </c>
      <c r="I145" s="1854" t="s">
        <v>823</v>
      </c>
    </row>
    <row customHeight="1" ht="11.25">
      <c r="A146" s="1854" t="s">
        <v>3093</v>
      </c>
      <c r="B146" s="1854" t="s">
        <v>16</v>
      </c>
      <c r="C146" s="1854" t="s">
        <v>3672</v>
      </c>
      <c r="D146" s="1854" t="s">
        <v>3673</v>
      </c>
      <c r="E146" s="1854" t="s">
        <v>3674</v>
      </c>
      <c r="F146" s="1854" t="s">
        <v>3476</v>
      </c>
      <c r="G146" s="1854" t="s">
        <v>3675</v>
      </c>
      <c r="H146" s="1854" t="s">
        <v>22</v>
      </c>
      <c r="I146" s="1854" t="s">
        <v>823</v>
      </c>
    </row>
    <row customHeight="1" ht="11.25">
      <c r="A147" s="1854" t="s">
        <v>3093</v>
      </c>
      <c r="B147" s="1854" t="s">
        <v>16</v>
      </c>
      <c r="C147" s="1854" t="s">
        <v>3676</v>
      </c>
      <c r="D147" s="1854" t="s">
        <v>3677</v>
      </c>
      <c r="E147" s="1854" t="s">
        <v>3678</v>
      </c>
      <c r="F147" s="1854" t="s">
        <v>3285</v>
      </c>
      <c r="G147" s="1854" t="s">
        <v>3679</v>
      </c>
      <c r="H147" s="1854" t="s">
        <v>22</v>
      </c>
      <c r="I147" s="1854" t="s">
        <v>823</v>
      </c>
    </row>
    <row customHeight="1" ht="11.25">
      <c r="A148" s="1854" t="s">
        <v>3093</v>
      </c>
      <c r="B148" s="1854" t="s">
        <v>16</v>
      </c>
      <c r="C148" s="1854" t="s">
        <v>3680</v>
      </c>
      <c r="D148" s="1854" t="s">
        <v>3681</v>
      </c>
      <c r="E148" s="1854" t="s">
        <v>3682</v>
      </c>
      <c r="F148" s="1854" t="s">
        <v>3096</v>
      </c>
      <c r="G148" s="1854" t="s">
        <v>3683</v>
      </c>
      <c r="H148" s="1854" t="s">
        <v>22</v>
      </c>
      <c r="I148" s="1854" t="s">
        <v>823</v>
      </c>
    </row>
    <row customHeight="1" ht="11.25">
      <c r="A149" s="1854" t="s">
        <v>3093</v>
      </c>
      <c r="B149" s="1854" t="s">
        <v>16</v>
      </c>
      <c r="C149" s="1854" t="s">
        <v>3684</v>
      </c>
      <c r="D149" s="1854" t="s">
        <v>3685</v>
      </c>
      <c r="E149" s="1854" t="s">
        <v>3686</v>
      </c>
      <c r="F149" s="1854" t="s">
        <v>3096</v>
      </c>
      <c r="G149" s="1854" t="s">
        <v>22</v>
      </c>
      <c r="H149" s="1854" t="s">
        <v>22</v>
      </c>
      <c r="I149" s="1854" t="s">
        <v>823</v>
      </c>
    </row>
    <row customHeight="1" ht="11.25">
      <c r="A150" s="1854" t="s">
        <v>3093</v>
      </c>
      <c r="B150" s="1854" t="s">
        <v>16</v>
      </c>
      <c r="C150" s="1854" t="s">
        <v>3687</v>
      </c>
      <c r="D150" s="1854" t="s">
        <v>3688</v>
      </c>
      <c r="E150" s="1854" t="s">
        <v>3689</v>
      </c>
      <c r="F150" s="1854" t="s">
        <v>3196</v>
      </c>
      <c r="G150" s="1854" t="s">
        <v>22</v>
      </c>
      <c r="H150" s="1854" t="s">
        <v>22</v>
      </c>
      <c r="I150" s="1854" t="s">
        <v>823</v>
      </c>
    </row>
    <row customHeight="1" ht="11.25">
      <c r="A151" s="1854" t="s">
        <v>3093</v>
      </c>
      <c r="B151" s="1854" t="s">
        <v>16</v>
      </c>
      <c r="C151" s="1854" t="s">
        <v>3690</v>
      </c>
      <c r="D151" s="1854" t="s">
        <v>3691</v>
      </c>
      <c r="E151" s="1854" t="s">
        <v>3692</v>
      </c>
      <c r="F151" s="1854" t="s">
        <v>3317</v>
      </c>
      <c r="G151" s="1854" t="s">
        <v>3693</v>
      </c>
      <c r="H151" s="1854" t="s">
        <v>22</v>
      </c>
      <c r="I151" s="1854" t="s">
        <v>823</v>
      </c>
    </row>
    <row customHeight="1" ht="11.25">
      <c r="A152" s="1854" t="s">
        <v>3093</v>
      </c>
      <c r="B152" s="1854" t="s">
        <v>16</v>
      </c>
      <c r="C152" s="1854" t="s">
        <v>3694</v>
      </c>
      <c r="D152" s="1854" t="s">
        <v>3695</v>
      </c>
      <c r="E152" s="1854" t="s">
        <v>3696</v>
      </c>
      <c r="F152" s="1854" t="s">
        <v>3196</v>
      </c>
      <c r="G152" s="1854" t="s">
        <v>3697</v>
      </c>
      <c r="H152" s="1854" t="s">
        <v>22</v>
      </c>
      <c r="I152" s="1854" t="s">
        <v>823</v>
      </c>
    </row>
    <row customHeight="1" ht="11.25">
      <c r="A153" s="1854" t="s">
        <v>3093</v>
      </c>
      <c r="B153" s="1854" t="s">
        <v>16</v>
      </c>
      <c r="C153" s="1854" t="s">
        <v>3698</v>
      </c>
      <c r="D153" s="1854" t="s">
        <v>3699</v>
      </c>
      <c r="E153" s="1854" t="s">
        <v>3700</v>
      </c>
      <c r="F153" s="1854" t="s">
        <v>3196</v>
      </c>
      <c r="G153" s="1854" t="s">
        <v>3701</v>
      </c>
      <c r="H153" s="1854" t="s">
        <v>22</v>
      </c>
      <c r="I153" s="1854" t="s">
        <v>823</v>
      </c>
    </row>
    <row customHeight="1" ht="11.25">
      <c r="A154" s="1854" t="s">
        <v>3093</v>
      </c>
      <c r="B154" s="1854" t="s">
        <v>16</v>
      </c>
      <c r="C154" s="1854" t="s">
        <v>3702</v>
      </c>
      <c r="D154" s="1854" t="s">
        <v>3703</v>
      </c>
      <c r="E154" s="1854" t="s">
        <v>3704</v>
      </c>
      <c r="F154" s="1854" t="s">
        <v>3100</v>
      </c>
      <c r="G154" s="1854" t="s">
        <v>3705</v>
      </c>
      <c r="H154" s="1854" t="s">
        <v>22</v>
      </c>
      <c r="I154" s="1854" t="s">
        <v>823</v>
      </c>
    </row>
    <row customHeight="1" ht="11.25">
      <c r="A155" s="1854" t="s">
        <v>3093</v>
      </c>
      <c r="B155" s="1854" t="s">
        <v>16</v>
      </c>
      <c r="C155" s="1854" t="s">
        <v>3706</v>
      </c>
      <c r="D155" s="1854" t="s">
        <v>3707</v>
      </c>
      <c r="E155" s="1854" t="s">
        <v>3708</v>
      </c>
      <c r="F155" s="1854" t="s">
        <v>3281</v>
      </c>
      <c r="G155" s="1854" t="s">
        <v>22</v>
      </c>
      <c r="H155" s="1854" t="s">
        <v>22</v>
      </c>
      <c r="I155" s="1854" t="s">
        <v>823</v>
      </c>
    </row>
    <row customHeight="1" ht="11.25">
      <c r="A156" s="1854" t="s">
        <v>3093</v>
      </c>
      <c r="B156" s="1854" t="s">
        <v>16</v>
      </c>
      <c r="C156" s="1854" t="s">
        <v>3709</v>
      </c>
      <c r="D156" s="1854" t="s">
        <v>3710</v>
      </c>
      <c r="E156" s="1854" t="s">
        <v>3711</v>
      </c>
      <c r="F156" s="1854" t="s">
        <v>3281</v>
      </c>
      <c r="G156" s="1854" t="s">
        <v>3712</v>
      </c>
      <c r="H156" s="1854" t="s">
        <v>22</v>
      </c>
      <c r="I156" s="1854" t="s">
        <v>823</v>
      </c>
    </row>
    <row customHeight="1" ht="11.25">
      <c r="A157" s="1854" t="s">
        <v>3093</v>
      </c>
      <c r="B157" s="1854" t="s">
        <v>16</v>
      </c>
      <c r="C157" s="1854" t="s">
        <v>3713</v>
      </c>
      <c r="D157" s="1854" t="s">
        <v>3714</v>
      </c>
      <c r="E157" s="1854" t="s">
        <v>3715</v>
      </c>
      <c r="F157" s="1854" t="s">
        <v>3263</v>
      </c>
      <c r="G157" s="1854" t="s">
        <v>3716</v>
      </c>
      <c r="H157" s="1854" t="s">
        <v>22</v>
      </c>
      <c r="I157" s="1854" t="s">
        <v>823</v>
      </c>
    </row>
    <row customHeight="1" ht="11.25">
      <c r="A158" s="1854" t="s">
        <v>3093</v>
      </c>
      <c r="B158" s="1854" t="s">
        <v>16</v>
      </c>
      <c r="C158" s="1854" t="s">
        <v>3717</v>
      </c>
      <c r="D158" s="1854" t="s">
        <v>3718</v>
      </c>
      <c r="E158" s="1854" t="s">
        <v>3719</v>
      </c>
      <c r="F158" s="1854" t="s">
        <v>3153</v>
      </c>
      <c r="G158" s="1854" t="s">
        <v>3659</v>
      </c>
      <c r="H158" s="1854" t="s">
        <v>22</v>
      </c>
      <c r="I158" s="1854" t="s">
        <v>823</v>
      </c>
    </row>
    <row customHeight="1" ht="11.25">
      <c r="A159" s="1854" t="s">
        <v>3093</v>
      </c>
      <c r="B159" s="1854" t="s">
        <v>16</v>
      </c>
      <c r="C159" s="1854" t="s">
        <v>3720</v>
      </c>
      <c r="D159" s="1854" t="s">
        <v>3721</v>
      </c>
      <c r="E159" s="1854" t="s">
        <v>3722</v>
      </c>
      <c r="F159" s="1854" t="s">
        <v>3723</v>
      </c>
      <c r="G159" s="1854" t="s">
        <v>3724</v>
      </c>
      <c r="H159" s="1854" t="s">
        <v>22</v>
      </c>
      <c r="I159" s="1854" t="s">
        <v>823</v>
      </c>
    </row>
    <row customHeight="1" ht="11.25">
      <c r="A160" s="1854" t="s">
        <v>3093</v>
      </c>
      <c r="B160" s="1854" t="s">
        <v>16</v>
      </c>
      <c r="C160" s="1854" t="s">
        <v>3725</v>
      </c>
      <c r="D160" s="1854" t="s">
        <v>3726</v>
      </c>
      <c r="E160" s="1854" t="s">
        <v>3727</v>
      </c>
      <c r="F160" s="1854" t="s">
        <v>3281</v>
      </c>
      <c r="G160" s="1854" t="s">
        <v>3728</v>
      </c>
      <c r="H160" s="1854" t="s">
        <v>22</v>
      </c>
      <c r="I160" s="1854" t="s">
        <v>823</v>
      </c>
    </row>
    <row customHeight="1" ht="11.25">
      <c r="A161" s="1854" t="s">
        <v>3093</v>
      </c>
      <c r="B161" s="1854" t="s">
        <v>16</v>
      </c>
      <c r="C161" s="1854" t="s">
        <v>3729</v>
      </c>
      <c r="D161" s="1854" t="s">
        <v>3730</v>
      </c>
      <c r="E161" s="1854" t="s">
        <v>3731</v>
      </c>
      <c r="F161" s="1854" t="s">
        <v>3096</v>
      </c>
      <c r="G161" s="1854" t="s">
        <v>3732</v>
      </c>
      <c r="H161" s="1854" t="s">
        <v>22</v>
      </c>
      <c r="I161" s="1854" t="s">
        <v>823</v>
      </c>
    </row>
    <row customHeight="1" ht="11.25">
      <c r="A162" s="1854" t="s">
        <v>3093</v>
      </c>
      <c r="B162" s="1854" t="s">
        <v>16</v>
      </c>
      <c r="C162" s="1854" t="s">
        <v>3733</v>
      </c>
      <c r="D162" s="1854" t="s">
        <v>3734</v>
      </c>
      <c r="E162" s="1854" t="s">
        <v>3735</v>
      </c>
      <c r="F162" s="1854" t="s">
        <v>3411</v>
      </c>
      <c r="G162" s="1854" t="s">
        <v>3736</v>
      </c>
      <c r="H162" s="1854" t="s">
        <v>22</v>
      </c>
      <c r="I162" s="1854" t="s">
        <v>823</v>
      </c>
    </row>
    <row customHeight="1" ht="11.25">
      <c r="A163" s="1854" t="s">
        <v>3093</v>
      </c>
      <c r="B163" s="1854" t="s">
        <v>16</v>
      </c>
      <c r="C163" s="1854" t="s">
        <v>3737</v>
      </c>
      <c r="D163" s="1854" t="s">
        <v>3738</v>
      </c>
      <c r="E163" s="1854" t="s">
        <v>3739</v>
      </c>
      <c r="F163" s="1854" t="s">
        <v>3723</v>
      </c>
      <c r="G163" s="1854" t="s">
        <v>3740</v>
      </c>
      <c r="H163" s="1854" t="s">
        <v>22</v>
      </c>
      <c r="I163" s="1854" t="s">
        <v>823</v>
      </c>
    </row>
    <row customHeight="1" ht="11.25">
      <c r="A164" s="1854" t="s">
        <v>3093</v>
      </c>
      <c r="B164" s="1854" t="s">
        <v>16</v>
      </c>
      <c r="C164" s="1854" t="s">
        <v>3741</v>
      </c>
      <c r="D164" s="1854" t="s">
        <v>3742</v>
      </c>
      <c r="E164" s="1854" t="s">
        <v>3743</v>
      </c>
      <c r="F164" s="1854" t="s">
        <v>3317</v>
      </c>
      <c r="G164" s="1854" t="s">
        <v>3744</v>
      </c>
      <c r="H164" s="1854" t="s">
        <v>22</v>
      </c>
      <c r="I164" s="1854" t="s">
        <v>823</v>
      </c>
    </row>
    <row customHeight="1" ht="11.25">
      <c r="A165" s="1854" t="s">
        <v>3093</v>
      </c>
      <c r="B165" s="1854" t="s">
        <v>16</v>
      </c>
      <c r="C165" s="1854" t="s">
        <v>3745</v>
      </c>
      <c r="D165" s="1854" t="s">
        <v>3746</v>
      </c>
      <c r="E165" s="1854" t="s">
        <v>3747</v>
      </c>
      <c r="F165" s="1854" t="s">
        <v>3263</v>
      </c>
      <c r="G165" s="1854" t="s">
        <v>3748</v>
      </c>
      <c r="H165" s="1854" t="s">
        <v>22</v>
      </c>
      <c r="I165" s="1854" t="s">
        <v>823</v>
      </c>
    </row>
    <row customHeight="1" ht="11.25">
      <c r="A166" s="1854" t="s">
        <v>3093</v>
      </c>
      <c r="B166" s="1854" t="s">
        <v>16</v>
      </c>
      <c r="C166" s="1854" t="s">
        <v>3749</v>
      </c>
      <c r="D166" s="1854" t="s">
        <v>3750</v>
      </c>
      <c r="E166" s="1854" t="s">
        <v>3751</v>
      </c>
      <c r="F166" s="1854" t="s">
        <v>3100</v>
      </c>
      <c r="G166" s="1854" t="s">
        <v>3752</v>
      </c>
      <c r="H166" s="1854" t="s">
        <v>22</v>
      </c>
      <c r="I166" s="1854" t="s">
        <v>823</v>
      </c>
    </row>
    <row customHeight="1" ht="11.25">
      <c r="A167" s="1854" t="s">
        <v>3093</v>
      </c>
      <c r="B167" s="1854" t="s">
        <v>16</v>
      </c>
      <c r="C167" s="1854" t="s">
        <v>3753</v>
      </c>
      <c r="D167" s="1854" t="s">
        <v>3754</v>
      </c>
      <c r="E167" s="1854" t="s">
        <v>3755</v>
      </c>
      <c r="F167" s="1854" t="s">
        <v>3285</v>
      </c>
      <c r="G167" s="1854" t="s">
        <v>3756</v>
      </c>
      <c r="H167" s="1854" t="s">
        <v>22</v>
      </c>
      <c r="I167" s="1854" t="s">
        <v>823</v>
      </c>
    </row>
    <row customHeight="1" ht="11.25">
      <c r="A168" s="1854" t="s">
        <v>3093</v>
      </c>
      <c r="B168" s="1854" t="s">
        <v>16</v>
      </c>
      <c r="C168" s="1854" t="s">
        <v>3757</v>
      </c>
      <c r="D168" s="1854" t="s">
        <v>3758</v>
      </c>
      <c r="E168" s="1854" t="s">
        <v>3759</v>
      </c>
      <c r="F168" s="1854" t="s">
        <v>3285</v>
      </c>
      <c r="G168" s="1854" t="s">
        <v>3760</v>
      </c>
      <c r="H168" s="1854" t="s">
        <v>22</v>
      </c>
      <c r="I168" s="1854" t="s">
        <v>823</v>
      </c>
    </row>
    <row customHeight="1" ht="11.25">
      <c r="A169" s="1854" t="s">
        <v>3093</v>
      </c>
      <c r="B169" s="1854" t="s">
        <v>16</v>
      </c>
      <c r="C169" s="1854" t="s">
        <v>3761</v>
      </c>
      <c r="D169" s="1854" t="s">
        <v>3762</v>
      </c>
      <c r="E169" s="1854" t="s">
        <v>3763</v>
      </c>
      <c r="F169" s="1854" t="s">
        <v>3723</v>
      </c>
      <c r="G169" s="1854" t="s">
        <v>3764</v>
      </c>
      <c r="H169" s="1854" t="s">
        <v>22</v>
      </c>
      <c r="I169" s="1854" t="s">
        <v>823</v>
      </c>
    </row>
    <row customHeight="1" ht="11.25">
      <c r="A170" s="1854" t="s">
        <v>3093</v>
      </c>
      <c r="B170" s="1854" t="s">
        <v>16</v>
      </c>
      <c r="C170" s="1854" t="s">
        <v>3765</v>
      </c>
      <c r="D170" s="1854" t="s">
        <v>3766</v>
      </c>
      <c r="E170" s="1854" t="s">
        <v>3767</v>
      </c>
      <c r="F170" s="1854" t="s">
        <v>3096</v>
      </c>
      <c r="G170" s="1854" t="s">
        <v>3768</v>
      </c>
      <c r="H170" s="1854" t="s">
        <v>22</v>
      </c>
      <c r="I170" s="1854" t="s">
        <v>823</v>
      </c>
    </row>
    <row customHeight="1" ht="11.25">
      <c r="A171" s="1854" t="s">
        <v>3093</v>
      </c>
      <c r="B171" s="1854" t="s">
        <v>16</v>
      </c>
      <c r="C171" s="1854" t="s">
        <v>3769</v>
      </c>
      <c r="D171" s="1854" t="s">
        <v>3770</v>
      </c>
      <c r="E171" s="1854" t="s">
        <v>3771</v>
      </c>
      <c r="F171" s="1854" t="s">
        <v>3772</v>
      </c>
      <c r="G171" s="1854" t="s">
        <v>3773</v>
      </c>
      <c r="H171" s="1854" t="s">
        <v>22</v>
      </c>
      <c r="I171" s="1854" t="s">
        <v>823</v>
      </c>
    </row>
    <row customHeight="1" ht="11.25">
      <c r="A172" s="1854" t="s">
        <v>3093</v>
      </c>
      <c r="B172" s="1854" t="s">
        <v>16</v>
      </c>
      <c r="C172" s="1854" t="s">
        <v>3774</v>
      </c>
      <c r="D172" s="1854" t="s">
        <v>3775</v>
      </c>
      <c r="E172" s="1854" t="s">
        <v>3776</v>
      </c>
      <c r="F172" s="1854" t="s">
        <v>3476</v>
      </c>
      <c r="G172" s="1854" t="s">
        <v>3412</v>
      </c>
      <c r="H172" s="1854" t="s">
        <v>22</v>
      </c>
      <c r="I172" s="1854" t="s">
        <v>823</v>
      </c>
    </row>
    <row customHeight="1" ht="11.25">
      <c r="A173" s="1854" t="s">
        <v>3093</v>
      </c>
      <c r="B173" s="1854" t="s">
        <v>16</v>
      </c>
      <c r="C173" s="1854" t="s">
        <v>3777</v>
      </c>
      <c r="D173" s="1854" t="s">
        <v>3778</v>
      </c>
      <c r="E173" s="1854" t="s">
        <v>3779</v>
      </c>
      <c r="F173" s="1854" t="s">
        <v>3436</v>
      </c>
      <c r="G173" s="1854" t="s">
        <v>3780</v>
      </c>
      <c r="H173" s="1854" t="s">
        <v>22</v>
      </c>
      <c r="I173" s="1854" t="s">
        <v>823</v>
      </c>
    </row>
    <row customHeight="1" ht="11.25">
      <c r="A174" s="1854" t="s">
        <v>3093</v>
      </c>
      <c r="B174" s="1854" t="s">
        <v>16</v>
      </c>
      <c r="C174" s="1854" t="s">
        <v>3781</v>
      </c>
      <c r="D174" s="1854" t="s">
        <v>3782</v>
      </c>
      <c r="E174" s="1854" t="s">
        <v>3783</v>
      </c>
      <c r="F174" s="1854" t="s">
        <v>3317</v>
      </c>
      <c r="G174" s="1854" t="s">
        <v>3784</v>
      </c>
      <c r="H174" s="1854" t="s">
        <v>22</v>
      </c>
      <c r="I174" s="1854" t="s">
        <v>823</v>
      </c>
    </row>
    <row customHeight="1" ht="11.25">
      <c r="A175" s="1854" t="s">
        <v>3093</v>
      </c>
      <c r="B175" s="1854" t="s">
        <v>16</v>
      </c>
      <c r="C175" s="1854" t="s">
        <v>3785</v>
      </c>
      <c r="D175" s="1854" t="s">
        <v>3786</v>
      </c>
      <c r="E175" s="1854" t="s">
        <v>3787</v>
      </c>
      <c r="F175" s="1854" t="s">
        <v>3436</v>
      </c>
      <c r="G175" s="1854" t="s">
        <v>3788</v>
      </c>
      <c r="H175" s="1854" t="s">
        <v>22</v>
      </c>
      <c r="I175" s="1854" t="s">
        <v>823</v>
      </c>
    </row>
    <row customHeight="1" ht="11.25">
      <c r="A176" s="1854" t="s">
        <v>3093</v>
      </c>
      <c r="B176" s="1854" t="s">
        <v>16</v>
      </c>
      <c r="C176" s="1854" t="s">
        <v>3789</v>
      </c>
      <c r="D176" s="1854" t="s">
        <v>3790</v>
      </c>
      <c r="E176" s="1854" t="s">
        <v>3791</v>
      </c>
      <c r="F176" s="1854" t="s">
        <v>3411</v>
      </c>
      <c r="G176" s="1854" t="s">
        <v>3792</v>
      </c>
      <c r="H176" s="1854" t="s">
        <v>22</v>
      </c>
      <c r="I176" s="1854" t="s">
        <v>823</v>
      </c>
    </row>
    <row customHeight="1" ht="11.25">
      <c r="A177" s="1854" t="s">
        <v>3093</v>
      </c>
      <c r="B177" s="1854" t="s">
        <v>16</v>
      </c>
      <c r="C177" s="1854" t="s">
        <v>3793</v>
      </c>
      <c r="D177" s="1854" t="s">
        <v>3794</v>
      </c>
      <c r="E177" s="1854" t="s">
        <v>3795</v>
      </c>
      <c r="F177" s="1854" t="s">
        <v>3204</v>
      </c>
      <c r="G177" s="1854" t="s">
        <v>3796</v>
      </c>
      <c r="H177" s="1854" t="s">
        <v>22</v>
      </c>
      <c r="I177" s="1854" t="s">
        <v>823</v>
      </c>
    </row>
    <row customHeight="1" ht="11.25">
      <c r="A178" s="1854" t="s">
        <v>3093</v>
      </c>
      <c r="B178" s="1854" t="s">
        <v>16</v>
      </c>
      <c r="C178" s="1854" t="s">
        <v>3797</v>
      </c>
      <c r="D178" s="1854" t="s">
        <v>3798</v>
      </c>
      <c r="E178" s="1854" t="s">
        <v>3799</v>
      </c>
      <c r="F178" s="1854" t="s">
        <v>3096</v>
      </c>
      <c r="G178" s="1854" t="s">
        <v>3800</v>
      </c>
      <c r="H178" s="1854" t="s">
        <v>22</v>
      </c>
      <c r="I178" s="1854" t="s">
        <v>823</v>
      </c>
    </row>
    <row customHeight="1" ht="11.25">
      <c r="A179" s="1854" t="s">
        <v>3093</v>
      </c>
      <c r="B179" s="1854" t="s">
        <v>16</v>
      </c>
      <c r="C179" s="1854" t="s">
        <v>3801</v>
      </c>
      <c r="D179" s="1854" t="s">
        <v>3802</v>
      </c>
      <c r="E179" s="1854" t="s">
        <v>3803</v>
      </c>
      <c r="F179" s="1854" t="s">
        <v>3252</v>
      </c>
      <c r="G179" s="1854" t="s">
        <v>3804</v>
      </c>
      <c r="H179" s="1854" t="s">
        <v>22</v>
      </c>
      <c r="I179" s="1854" t="s">
        <v>823</v>
      </c>
    </row>
    <row customHeight="1" ht="11.25">
      <c r="A180" s="1854" t="s">
        <v>3093</v>
      </c>
      <c r="B180" s="1854" t="s">
        <v>16</v>
      </c>
      <c r="C180" s="1854" t="s">
        <v>3805</v>
      </c>
      <c r="D180" s="1854" t="s">
        <v>3806</v>
      </c>
      <c r="E180" s="1854" t="s">
        <v>3807</v>
      </c>
      <c r="F180" s="1854" t="s">
        <v>3096</v>
      </c>
      <c r="G180" s="1854" t="s">
        <v>3808</v>
      </c>
      <c r="H180" s="1854" t="s">
        <v>22</v>
      </c>
      <c r="I180" s="1854" t="s">
        <v>823</v>
      </c>
    </row>
    <row customHeight="1" ht="11.25">
      <c r="A181" s="1854" t="s">
        <v>3093</v>
      </c>
      <c r="B181" s="1854" t="s">
        <v>16</v>
      </c>
      <c r="C181" s="1854" t="s">
        <v>3809</v>
      </c>
      <c r="D181" s="1854" t="s">
        <v>3810</v>
      </c>
      <c r="E181" s="1854" t="s">
        <v>3811</v>
      </c>
      <c r="F181" s="1854" t="s">
        <v>3196</v>
      </c>
      <c r="G181" s="1854" t="s">
        <v>3812</v>
      </c>
      <c r="H181" s="1854" t="s">
        <v>22</v>
      </c>
      <c r="I181" s="1854" t="s">
        <v>823</v>
      </c>
    </row>
    <row customHeight="1" ht="11.25">
      <c r="A182" s="1854" t="s">
        <v>3093</v>
      </c>
      <c r="B182" s="1854" t="s">
        <v>16</v>
      </c>
      <c r="C182" s="1854" t="s">
        <v>3813</v>
      </c>
      <c r="D182" s="1854" t="s">
        <v>3814</v>
      </c>
      <c r="E182" s="1854" t="s">
        <v>3815</v>
      </c>
      <c r="F182" s="1854" t="s">
        <v>3816</v>
      </c>
      <c r="G182" s="1854" t="s">
        <v>3817</v>
      </c>
      <c r="H182" s="1854" t="s">
        <v>22</v>
      </c>
      <c r="I182" s="1854" t="s">
        <v>823</v>
      </c>
    </row>
    <row customHeight="1" ht="11.25">
      <c r="A183" s="1854" t="s">
        <v>3093</v>
      </c>
      <c r="B183" s="1854" t="s">
        <v>16</v>
      </c>
      <c r="C183" s="1854" t="s">
        <v>3818</v>
      </c>
      <c r="D183" s="1854" t="s">
        <v>3819</v>
      </c>
      <c r="E183" s="1854" t="s">
        <v>3820</v>
      </c>
      <c r="F183" s="1854" t="s">
        <v>3096</v>
      </c>
      <c r="G183" s="1854" t="s">
        <v>22</v>
      </c>
      <c r="H183" s="1854" t="s">
        <v>22</v>
      </c>
      <c r="I183" s="1854" t="s">
        <v>823</v>
      </c>
    </row>
    <row customHeight="1" ht="11.25">
      <c r="A184" s="1854" t="s">
        <v>3093</v>
      </c>
      <c r="B184" s="1854" t="s">
        <v>16</v>
      </c>
      <c r="C184" s="1854" t="s">
        <v>3821</v>
      </c>
      <c r="D184" s="1854" t="s">
        <v>3822</v>
      </c>
      <c r="E184" s="1854" t="s">
        <v>3823</v>
      </c>
      <c r="F184" s="1854" t="s">
        <v>3341</v>
      </c>
      <c r="G184" s="1854" t="s">
        <v>3756</v>
      </c>
      <c r="H184" s="1854" t="s">
        <v>22</v>
      </c>
      <c r="I184" s="1854" t="s">
        <v>823</v>
      </c>
    </row>
    <row customHeight="1" ht="11.25">
      <c r="A185" s="1854" t="s">
        <v>3093</v>
      </c>
      <c r="B185" s="1854" t="s">
        <v>16</v>
      </c>
      <c r="C185" s="1854" t="s">
        <v>3824</v>
      </c>
      <c r="D185" s="1854" t="s">
        <v>3825</v>
      </c>
      <c r="E185" s="1854" t="s">
        <v>3826</v>
      </c>
      <c r="F185" s="1854" t="s">
        <v>3196</v>
      </c>
      <c r="G185" s="1854" t="s">
        <v>3827</v>
      </c>
      <c r="H185" s="1854" t="s">
        <v>22</v>
      </c>
      <c r="I185" s="1854" t="s">
        <v>823</v>
      </c>
    </row>
    <row customHeight="1" ht="11.25">
      <c r="A186" s="1854" t="s">
        <v>3093</v>
      </c>
      <c r="B186" s="1854" t="s">
        <v>16</v>
      </c>
      <c r="C186" s="1854" t="s">
        <v>3828</v>
      </c>
      <c r="D186" s="1854" t="s">
        <v>3829</v>
      </c>
      <c r="E186" s="1854" t="s">
        <v>3830</v>
      </c>
      <c r="F186" s="1854" t="s">
        <v>3148</v>
      </c>
      <c r="G186" s="1854" t="s">
        <v>3831</v>
      </c>
      <c r="H186" s="1854" t="s">
        <v>22</v>
      </c>
      <c r="I186" s="1854" t="s">
        <v>823</v>
      </c>
    </row>
    <row customHeight="1" ht="11.25">
      <c r="A187" s="1854" t="s">
        <v>3093</v>
      </c>
      <c r="B187" s="1854" t="s">
        <v>16</v>
      </c>
      <c r="C187" s="1854" t="s">
        <v>3832</v>
      </c>
      <c r="D187" s="1854" t="s">
        <v>3833</v>
      </c>
      <c r="E187" s="1854" t="s">
        <v>3834</v>
      </c>
      <c r="F187" s="1854" t="s">
        <v>3476</v>
      </c>
      <c r="G187" s="1854" t="s">
        <v>3835</v>
      </c>
      <c r="H187" s="1854" t="s">
        <v>22</v>
      </c>
      <c r="I187" s="1854" t="s">
        <v>823</v>
      </c>
    </row>
    <row customHeight="1" ht="11.25">
      <c r="A188" s="1854" t="s">
        <v>3093</v>
      </c>
      <c r="B188" s="1854" t="s">
        <v>16</v>
      </c>
      <c r="C188" s="1854" t="s">
        <v>3836</v>
      </c>
      <c r="D188" s="1854" t="s">
        <v>3837</v>
      </c>
      <c r="E188" s="1854" t="s">
        <v>3838</v>
      </c>
      <c r="F188" s="1854" t="s">
        <v>3096</v>
      </c>
      <c r="G188" s="1854" t="s">
        <v>3839</v>
      </c>
      <c r="H188" s="1854" t="s">
        <v>22</v>
      </c>
      <c r="I188" s="1854" t="s">
        <v>823</v>
      </c>
    </row>
    <row customHeight="1" ht="11.25">
      <c r="A189" s="1854" t="s">
        <v>3093</v>
      </c>
      <c r="B189" s="1854" t="s">
        <v>16</v>
      </c>
      <c r="C189" s="1854" t="s">
        <v>3840</v>
      </c>
      <c r="D189" s="1854" t="s">
        <v>3841</v>
      </c>
      <c r="E189" s="1854" t="s">
        <v>3842</v>
      </c>
      <c r="F189" s="1854" t="s">
        <v>3096</v>
      </c>
      <c r="G189" s="1854" t="s">
        <v>3843</v>
      </c>
      <c r="H189" s="1854" t="s">
        <v>22</v>
      </c>
      <c r="I189" s="1854" t="s">
        <v>823</v>
      </c>
    </row>
    <row customHeight="1" ht="11.25">
      <c r="A190" s="1854" t="s">
        <v>3093</v>
      </c>
      <c r="B190" s="1854" t="s">
        <v>16</v>
      </c>
      <c r="C190" s="1854" t="s">
        <v>3844</v>
      </c>
      <c r="D190" s="1854" t="s">
        <v>3845</v>
      </c>
      <c r="E190" s="1854" t="s">
        <v>3846</v>
      </c>
      <c r="F190" s="1854" t="s">
        <v>3100</v>
      </c>
      <c r="G190" s="1854" t="s">
        <v>3847</v>
      </c>
      <c r="H190" s="1854" t="s">
        <v>22</v>
      </c>
      <c r="I190" s="1854" t="s">
        <v>823</v>
      </c>
    </row>
    <row customHeight="1" ht="11.25">
      <c r="A191" s="1854" t="s">
        <v>3093</v>
      </c>
      <c r="B191" s="1854" t="s">
        <v>16</v>
      </c>
      <c r="C191" s="1854" t="s">
        <v>3848</v>
      </c>
      <c r="D191" s="1854" t="s">
        <v>3849</v>
      </c>
      <c r="E191" s="1854" t="s">
        <v>3850</v>
      </c>
      <c r="F191" s="1854" t="s">
        <v>3096</v>
      </c>
      <c r="G191" s="1854" t="s">
        <v>3851</v>
      </c>
      <c r="H191" s="1854" t="s">
        <v>22</v>
      </c>
      <c r="I191" s="1854" t="s">
        <v>823</v>
      </c>
    </row>
    <row customHeight="1" ht="11.25">
      <c r="A192" s="1854" t="s">
        <v>3093</v>
      </c>
      <c r="B192" s="1854" t="s">
        <v>16</v>
      </c>
      <c r="C192" s="1854" t="s">
        <v>3852</v>
      </c>
      <c r="D192" s="1854" t="s">
        <v>3853</v>
      </c>
      <c r="E192" s="1854" t="s">
        <v>3854</v>
      </c>
      <c r="F192" s="1854" t="s">
        <v>3317</v>
      </c>
      <c r="G192" s="1854" t="s">
        <v>3855</v>
      </c>
      <c r="H192" s="1854" t="s">
        <v>3856</v>
      </c>
      <c r="I192" s="1854" t="s">
        <v>823</v>
      </c>
    </row>
    <row customHeight="1" ht="11.25">
      <c r="A193" s="1854" t="s">
        <v>3093</v>
      </c>
      <c r="B193" s="1854" t="s">
        <v>16</v>
      </c>
      <c r="C193" s="1854" t="s">
        <v>3857</v>
      </c>
      <c r="D193" s="1854" t="s">
        <v>3858</v>
      </c>
      <c r="E193" s="1854" t="s">
        <v>3138</v>
      </c>
      <c r="F193" s="1854" t="s">
        <v>3859</v>
      </c>
      <c r="G193" s="1854" t="s">
        <v>3860</v>
      </c>
      <c r="H193" s="1854" t="s">
        <v>22</v>
      </c>
      <c r="I193" s="1854" t="s">
        <v>823</v>
      </c>
    </row>
    <row customHeight="1" ht="11.25">
      <c r="A194" s="1854" t="s">
        <v>3093</v>
      </c>
      <c r="B194" s="1854" t="s">
        <v>16</v>
      </c>
      <c r="C194" s="1854" t="s">
        <v>3861</v>
      </c>
      <c r="D194" s="1854" t="s">
        <v>3862</v>
      </c>
      <c r="E194" s="1854" t="s">
        <v>3863</v>
      </c>
      <c r="F194" s="1854" t="s">
        <v>3256</v>
      </c>
      <c r="G194" s="1854" t="s">
        <v>3864</v>
      </c>
      <c r="H194" s="1854" t="s">
        <v>22</v>
      </c>
      <c r="I194" s="1854" t="s">
        <v>823</v>
      </c>
    </row>
    <row customHeight="1" ht="11.25">
      <c r="A195" s="1854" t="s">
        <v>3093</v>
      </c>
      <c r="B195" s="1854" t="s">
        <v>16</v>
      </c>
      <c r="C195" s="1854" t="s">
        <v>13</v>
      </c>
      <c r="D195" s="1854" t="s">
        <v>46</v>
      </c>
      <c r="E195" s="1854" t="s">
        <v>49</v>
      </c>
      <c r="F195" s="1854" t="s">
        <v>51</v>
      </c>
      <c r="G195" s="1854" t="s">
        <v>3865</v>
      </c>
      <c r="H195" s="1854" t="s">
        <v>22</v>
      </c>
      <c r="I195" s="1854" t="s">
        <v>823</v>
      </c>
    </row>
    <row customHeight="1" ht="11.25">
      <c r="A196" s="1854" t="s">
        <v>3093</v>
      </c>
      <c r="B196" s="1854" t="s">
        <v>16</v>
      </c>
      <c r="C196" s="1854" t="s">
        <v>3866</v>
      </c>
      <c r="D196" s="1854" t="s">
        <v>46</v>
      </c>
      <c r="E196" s="1854" t="s">
        <v>49</v>
      </c>
      <c r="F196" s="1854" t="s">
        <v>3867</v>
      </c>
      <c r="G196" s="1854" t="s">
        <v>22</v>
      </c>
      <c r="H196" s="1854" t="s">
        <v>22</v>
      </c>
      <c r="I196" s="1854" t="s">
        <v>823</v>
      </c>
    </row>
    <row customHeight="1" ht="11.25">
      <c r="A197" s="1854" t="s">
        <v>3093</v>
      </c>
      <c r="B197" s="1854" t="s">
        <v>16</v>
      </c>
      <c r="C197" s="1854" t="s">
        <v>3868</v>
      </c>
      <c r="D197" s="1854" t="s">
        <v>3869</v>
      </c>
      <c r="E197" s="1854" t="s">
        <v>3870</v>
      </c>
      <c r="F197" s="1854" t="s">
        <v>3871</v>
      </c>
      <c r="G197" s="1854" t="s">
        <v>3872</v>
      </c>
      <c r="H197" s="1854" t="s">
        <v>22</v>
      </c>
      <c r="I197" s="1854" t="s">
        <v>823</v>
      </c>
    </row>
    <row customHeight="1" ht="11.25">
      <c r="A198" s="1854" t="s">
        <v>3093</v>
      </c>
      <c r="B198" s="1854" t="s">
        <v>16</v>
      </c>
      <c r="C198" s="1854" t="s">
        <v>3873</v>
      </c>
      <c r="D198" s="1854" t="s">
        <v>3874</v>
      </c>
      <c r="E198" s="1854" t="s">
        <v>3875</v>
      </c>
      <c r="F198" s="1854" t="s">
        <v>3276</v>
      </c>
      <c r="G198" s="1854" t="s">
        <v>3876</v>
      </c>
      <c r="H198" s="1854" t="s">
        <v>22</v>
      </c>
      <c r="I198" s="1854" t="s">
        <v>823</v>
      </c>
    </row>
    <row customHeight="1" ht="11.25">
      <c r="A199" s="1854" t="s">
        <v>3093</v>
      </c>
      <c r="B199" s="1854" t="s">
        <v>16</v>
      </c>
      <c r="C199" s="1854" t="s">
        <v>3877</v>
      </c>
      <c r="D199" s="1854" t="s">
        <v>3878</v>
      </c>
      <c r="E199" s="1854" t="s">
        <v>3879</v>
      </c>
      <c r="F199" s="1854" t="s">
        <v>3196</v>
      </c>
      <c r="G199" s="1854" t="s">
        <v>3880</v>
      </c>
      <c r="H199" s="1854" t="s">
        <v>22</v>
      </c>
      <c r="I199" s="1854" t="s">
        <v>823</v>
      </c>
    </row>
    <row customHeight="1" ht="11.25">
      <c r="A200" s="1854" t="s">
        <v>3093</v>
      </c>
      <c r="B200" s="1854" t="s">
        <v>16</v>
      </c>
      <c r="C200" s="1854" t="s">
        <v>3881</v>
      </c>
      <c r="D200" s="1854" t="s">
        <v>3882</v>
      </c>
      <c r="E200" s="1854" t="s">
        <v>3118</v>
      </c>
      <c r="F200" s="1854" t="s">
        <v>3883</v>
      </c>
      <c r="G200" s="1854" t="s">
        <v>3119</v>
      </c>
      <c r="H200" s="1854" t="s">
        <v>22</v>
      </c>
      <c r="I200" s="1854" t="s">
        <v>823</v>
      </c>
    </row>
    <row customHeight="1" ht="11.25">
      <c r="A201" s="1854" t="s">
        <v>3093</v>
      </c>
      <c r="B201" s="1854" t="s">
        <v>16</v>
      </c>
      <c r="C201" s="1854" t="s">
        <v>3884</v>
      </c>
      <c r="D201" s="1854" t="s">
        <v>3885</v>
      </c>
      <c r="E201" s="1854" t="s">
        <v>3886</v>
      </c>
      <c r="F201" s="1854" t="s">
        <v>3883</v>
      </c>
      <c r="G201" s="1854" t="s">
        <v>3887</v>
      </c>
      <c r="H201" s="1854" t="s">
        <v>22</v>
      </c>
      <c r="I201" s="1854" t="s">
        <v>823</v>
      </c>
    </row>
    <row customHeight="1" ht="11.25">
      <c r="A202" s="1854" t="s">
        <v>3093</v>
      </c>
      <c r="B202" s="1854" t="s">
        <v>16</v>
      </c>
      <c r="C202" s="1854" t="s">
        <v>3888</v>
      </c>
      <c r="D202" s="1854" t="s">
        <v>3889</v>
      </c>
      <c r="E202" s="1854" t="s">
        <v>3890</v>
      </c>
      <c r="F202" s="1854" t="s">
        <v>3167</v>
      </c>
      <c r="G202" s="1854" t="s">
        <v>3891</v>
      </c>
      <c r="H202" s="1854" t="s">
        <v>22</v>
      </c>
      <c r="I202" s="1854" t="s">
        <v>823</v>
      </c>
    </row>
    <row customHeight="1" ht="11.25">
      <c r="A203" s="1854" t="s">
        <v>3093</v>
      </c>
      <c r="B203" s="1854" t="s">
        <v>16</v>
      </c>
      <c r="C203" s="1854" t="s">
        <v>3892</v>
      </c>
      <c r="D203" s="1854" t="s">
        <v>3893</v>
      </c>
      <c r="E203" s="1854" t="s">
        <v>3894</v>
      </c>
      <c r="F203" s="1854" t="s">
        <v>3167</v>
      </c>
      <c r="G203" s="1854" t="s">
        <v>3533</v>
      </c>
      <c r="H203" s="1854" t="s">
        <v>22</v>
      </c>
      <c r="I203" s="1854" t="s">
        <v>823</v>
      </c>
    </row>
    <row customHeight="1" ht="11.25">
      <c r="A204" s="1854" t="s">
        <v>3093</v>
      </c>
      <c r="B204" s="1854" t="s">
        <v>16</v>
      </c>
      <c r="C204" s="1854" t="s">
        <v>3895</v>
      </c>
      <c r="D204" s="1854" t="s">
        <v>3896</v>
      </c>
      <c r="E204" s="1854" t="s">
        <v>3897</v>
      </c>
      <c r="F204" s="1854" t="s">
        <v>3100</v>
      </c>
      <c r="G204" s="1854" t="s">
        <v>3835</v>
      </c>
      <c r="H204" s="1854" t="s">
        <v>22</v>
      </c>
      <c r="I204" s="1854" t="s">
        <v>823</v>
      </c>
    </row>
    <row customHeight="1" ht="11.25">
      <c r="A205" s="1854" t="s">
        <v>3093</v>
      </c>
      <c r="B205" s="1854" t="s">
        <v>16</v>
      </c>
      <c r="C205" s="1854" t="s">
        <v>3898</v>
      </c>
      <c r="D205" s="1854" t="s">
        <v>3899</v>
      </c>
      <c r="E205" s="1854" t="s">
        <v>3900</v>
      </c>
      <c r="F205" s="1854" t="s">
        <v>3816</v>
      </c>
      <c r="G205" s="1854" t="s">
        <v>3901</v>
      </c>
      <c r="H205" s="1854" t="s">
        <v>22</v>
      </c>
      <c r="I205" s="1854" t="s">
        <v>823</v>
      </c>
    </row>
    <row customHeight="1" ht="11.25">
      <c r="A206" s="1854" t="s">
        <v>3093</v>
      </c>
      <c r="B206" s="1854" t="s">
        <v>16</v>
      </c>
      <c r="C206" s="1854" t="s">
        <v>3902</v>
      </c>
      <c r="D206" s="1854" t="s">
        <v>3903</v>
      </c>
      <c r="E206" s="1854" t="s">
        <v>3183</v>
      </c>
      <c r="F206" s="1854" t="s">
        <v>3904</v>
      </c>
      <c r="G206" s="1854" t="s">
        <v>22</v>
      </c>
      <c r="H206" s="1854" t="s">
        <v>22</v>
      </c>
      <c r="I206" s="1854" t="s">
        <v>823</v>
      </c>
    </row>
    <row customHeight="1" ht="11.25">
      <c r="A207" s="1854" t="s">
        <v>3093</v>
      </c>
      <c r="B207" s="1854" t="s">
        <v>16</v>
      </c>
      <c r="C207" s="1854" t="s">
        <v>3905</v>
      </c>
      <c r="D207" s="1854" t="s">
        <v>3906</v>
      </c>
      <c r="E207" s="1854" t="s">
        <v>3907</v>
      </c>
      <c r="F207" s="1854" t="s">
        <v>3908</v>
      </c>
      <c r="G207" s="1854" t="s">
        <v>3909</v>
      </c>
      <c r="H207" s="1854" t="s">
        <v>22</v>
      </c>
      <c r="I207" s="1854" t="s">
        <v>823</v>
      </c>
    </row>
    <row customHeight="1" ht="11.25">
      <c r="A208" s="1854" t="s">
        <v>3093</v>
      </c>
      <c r="B208" s="1854" t="s">
        <v>16</v>
      </c>
      <c r="C208" s="1854" t="s">
        <v>3910</v>
      </c>
      <c r="D208" s="1854" t="s">
        <v>3911</v>
      </c>
      <c r="E208" s="1854" t="s">
        <v>3907</v>
      </c>
      <c r="F208" s="1854" t="s">
        <v>3252</v>
      </c>
      <c r="G208" s="1854" t="s">
        <v>3912</v>
      </c>
      <c r="H208" s="1854" t="s">
        <v>22</v>
      </c>
      <c r="I208" s="1854" t="s">
        <v>823</v>
      </c>
    </row>
    <row customHeight="1" ht="11.25">
      <c r="A209" s="1854" t="s">
        <v>3093</v>
      </c>
      <c r="B209" s="1854" t="s">
        <v>16</v>
      </c>
      <c r="C209" s="1854" t="s">
        <v>3913</v>
      </c>
      <c r="D209" s="1854" t="s">
        <v>3914</v>
      </c>
      <c r="E209" s="1854" t="s">
        <v>3915</v>
      </c>
      <c r="F209" s="1854" t="s">
        <v>3436</v>
      </c>
      <c r="G209" s="1854" t="s">
        <v>3916</v>
      </c>
      <c r="H209" s="1854" t="s">
        <v>22</v>
      </c>
      <c r="I209" s="1854" t="s">
        <v>823</v>
      </c>
    </row>
    <row customHeight="1" ht="11.25">
      <c r="A210" s="1854" t="s">
        <v>3093</v>
      </c>
      <c r="B210" s="1854" t="s">
        <v>16</v>
      </c>
      <c r="C210" s="1854" t="s">
        <v>3917</v>
      </c>
      <c r="D210" s="1854" t="s">
        <v>3918</v>
      </c>
      <c r="E210" s="1854" t="s">
        <v>3118</v>
      </c>
      <c r="F210" s="1854" t="s">
        <v>3919</v>
      </c>
      <c r="G210" s="1854" t="s">
        <v>22</v>
      </c>
      <c r="H210" s="1854" t="s">
        <v>22</v>
      </c>
      <c r="I210" s="1854" t="s">
        <v>823</v>
      </c>
    </row>
    <row customHeight="1" ht="11.25">
      <c r="A211" s="1854" t="s">
        <v>3093</v>
      </c>
      <c r="B211" s="1854" t="s">
        <v>16</v>
      </c>
      <c r="C211" s="1854" t="s">
        <v>3920</v>
      </c>
      <c r="D211" s="1854" t="s">
        <v>3921</v>
      </c>
      <c r="E211" s="1854" t="s">
        <v>3922</v>
      </c>
      <c r="F211" s="1854" t="s">
        <v>3148</v>
      </c>
      <c r="G211" s="1854" t="s">
        <v>3923</v>
      </c>
      <c r="H211" s="1854" t="s">
        <v>22</v>
      </c>
      <c r="I211" s="1854" t="s">
        <v>823</v>
      </c>
    </row>
    <row customHeight="1" ht="11.25">
      <c r="A212" s="1854" t="s">
        <v>3093</v>
      </c>
      <c r="B212" s="1854" t="s">
        <v>16</v>
      </c>
      <c r="C212" s="1854" t="s">
        <v>3924</v>
      </c>
      <c r="D212" s="1854" t="s">
        <v>3925</v>
      </c>
      <c r="E212" s="1854" t="s">
        <v>3926</v>
      </c>
      <c r="F212" s="1854" t="s">
        <v>3927</v>
      </c>
      <c r="G212" s="1854" t="s">
        <v>3928</v>
      </c>
      <c r="H212" s="1854" t="s">
        <v>22</v>
      </c>
      <c r="I212" s="1854" t="s">
        <v>823</v>
      </c>
    </row>
    <row customHeight="1" ht="11.25">
      <c r="A213" s="1854" t="s">
        <v>3093</v>
      </c>
      <c r="B213" s="1854" t="s">
        <v>16</v>
      </c>
      <c r="C213" s="1854" t="s">
        <v>3929</v>
      </c>
      <c r="D213" s="1854" t="s">
        <v>3930</v>
      </c>
      <c r="E213" s="1854" t="s">
        <v>3931</v>
      </c>
      <c r="F213" s="1854" t="s">
        <v>3281</v>
      </c>
      <c r="G213" s="1854" t="s">
        <v>3932</v>
      </c>
      <c r="H213" s="1854" t="s">
        <v>22</v>
      </c>
      <c r="I213" s="1854" t="s">
        <v>823</v>
      </c>
    </row>
    <row customHeight="1" ht="11.25">
      <c r="A214" s="1854" t="s">
        <v>3093</v>
      </c>
      <c r="B214" s="1854" t="s">
        <v>16</v>
      </c>
      <c r="C214" s="1854" t="s">
        <v>3933</v>
      </c>
      <c r="D214" s="1854" t="s">
        <v>3934</v>
      </c>
      <c r="E214" s="1854" t="s">
        <v>3886</v>
      </c>
      <c r="F214" s="1854" t="s">
        <v>3935</v>
      </c>
      <c r="G214" s="1854" t="s">
        <v>22</v>
      </c>
      <c r="H214" s="1854" t="s">
        <v>22</v>
      </c>
      <c r="I214" s="1854" t="s">
        <v>823</v>
      </c>
    </row>
    <row customHeight="1" ht="11.25">
      <c r="A215" s="1854" t="s">
        <v>3093</v>
      </c>
      <c r="B215" s="1854" t="s">
        <v>16</v>
      </c>
      <c r="C215" s="1854" t="s">
        <v>3936</v>
      </c>
      <c r="D215" s="1854" t="s">
        <v>3937</v>
      </c>
      <c r="E215" s="1854" t="s">
        <v>3938</v>
      </c>
      <c r="F215" s="1854" t="s">
        <v>3096</v>
      </c>
      <c r="G215" s="1854" t="s">
        <v>3939</v>
      </c>
      <c r="H215" s="1854" t="s">
        <v>22</v>
      </c>
      <c r="I215" s="1854" t="s">
        <v>823</v>
      </c>
    </row>
    <row customHeight="1" ht="11.25">
      <c r="A216" s="1854" t="s">
        <v>3093</v>
      </c>
      <c r="B216" s="1854" t="s">
        <v>16</v>
      </c>
      <c r="C216" s="1854" t="s">
        <v>3940</v>
      </c>
      <c r="D216" s="1854" t="s">
        <v>3941</v>
      </c>
      <c r="E216" s="1854" t="s">
        <v>3942</v>
      </c>
      <c r="F216" s="1854" t="s">
        <v>3196</v>
      </c>
      <c r="G216" s="1854" t="s">
        <v>3876</v>
      </c>
      <c r="H216" s="1854" t="s">
        <v>22</v>
      </c>
      <c r="I216" s="1854" t="s">
        <v>823</v>
      </c>
    </row>
    <row customHeight="1" ht="11.25">
      <c r="A217" s="1854" t="s">
        <v>3093</v>
      </c>
      <c r="B217" s="1854" t="s">
        <v>16</v>
      </c>
      <c r="C217" s="1854" t="s">
        <v>3943</v>
      </c>
      <c r="D217" s="1854" t="s">
        <v>3944</v>
      </c>
      <c r="E217" s="1854" t="s">
        <v>3945</v>
      </c>
      <c r="F217" s="1854" t="s">
        <v>3158</v>
      </c>
      <c r="G217" s="1854" t="s">
        <v>3946</v>
      </c>
      <c r="H217" s="1854" t="s">
        <v>22</v>
      </c>
      <c r="I217" s="1854" t="s">
        <v>823</v>
      </c>
    </row>
    <row customHeight="1" ht="11.25">
      <c r="A218" s="1854" t="s">
        <v>3093</v>
      </c>
      <c r="B218" s="1854" t="s">
        <v>16</v>
      </c>
      <c r="C218" s="1854" t="s">
        <v>3947</v>
      </c>
      <c r="D218" s="1854" t="s">
        <v>3948</v>
      </c>
      <c r="E218" s="1854" t="s">
        <v>3949</v>
      </c>
      <c r="F218" s="1854" t="s">
        <v>3276</v>
      </c>
      <c r="G218" s="1854" t="s">
        <v>3213</v>
      </c>
      <c r="H218" s="1854" t="s">
        <v>22</v>
      </c>
      <c r="I218" s="1854" t="s">
        <v>823</v>
      </c>
    </row>
    <row customHeight="1" ht="11.25">
      <c r="A219" s="1854" t="s">
        <v>3093</v>
      </c>
      <c r="B219" s="1854" t="s">
        <v>16</v>
      </c>
      <c r="C219" s="1854" t="s">
        <v>3950</v>
      </c>
      <c r="D219" s="1854" t="s">
        <v>3951</v>
      </c>
      <c r="E219" s="1854" t="s">
        <v>3952</v>
      </c>
      <c r="F219" s="1854" t="s">
        <v>3285</v>
      </c>
      <c r="G219" s="1854" t="s">
        <v>3953</v>
      </c>
      <c r="H219" s="1854" t="s">
        <v>22</v>
      </c>
      <c r="I219" s="1854" t="s">
        <v>823</v>
      </c>
    </row>
    <row customHeight="1" ht="11.25">
      <c r="A220" s="1854" t="s">
        <v>3093</v>
      </c>
      <c r="B220" s="1854" t="s">
        <v>16</v>
      </c>
      <c r="C220" s="1854" t="s">
        <v>3954</v>
      </c>
      <c r="D220" s="1854" t="s">
        <v>3955</v>
      </c>
      <c r="E220" s="1854" t="s">
        <v>3956</v>
      </c>
      <c r="F220" s="1854" t="s">
        <v>3285</v>
      </c>
      <c r="G220" s="1854" t="s">
        <v>3957</v>
      </c>
      <c r="H220" s="1854" t="s">
        <v>22</v>
      </c>
      <c r="I220" s="1854" t="s">
        <v>823</v>
      </c>
    </row>
    <row customHeight="1" ht="11.25">
      <c r="A221" s="1854" t="s">
        <v>3093</v>
      </c>
      <c r="B221" s="1854" t="s">
        <v>16</v>
      </c>
      <c r="C221" s="1854" t="s">
        <v>3958</v>
      </c>
      <c r="D221" s="1854" t="s">
        <v>3959</v>
      </c>
      <c r="E221" s="1854" t="s">
        <v>3960</v>
      </c>
      <c r="F221" s="1854" t="s">
        <v>3148</v>
      </c>
      <c r="G221" s="1854" t="s">
        <v>3961</v>
      </c>
      <c r="H221" s="1854" t="s">
        <v>22</v>
      </c>
      <c r="I221" s="1854" t="s">
        <v>823</v>
      </c>
    </row>
    <row customHeight="1" ht="11.25">
      <c r="A222" s="1854" t="s">
        <v>3093</v>
      </c>
      <c r="B222" s="1854" t="s">
        <v>16</v>
      </c>
      <c r="C222" s="1854" t="s">
        <v>3962</v>
      </c>
      <c r="D222" s="1854" t="s">
        <v>3963</v>
      </c>
      <c r="E222" s="1854" t="s">
        <v>3964</v>
      </c>
      <c r="F222" s="1854" t="s">
        <v>3341</v>
      </c>
      <c r="G222" s="1854" t="s">
        <v>3965</v>
      </c>
      <c r="H222" s="1854" t="s">
        <v>22</v>
      </c>
      <c r="I222" s="1854" t="s">
        <v>823</v>
      </c>
    </row>
    <row customHeight="1" ht="11.25">
      <c r="A223" s="1854" t="s">
        <v>3093</v>
      </c>
      <c r="B223" s="1854" t="s">
        <v>16</v>
      </c>
      <c r="C223" s="1854" t="s">
        <v>3966</v>
      </c>
      <c r="D223" s="1854" t="s">
        <v>3967</v>
      </c>
      <c r="E223" s="1854" t="s">
        <v>3968</v>
      </c>
      <c r="F223" s="1854" t="s">
        <v>3096</v>
      </c>
      <c r="G223" s="1854" t="s">
        <v>3123</v>
      </c>
      <c r="H223" s="1854" t="s">
        <v>22</v>
      </c>
      <c r="I223" s="1854" t="s">
        <v>823</v>
      </c>
    </row>
    <row customHeight="1" ht="11.25">
      <c r="A224" s="1854" t="s">
        <v>3093</v>
      </c>
      <c r="B224" s="1854" t="s">
        <v>16</v>
      </c>
      <c r="C224" s="1854" t="s">
        <v>3969</v>
      </c>
      <c r="D224" s="1854" t="s">
        <v>3970</v>
      </c>
      <c r="E224" s="1854" t="s">
        <v>3971</v>
      </c>
      <c r="F224" s="1854" t="s">
        <v>3096</v>
      </c>
      <c r="G224" s="1854" t="s">
        <v>3972</v>
      </c>
      <c r="H224" s="1854" t="s">
        <v>22</v>
      </c>
      <c r="I224" s="1854" t="s">
        <v>823</v>
      </c>
    </row>
    <row customHeight="1" ht="11.25">
      <c r="A225" s="1854" t="s">
        <v>3093</v>
      </c>
      <c r="B225" s="1854" t="s">
        <v>16</v>
      </c>
      <c r="C225" s="1854" t="s">
        <v>22</v>
      </c>
      <c r="D225" s="1854" t="s">
        <v>3094</v>
      </c>
      <c r="E225" s="1854" t="s">
        <v>3095</v>
      </c>
      <c r="F225" s="1854" t="s">
        <v>3096</v>
      </c>
      <c r="G225" s="1854" t="s">
        <v>22</v>
      </c>
      <c r="H225" s="1854" t="s">
        <v>22</v>
      </c>
      <c r="I225" s="1854" t="s">
        <v>909</v>
      </c>
    </row>
    <row customHeight="1" ht="11.25">
      <c r="A226" s="1854" t="s">
        <v>3093</v>
      </c>
      <c r="B226" s="1854" t="s">
        <v>16</v>
      </c>
      <c r="C226" s="1854" t="s">
        <v>3116</v>
      </c>
      <c r="D226" s="1854" t="s">
        <v>3117</v>
      </c>
      <c r="E226" s="1854" t="s">
        <v>3118</v>
      </c>
      <c r="F226" s="1854" t="s">
        <v>3096</v>
      </c>
      <c r="G226" s="1854" t="s">
        <v>3119</v>
      </c>
      <c r="H226" s="1854" t="s">
        <v>22</v>
      </c>
      <c r="I226" s="1854" t="s">
        <v>909</v>
      </c>
    </row>
    <row customHeight="1" ht="11.25">
      <c r="A227" s="1854" t="s">
        <v>3093</v>
      </c>
      <c r="B227" s="1854" t="s">
        <v>16</v>
      </c>
      <c r="C227" s="1854" t="s">
        <v>3129</v>
      </c>
      <c r="D227" s="1854" t="s">
        <v>3130</v>
      </c>
      <c r="E227" s="1854" t="s">
        <v>3131</v>
      </c>
      <c r="F227" s="1854" t="s">
        <v>3132</v>
      </c>
      <c r="G227" s="1854" t="s">
        <v>3133</v>
      </c>
      <c r="H227" s="1854" t="s">
        <v>22</v>
      </c>
      <c r="I227" s="1854" t="s">
        <v>909</v>
      </c>
    </row>
    <row customHeight="1" ht="11.25">
      <c r="A228" s="1854" t="s">
        <v>3093</v>
      </c>
      <c r="B228" s="1854" t="s">
        <v>16</v>
      </c>
      <c r="C228" s="1854" t="s">
        <v>3136</v>
      </c>
      <c r="D228" s="1854" t="s">
        <v>3137</v>
      </c>
      <c r="E228" s="1854" t="s">
        <v>3138</v>
      </c>
      <c r="F228" s="1854" t="s">
        <v>3139</v>
      </c>
      <c r="G228" s="1854" t="s">
        <v>22</v>
      </c>
      <c r="H228" s="1854" t="s">
        <v>22</v>
      </c>
      <c r="I228" s="1854" t="s">
        <v>909</v>
      </c>
    </row>
    <row customHeight="1" ht="11.25">
      <c r="A229" s="1854" t="s">
        <v>3093</v>
      </c>
      <c r="B229" s="1854" t="s">
        <v>16</v>
      </c>
      <c r="C229" s="1854" t="s">
        <v>3169</v>
      </c>
      <c r="D229" s="1854" t="s">
        <v>3170</v>
      </c>
      <c r="E229" s="1854" t="s">
        <v>3171</v>
      </c>
      <c r="F229" s="1854" t="s">
        <v>3114</v>
      </c>
      <c r="G229" s="1854" t="s">
        <v>3172</v>
      </c>
      <c r="H229" s="1854" t="s">
        <v>22</v>
      </c>
      <c r="I229" s="1854" t="s">
        <v>909</v>
      </c>
    </row>
    <row customHeight="1" ht="11.25">
      <c r="A230" s="1854" t="s">
        <v>3093</v>
      </c>
      <c r="B230" s="1854" t="s">
        <v>16</v>
      </c>
      <c r="C230" s="1854" t="s">
        <v>3254</v>
      </c>
      <c r="D230" s="1854" t="s">
        <v>3255</v>
      </c>
      <c r="E230" s="1854" t="s">
        <v>3118</v>
      </c>
      <c r="F230" s="1854" t="s">
        <v>3256</v>
      </c>
      <c r="G230" s="1854" t="s">
        <v>3119</v>
      </c>
      <c r="H230" s="1854" t="s">
        <v>22</v>
      </c>
      <c r="I230" s="1854" t="s">
        <v>909</v>
      </c>
    </row>
    <row customHeight="1" ht="11.25">
      <c r="A231" s="1854" t="s">
        <v>3093</v>
      </c>
      <c r="B231" s="1854" t="s">
        <v>16</v>
      </c>
      <c r="C231" s="1854" t="s">
        <v>3323</v>
      </c>
      <c r="D231" s="1854" t="s">
        <v>3324</v>
      </c>
      <c r="E231" s="1854" t="s">
        <v>3325</v>
      </c>
      <c r="F231" s="1854" t="s">
        <v>3326</v>
      </c>
      <c r="G231" s="1854" t="s">
        <v>3221</v>
      </c>
      <c r="H231" s="1854" t="s">
        <v>22</v>
      </c>
      <c r="I231" s="1854" t="s">
        <v>909</v>
      </c>
    </row>
    <row customHeight="1" ht="11.25">
      <c r="A232" s="1854" t="s">
        <v>3093</v>
      </c>
      <c r="B232" s="1854" t="s">
        <v>16</v>
      </c>
      <c r="C232" s="1854" t="s">
        <v>3327</v>
      </c>
      <c r="D232" s="1854" t="s">
        <v>3328</v>
      </c>
      <c r="E232" s="1854" t="s">
        <v>3329</v>
      </c>
      <c r="F232" s="1854" t="s">
        <v>3281</v>
      </c>
      <c r="G232" s="1854" t="s">
        <v>3330</v>
      </c>
      <c r="H232" s="1854" t="s">
        <v>22</v>
      </c>
      <c r="I232" s="1854" t="s">
        <v>909</v>
      </c>
    </row>
    <row customHeight="1" ht="11.25">
      <c r="A233" s="1854" t="s">
        <v>3093</v>
      </c>
      <c r="B233" s="1854" t="s">
        <v>16</v>
      </c>
      <c r="C233" s="1854" t="s">
        <v>3334</v>
      </c>
      <c r="D233" s="1854" t="s">
        <v>3335</v>
      </c>
      <c r="E233" s="1854" t="s">
        <v>3336</v>
      </c>
      <c r="F233" s="1854" t="s">
        <v>3285</v>
      </c>
      <c r="G233" s="1854" t="s">
        <v>3337</v>
      </c>
      <c r="H233" s="1854" t="s">
        <v>22</v>
      </c>
      <c r="I233" s="1854" t="s">
        <v>909</v>
      </c>
    </row>
    <row customHeight="1" ht="11.25">
      <c r="A234" s="1854" t="s">
        <v>3093</v>
      </c>
      <c r="B234" s="1854" t="s">
        <v>16</v>
      </c>
      <c r="C234" s="1854" t="s">
        <v>3338</v>
      </c>
      <c r="D234" s="1854" t="s">
        <v>3339</v>
      </c>
      <c r="E234" s="1854" t="s">
        <v>3340</v>
      </c>
      <c r="F234" s="1854" t="s">
        <v>3341</v>
      </c>
      <c r="G234" s="1854" t="s">
        <v>3277</v>
      </c>
      <c r="H234" s="1854" t="s">
        <v>22</v>
      </c>
      <c r="I234" s="1854" t="s">
        <v>909</v>
      </c>
    </row>
    <row customHeight="1" ht="11.25">
      <c r="A235" s="1854" t="s">
        <v>3093</v>
      </c>
      <c r="B235" s="1854" t="s">
        <v>16</v>
      </c>
      <c r="C235" s="1854" t="s">
        <v>3388</v>
      </c>
      <c r="D235" s="1854" t="s">
        <v>3389</v>
      </c>
      <c r="E235" s="1854" t="s">
        <v>3390</v>
      </c>
      <c r="F235" s="1854" t="s">
        <v>3096</v>
      </c>
      <c r="G235" s="1854" t="s">
        <v>3391</v>
      </c>
      <c r="H235" s="1854" t="s">
        <v>22</v>
      </c>
      <c r="I235" s="1854" t="s">
        <v>909</v>
      </c>
    </row>
    <row customHeight="1" ht="11.25">
      <c r="A236" s="1854" t="s">
        <v>3093</v>
      </c>
      <c r="B236" s="1854" t="s">
        <v>16</v>
      </c>
      <c r="C236" s="1854" t="s">
        <v>3392</v>
      </c>
      <c r="D236" s="1854" t="s">
        <v>3393</v>
      </c>
      <c r="E236" s="1854" t="s">
        <v>3394</v>
      </c>
      <c r="F236" s="1854" t="s">
        <v>3276</v>
      </c>
      <c r="G236" s="1854" t="s">
        <v>3395</v>
      </c>
      <c r="H236" s="1854" t="s">
        <v>22</v>
      </c>
      <c r="I236" s="1854" t="s">
        <v>909</v>
      </c>
    </row>
    <row customHeight="1" ht="11.25">
      <c r="A237" s="1854" t="s">
        <v>3093</v>
      </c>
      <c r="B237" s="1854" t="s">
        <v>16</v>
      </c>
      <c r="C237" s="1854" t="s">
        <v>3400</v>
      </c>
      <c r="D237" s="1854" t="s">
        <v>3401</v>
      </c>
      <c r="E237" s="1854" t="s">
        <v>3402</v>
      </c>
      <c r="F237" s="1854" t="s">
        <v>3096</v>
      </c>
      <c r="G237" s="1854" t="s">
        <v>3403</v>
      </c>
      <c r="H237" s="1854" t="s">
        <v>22</v>
      </c>
      <c r="I237" s="1854" t="s">
        <v>909</v>
      </c>
    </row>
    <row customHeight="1" ht="11.25">
      <c r="A238" s="1854" t="s">
        <v>3093</v>
      </c>
      <c r="B238" s="1854" t="s">
        <v>16</v>
      </c>
      <c r="C238" s="1854" t="s">
        <v>3973</v>
      </c>
      <c r="D238" s="1854" t="s">
        <v>3974</v>
      </c>
      <c r="E238" s="1854" t="s">
        <v>3975</v>
      </c>
      <c r="F238" s="1854" t="s">
        <v>3096</v>
      </c>
      <c r="G238" s="1854" t="s">
        <v>3976</v>
      </c>
      <c r="H238" s="1854" t="s">
        <v>22</v>
      </c>
      <c r="I238" s="1854" t="s">
        <v>909</v>
      </c>
    </row>
    <row customHeight="1" ht="11.25">
      <c r="A239" s="1854" t="s">
        <v>3093</v>
      </c>
      <c r="B239" s="1854" t="s">
        <v>16</v>
      </c>
      <c r="C239" s="1854" t="s">
        <v>3413</v>
      </c>
      <c r="D239" s="1854" t="s">
        <v>3414</v>
      </c>
      <c r="E239" s="1854" t="s">
        <v>3415</v>
      </c>
      <c r="F239" s="1854" t="s">
        <v>3196</v>
      </c>
      <c r="G239" s="1854" t="s">
        <v>3416</v>
      </c>
      <c r="H239" s="1854" t="s">
        <v>22</v>
      </c>
      <c r="I239" s="1854" t="s">
        <v>909</v>
      </c>
    </row>
    <row customHeight="1" ht="11.25">
      <c r="A240" s="1854" t="s">
        <v>3093</v>
      </c>
      <c r="B240" s="1854" t="s">
        <v>16</v>
      </c>
      <c r="C240" s="1854" t="s">
        <v>3417</v>
      </c>
      <c r="D240" s="1854" t="s">
        <v>3418</v>
      </c>
      <c r="E240" s="1854" t="s">
        <v>3419</v>
      </c>
      <c r="F240" s="1854" t="s">
        <v>3196</v>
      </c>
      <c r="G240" s="1854" t="s">
        <v>3420</v>
      </c>
      <c r="H240" s="1854" t="s">
        <v>22</v>
      </c>
      <c r="I240" s="1854" t="s">
        <v>909</v>
      </c>
    </row>
    <row customHeight="1" ht="11.25">
      <c r="A241" s="1854" t="s">
        <v>3093</v>
      </c>
      <c r="B241" s="1854" t="s">
        <v>16</v>
      </c>
      <c r="C241" s="1854" t="s">
        <v>3449</v>
      </c>
      <c r="D241" s="1854" t="s">
        <v>3450</v>
      </c>
      <c r="E241" s="1854" t="s">
        <v>3451</v>
      </c>
      <c r="F241" s="1854" t="s">
        <v>3317</v>
      </c>
      <c r="G241" s="1854" t="s">
        <v>3452</v>
      </c>
      <c r="H241" s="1854" t="s">
        <v>22</v>
      </c>
      <c r="I241" s="1854" t="s">
        <v>909</v>
      </c>
    </row>
    <row customHeight="1" ht="11.25">
      <c r="A242" s="1854" t="s">
        <v>3093</v>
      </c>
      <c r="B242" s="1854" t="s">
        <v>16</v>
      </c>
      <c r="C242" s="1854" t="s">
        <v>3453</v>
      </c>
      <c r="D242" s="1854" t="s">
        <v>3454</v>
      </c>
      <c r="E242" s="1854" t="s">
        <v>3455</v>
      </c>
      <c r="F242" s="1854" t="s">
        <v>3096</v>
      </c>
      <c r="G242" s="1854" t="s">
        <v>3456</v>
      </c>
      <c r="H242" s="1854" t="s">
        <v>22</v>
      </c>
      <c r="I242" s="1854" t="s">
        <v>909</v>
      </c>
    </row>
    <row customHeight="1" ht="11.25">
      <c r="A243" s="1854" t="s">
        <v>3093</v>
      </c>
      <c r="B243" s="1854" t="s">
        <v>16</v>
      </c>
      <c r="C243" s="1854" t="s">
        <v>3977</v>
      </c>
      <c r="D243" s="1854" t="s">
        <v>3978</v>
      </c>
      <c r="E243" s="1854" t="s">
        <v>3979</v>
      </c>
      <c r="F243" s="1854" t="s">
        <v>3096</v>
      </c>
      <c r="G243" s="1854" t="s">
        <v>3980</v>
      </c>
      <c r="H243" s="1854" t="s">
        <v>22</v>
      </c>
      <c r="I243" s="1854" t="s">
        <v>909</v>
      </c>
    </row>
    <row customHeight="1" ht="11.25">
      <c r="A244" s="1854" t="s">
        <v>3093</v>
      </c>
      <c r="B244" s="1854" t="s">
        <v>16</v>
      </c>
      <c r="C244" s="1854" t="s">
        <v>3534</v>
      </c>
      <c r="D244" s="1854" t="s">
        <v>3535</v>
      </c>
      <c r="E244" s="1854" t="s">
        <v>3536</v>
      </c>
      <c r="F244" s="1854" t="s">
        <v>3281</v>
      </c>
      <c r="G244" s="1854" t="s">
        <v>3537</v>
      </c>
      <c r="H244" s="1854" t="s">
        <v>22</v>
      </c>
      <c r="I244" s="1854" t="s">
        <v>909</v>
      </c>
    </row>
    <row customHeight="1" ht="11.25">
      <c r="A245" s="1854" t="s">
        <v>3093</v>
      </c>
      <c r="B245" s="1854" t="s">
        <v>16</v>
      </c>
      <c r="C245" s="1854" t="s">
        <v>3542</v>
      </c>
      <c r="D245" s="1854" t="s">
        <v>3543</v>
      </c>
      <c r="E245" s="1854" t="s">
        <v>3544</v>
      </c>
      <c r="F245" s="1854" t="s">
        <v>3545</v>
      </c>
      <c r="G245" s="1854" t="s">
        <v>22</v>
      </c>
      <c r="H245" s="1854" t="s">
        <v>22</v>
      </c>
      <c r="I245" s="1854" t="s">
        <v>909</v>
      </c>
    </row>
    <row customHeight="1" ht="11.25">
      <c r="A246" s="1854" t="s">
        <v>3093</v>
      </c>
      <c r="B246" s="1854" t="s">
        <v>16</v>
      </c>
      <c r="C246" s="1854" t="s">
        <v>3566</v>
      </c>
      <c r="D246" s="1854" t="s">
        <v>3567</v>
      </c>
      <c r="E246" s="1854" t="s">
        <v>3568</v>
      </c>
      <c r="F246" s="1854" t="s">
        <v>3148</v>
      </c>
      <c r="G246" s="1854" t="s">
        <v>3569</v>
      </c>
      <c r="H246" s="1854" t="s">
        <v>22</v>
      </c>
      <c r="I246" s="1854" t="s">
        <v>909</v>
      </c>
    </row>
    <row customHeight="1" ht="11.25">
      <c r="A247" s="1854" t="s">
        <v>3093</v>
      </c>
      <c r="B247" s="1854" t="s">
        <v>16</v>
      </c>
      <c r="C247" s="1854" t="s">
        <v>3574</v>
      </c>
      <c r="D247" s="1854" t="s">
        <v>3575</v>
      </c>
      <c r="E247" s="1854" t="s">
        <v>3576</v>
      </c>
      <c r="F247" s="1854" t="s">
        <v>3158</v>
      </c>
      <c r="G247" s="1854" t="s">
        <v>3577</v>
      </c>
      <c r="H247" s="1854" t="s">
        <v>22</v>
      </c>
      <c r="I247" s="1854" t="s">
        <v>909</v>
      </c>
    </row>
    <row customHeight="1" ht="11.25">
      <c r="A248" s="1854" t="s">
        <v>3093</v>
      </c>
      <c r="B248" s="1854" t="s">
        <v>16</v>
      </c>
      <c r="C248" s="1854" t="s">
        <v>3578</v>
      </c>
      <c r="D248" s="1854" t="s">
        <v>3579</v>
      </c>
      <c r="E248" s="1854" t="s">
        <v>3580</v>
      </c>
      <c r="F248" s="1854" t="s">
        <v>3100</v>
      </c>
      <c r="G248" s="1854" t="s">
        <v>3581</v>
      </c>
      <c r="H248" s="1854" t="s">
        <v>22</v>
      </c>
      <c r="I248" s="1854" t="s">
        <v>909</v>
      </c>
    </row>
    <row customHeight="1" ht="11.25">
      <c r="A249" s="1854" t="s">
        <v>3093</v>
      </c>
      <c r="B249" s="1854" t="s">
        <v>16</v>
      </c>
      <c r="C249" s="1854" t="s">
        <v>3610</v>
      </c>
      <c r="D249" s="1854" t="s">
        <v>3611</v>
      </c>
      <c r="E249" s="1854" t="s">
        <v>3612</v>
      </c>
      <c r="F249" s="1854" t="s">
        <v>3096</v>
      </c>
      <c r="G249" s="1854" t="s">
        <v>3613</v>
      </c>
      <c r="H249" s="1854" t="s">
        <v>22</v>
      </c>
      <c r="I249" s="1854" t="s">
        <v>909</v>
      </c>
    </row>
    <row customHeight="1" ht="11.25">
      <c r="A250" s="1854" t="s">
        <v>3093</v>
      </c>
      <c r="B250" s="1854" t="s">
        <v>16</v>
      </c>
      <c r="C250" s="1854" t="s">
        <v>3618</v>
      </c>
      <c r="D250" s="1854" t="s">
        <v>3619</v>
      </c>
      <c r="E250" s="1854" t="s">
        <v>3620</v>
      </c>
      <c r="F250" s="1854" t="s">
        <v>3096</v>
      </c>
      <c r="G250" s="1854" t="s">
        <v>3621</v>
      </c>
      <c r="H250" s="1854" t="s">
        <v>22</v>
      </c>
      <c r="I250" s="1854" t="s">
        <v>909</v>
      </c>
    </row>
    <row customHeight="1" ht="11.25">
      <c r="A251" s="1854" t="s">
        <v>3093</v>
      </c>
      <c r="B251" s="1854" t="s">
        <v>16</v>
      </c>
      <c r="C251" s="1854" t="s">
        <v>3637</v>
      </c>
      <c r="D251" s="1854" t="s">
        <v>3638</v>
      </c>
      <c r="E251" s="1854" t="s">
        <v>3639</v>
      </c>
      <c r="F251" s="1854" t="s">
        <v>3096</v>
      </c>
      <c r="G251" s="1854" t="s">
        <v>3640</v>
      </c>
      <c r="H251" s="1854" t="s">
        <v>22</v>
      </c>
      <c r="I251" s="1854" t="s">
        <v>909</v>
      </c>
    </row>
    <row customHeight="1" ht="11.25">
      <c r="A252" s="1854" t="s">
        <v>3093</v>
      </c>
      <c r="B252" s="1854" t="s">
        <v>16</v>
      </c>
      <c r="C252" s="1854" t="s">
        <v>3648</v>
      </c>
      <c r="D252" s="1854" t="s">
        <v>3649</v>
      </c>
      <c r="E252" s="1854" t="s">
        <v>3650</v>
      </c>
      <c r="F252" s="1854" t="s">
        <v>3276</v>
      </c>
      <c r="G252" s="1854" t="s">
        <v>3651</v>
      </c>
      <c r="H252" s="1854" t="s">
        <v>22</v>
      </c>
      <c r="I252" s="1854" t="s">
        <v>909</v>
      </c>
    </row>
    <row customHeight="1" ht="11.25">
      <c r="A253" s="1854" t="s">
        <v>3093</v>
      </c>
      <c r="B253" s="1854" t="s">
        <v>16</v>
      </c>
      <c r="C253" s="1854" t="s">
        <v>3698</v>
      </c>
      <c r="D253" s="1854" t="s">
        <v>3699</v>
      </c>
      <c r="E253" s="1854" t="s">
        <v>3700</v>
      </c>
      <c r="F253" s="1854" t="s">
        <v>3196</v>
      </c>
      <c r="G253" s="1854" t="s">
        <v>3701</v>
      </c>
      <c r="H253" s="1854" t="s">
        <v>22</v>
      </c>
      <c r="I253" s="1854" t="s">
        <v>909</v>
      </c>
    </row>
    <row customHeight="1" ht="11.25">
      <c r="A254" s="1854" t="s">
        <v>3093</v>
      </c>
      <c r="B254" s="1854" t="s">
        <v>16</v>
      </c>
      <c r="C254" s="1854" t="s">
        <v>3706</v>
      </c>
      <c r="D254" s="1854" t="s">
        <v>3707</v>
      </c>
      <c r="E254" s="1854" t="s">
        <v>3708</v>
      </c>
      <c r="F254" s="1854" t="s">
        <v>3281</v>
      </c>
      <c r="G254" s="1854" t="s">
        <v>22</v>
      </c>
      <c r="H254" s="1854" t="s">
        <v>22</v>
      </c>
      <c r="I254" s="1854" t="s">
        <v>909</v>
      </c>
    </row>
    <row customHeight="1" ht="11.25">
      <c r="A255" s="1854" t="s">
        <v>3093</v>
      </c>
      <c r="B255" s="1854" t="s">
        <v>16</v>
      </c>
      <c r="C255" s="1854" t="s">
        <v>3709</v>
      </c>
      <c r="D255" s="1854" t="s">
        <v>3710</v>
      </c>
      <c r="E255" s="1854" t="s">
        <v>3711</v>
      </c>
      <c r="F255" s="1854" t="s">
        <v>3281</v>
      </c>
      <c r="G255" s="1854" t="s">
        <v>3712</v>
      </c>
      <c r="H255" s="1854" t="s">
        <v>22</v>
      </c>
      <c r="I255" s="1854" t="s">
        <v>909</v>
      </c>
    </row>
    <row customHeight="1" ht="11.25">
      <c r="A256" s="1854" t="s">
        <v>3093</v>
      </c>
      <c r="B256" s="1854" t="s">
        <v>16</v>
      </c>
      <c r="C256" s="1854" t="s">
        <v>3981</v>
      </c>
      <c r="D256" s="1854" t="s">
        <v>3982</v>
      </c>
      <c r="E256" s="1854" t="s">
        <v>3983</v>
      </c>
      <c r="F256" s="1854" t="s">
        <v>3096</v>
      </c>
      <c r="G256" s="1854" t="s">
        <v>3984</v>
      </c>
      <c r="H256" s="1854" t="s">
        <v>22</v>
      </c>
      <c r="I256" s="1854" t="s">
        <v>909</v>
      </c>
    </row>
    <row customHeight="1" ht="11.25">
      <c r="A257" s="1854" t="s">
        <v>3093</v>
      </c>
      <c r="B257" s="1854" t="s">
        <v>16</v>
      </c>
      <c r="C257" s="1854" t="s">
        <v>3737</v>
      </c>
      <c r="D257" s="1854" t="s">
        <v>3738</v>
      </c>
      <c r="E257" s="1854" t="s">
        <v>3739</v>
      </c>
      <c r="F257" s="1854" t="s">
        <v>3723</v>
      </c>
      <c r="G257" s="1854" t="s">
        <v>3740</v>
      </c>
      <c r="H257" s="1854" t="s">
        <v>22</v>
      </c>
      <c r="I257" s="1854" t="s">
        <v>909</v>
      </c>
    </row>
    <row customHeight="1" ht="11.25">
      <c r="A258" s="1854" t="s">
        <v>3093</v>
      </c>
      <c r="B258" s="1854" t="s">
        <v>16</v>
      </c>
      <c r="C258" s="1854" t="s">
        <v>3741</v>
      </c>
      <c r="D258" s="1854" t="s">
        <v>3742</v>
      </c>
      <c r="E258" s="1854" t="s">
        <v>3743</v>
      </c>
      <c r="F258" s="1854" t="s">
        <v>3317</v>
      </c>
      <c r="G258" s="1854" t="s">
        <v>3744</v>
      </c>
      <c r="H258" s="1854" t="s">
        <v>22</v>
      </c>
      <c r="I258" s="1854" t="s">
        <v>909</v>
      </c>
    </row>
    <row customHeight="1" ht="11.25">
      <c r="A259" s="1854" t="s">
        <v>3093</v>
      </c>
      <c r="B259" s="1854" t="s">
        <v>16</v>
      </c>
      <c r="C259" s="1854" t="s">
        <v>3753</v>
      </c>
      <c r="D259" s="1854" t="s">
        <v>3754</v>
      </c>
      <c r="E259" s="1854" t="s">
        <v>3755</v>
      </c>
      <c r="F259" s="1854" t="s">
        <v>3285</v>
      </c>
      <c r="G259" s="1854" t="s">
        <v>3756</v>
      </c>
      <c r="H259" s="1854" t="s">
        <v>22</v>
      </c>
      <c r="I259" s="1854" t="s">
        <v>909</v>
      </c>
    </row>
    <row customHeight="1" ht="11.25">
      <c r="A260" s="1854" t="s">
        <v>3093</v>
      </c>
      <c r="B260" s="1854" t="s">
        <v>16</v>
      </c>
      <c r="C260" s="1854" t="s">
        <v>3769</v>
      </c>
      <c r="D260" s="1854" t="s">
        <v>3770</v>
      </c>
      <c r="E260" s="1854" t="s">
        <v>3771</v>
      </c>
      <c r="F260" s="1854" t="s">
        <v>3772</v>
      </c>
      <c r="G260" s="1854" t="s">
        <v>3773</v>
      </c>
      <c r="H260" s="1854" t="s">
        <v>22</v>
      </c>
      <c r="I260" s="1854" t="s">
        <v>909</v>
      </c>
    </row>
    <row customHeight="1" ht="11.25">
      <c r="A261" s="1854" t="s">
        <v>3093</v>
      </c>
      <c r="B261" s="1854" t="s">
        <v>16</v>
      </c>
      <c r="C261" s="1854" t="s">
        <v>3781</v>
      </c>
      <c r="D261" s="1854" t="s">
        <v>3782</v>
      </c>
      <c r="E261" s="1854" t="s">
        <v>3783</v>
      </c>
      <c r="F261" s="1854" t="s">
        <v>3317</v>
      </c>
      <c r="G261" s="1854" t="s">
        <v>3784</v>
      </c>
      <c r="H261" s="1854" t="s">
        <v>22</v>
      </c>
      <c r="I261" s="1854" t="s">
        <v>909</v>
      </c>
    </row>
    <row customHeight="1" ht="11.25">
      <c r="A262" s="1854" t="s">
        <v>3093</v>
      </c>
      <c r="B262" s="1854" t="s">
        <v>16</v>
      </c>
      <c r="C262" s="1854" t="s">
        <v>3785</v>
      </c>
      <c r="D262" s="1854" t="s">
        <v>3786</v>
      </c>
      <c r="E262" s="1854" t="s">
        <v>3787</v>
      </c>
      <c r="F262" s="1854" t="s">
        <v>3436</v>
      </c>
      <c r="G262" s="1854" t="s">
        <v>3788</v>
      </c>
      <c r="H262" s="1854" t="s">
        <v>22</v>
      </c>
      <c r="I262" s="1854" t="s">
        <v>909</v>
      </c>
    </row>
    <row customHeight="1" ht="11.25">
      <c r="A263" s="1854" t="s">
        <v>3093</v>
      </c>
      <c r="B263" s="1854" t="s">
        <v>16</v>
      </c>
      <c r="C263" s="1854" t="s">
        <v>3985</v>
      </c>
      <c r="D263" s="1854" t="s">
        <v>3986</v>
      </c>
      <c r="E263" s="1854" t="s">
        <v>3987</v>
      </c>
      <c r="F263" s="1854" t="s">
        <v>3096</v>
      </c>
      <c r="G263" s="1854" t="s">
        <v>3988</v>
      </c>
      <c r="H263" s="1854" t="s">
        <v>22</v>
      </c>
      <c r="I263" s="1854" t="s">
        <v>909</v>
      </c>
    </row>
    <row customHeight="1" ht="11.25">
      <c r="A264" s="1854" t="s">
        <v>3093</v>
      </c>
      <c r="B264" s="1854" t="s">
        <v>16</v>
      </c>
      <c r="C264" s="1854" t="s">
        <v>3857</v>
      </c>
      <c r="D264" s="1854" t="s">
        <v>3858</v>
      </c>
      <c r="E264" s="1854" t="s">
        <v>3138</v>
      </c>
      <c r="F264" s="1854" t="s">
        <v>3859</v>
      </c>
      <c r="G264" s="1854" t="s">
        <v>3860</v>
      </c>
      <c r="H264" s="1854" t="s">
        <v>22</v>
      </c>
      <c r="I264" s="1854" t="s">
        <v>909</v>
      </c>
    </row>
    <row customHeight="1" ht="11.25">
      <c r="A265" s="1854" t="s">
        <v>3093</v>
      </c>
      <c r="B265" s="1854" t="s">
        <v>16</v>
      </c>
      <c r="C265" s="1854" t="s">
        <v>13</v>
      </c>
      <c r="D265" s="1854" t="s">
        <v>46</v>
      </c>
      <c r="E265" s="1854" t="s">
        <v>49</v>
      </c>
      <c r="F265" s="1854" t="s">
        <v>51</v>
      </c>
      <c r="G265" s="1854" t="s">
        <v>3865</v>
      </c>
      <c r="H265" s="1854" t="s">
        <v>22</v>
      </c>
      <c r="I265" s="1854" t="s">
        <v>909</v>
      </c>
    </row>
    <row customHeight="1" ht="11.25">
      <c r="A266" s="1854" t="s">
        <v>3093</v>
      </c>
      <c r="B266" s="1854" t="s">
        <v>16</v>
      </c>
      <c r="C266" s="1854" t="s">
        <v>3866</v>
      </c>
      <c r="D266" s="1854" t="s">
        <v>46</v>
      </c>
      <c r="E266" s="1854" t="s">
        <v>49</v>
      </c>
      <c r="F266" s="1854" t="s">
        <v>3867</v>
      </c>
      <c r="G266" s="1854" t="s">
        <v>22</v>
      </c>
      <c r="H266" s="1854" t="s">
        <v>22</v>
      </c>
      <c r="I266" s="1854" t="s">
        <v>909</v>
      </c>
    </row>
    <row customHeight="1" ht="11.25">
      <c r="A267" s="1854" t="s">
        <v>3093</v>
      </c>
      <c r="B267" s="1854" t="s">
        <v>16</v>
      </c>
      <c r="C267" s="1854" t="s">
        <v>3881</v>
      </c>
      <c r="D267" s="1854" t="s">
        <v>3882</v>
      </c>
      <c r="E267" s="1854" t="s">
        <v>3118</v>
      </c>
      <c r="F267" s="1854" t="s">
        <v>3883</v>
      </c>
      <c r="G267" s="1854" t="s">
        <v>3119</v>
      </c>
      <c r="H267" s="1854" t="s">
        <v>22</v>
      </c>
      <c r="I267" s="1854" t="s">
        <v>909</v>
      </c>
    </row>
    <row customHeight="1" ht="11.25">
      <c r="A268" s="1854" t="s">
        <v>3093</v>
      </c>
      <c r="B268" s="1854" t="s">
        <v>16</v>
      </c>
      <c r="C268" s="1854" t="s">
        <v>3902</v>
      </c>
      <c r="D268" s="1854" t="s">
        <v>3903</v>
      </c>
      <c r="E268" s="1854" t="s">
        <v>3183</v>
      </c>
      <c r="F268" s="1854" t="s">
        <v>3904</v>
      </c>
      <c r="G268" s="1854" t="s">
        <v>22</v>
      </c>
      <c r="H268" s="1854" t="s">
        <v>22</v>
      </c>
      <c r="I268" s="1854" t="s">
        <v>909</v>
      </c>
    </row>
    <row customHeight="1" ht="11.25">
      <c r="A269" s="1854" t="s">
        <v>3093</v>
      </c>
      <c r="B269" s="1854" t="s">
        <v>16</v>
      </c>
      <c r="C269" s="1854" t="s">
        <v>3905</v>
      </c>
      <c r="D269" s="1854" t="s">
        <v>3906</v>
      </c>
      <c r="E269" s="1854" t="s">
        <v>3907</v>
      </c>
      <c r="F269" s="1854" t="s">
        <v>3908</v>
      </c>
      <c r="G269" s="1854" t="s">
        <v>3909</v>
      </c>
      <c r="H269" s="1854" t="s">
        <v>22</v>
      </c>
      <c r="I269" s="1854" t="s">
        <v>909</v>
      </c>
    </row>
    <row customHeight="1" ht="11.25">
      <c r="A270" s="1854" t="s">
        <v>3093</v>
      </c>
      <c r="B270" s="1854" t="s">
        <v>16</v>
      </c>
      <c r="C270" s="1854" t="s">
        <v>3910</v>
      </c>
      <c r="D270" s="1854" t="s">
        <v>3911</v>
      </c>
      <c r="E270" s="1854" t="s">
        <v>3907</v>
      </c>
      <c r="F270" s="1854" t="s">
        <v>3252</v>
      </c>
      <c r="G270" s="1854" t="s">
        <v>3912</v>
      </c>
      <c r="H270" s="1854" t="s">
        <v>22</v>
      </c>
      <c r="I270" s="1854" t="s">
        <v>909</v>
      </c>
    </row>
    <row customHeight="1" ht="11.25">
      <c r="A271" s="1854" t="s">
        <v>3093</v>
      </c>
      <c r="B271" s="1854" t="s">
        <v>16</v>
      </c>
      <c r="C271" s="1854" t="s">
        <v>3924</v>
      </c>
      <c r="D271" s="1854" t="s">
        <v>3925</v>
      </c>
      <c r="E271" s="1854" t="s">
        <v>3926</v>
      </c>
      <c r="F271" s="1854" t="s">
        <v>3927</v>
      </c>
      <c r="G271" s="1854" t="s">
        <v>3928</v>
      </c>
      <c r="H271" s="1854" t="s">
        <v>22</v>
      </c>
      <c r="I271" s="1854" t="s">
        <v>909</v>
      </c>
    </row>
    <row customHeight="1" ht="11.25">
      <c r="A272" s="1854" t="s">
        <v>3093</v>
      </c>
      <c r="B272" s="1854" t="s">
        <v>16</v>
      </c>
      <c r="C272" s="1854" t="s">
        <v>22</v>
      </c>
      <c r="D272" s="1854" t="s">
        <v>3094</v>
      </c>
      <c r="E272" s="1854" t="s">
        <v>3095</v>
      </c>
      <c r="F272" s="1854" t="s">
        <v>3096</v>
      </c>
      <c r="G272" s="1854" t="s">
        <v>22</v>
      </c>
      <c r="H272" s="1854" t="s">
        <v>22</v>
      </c>
      <c r="I272" s="1854" t="s">
        <v>869</v>
      </c>
    </row>
    <row customHeight="1" ht="11.25">
      <c r="A273" s="1854" t="s">
        <v>3093</v>
      </c>
      <c r="B273" s="1854" t="s">
        <v>16</v>
      </c>
      <c r="C273" s="1854" t="s">
        <v>3111</v>
      </c>
      <c r="D273" s="1854" t="s">
        <v>3112</v>
      </c>
      <c r="E273" s="1854" t="s">
        <v>3113</v>
      </c>
      <c r="F273" s="1854" t="s">
        <v>3114</v>
      </c>
      <c r="G273" s="1854" t="s">
        <v>3115</v>
      </c>
      <c r="H273" s="1854" t="s">
        <v>22</v>
      </c>
      <c r="I273" s="1854" t="s">
        <v>869</v>
      </c>
    </row>
    <row customHeight="1" ht="11.25">
      <c r="A274" s="1854" t="s">
        <v>3093</v>
      </c>
      <c r="B274" s="1854" t="s">
        <v>16</v>
      </c>
      <c r="C274" s="1854" t="s">
        <v>3116</v>
      </c>
      <c r="D274" s="1854" t="s">
        <v>3117</v>
      </c>
      <c r="E274" s="1854" t="s">
        <v>3118</v>
      </c>
      <c r="F274" s="1854" t="s">
        <v>3096</v>
      </c>
      <c r="G274" s="1854" t="s">
        <v>3119</v>
      </c>
      <c r="H274" s="1854" t="s">
        <v>22</v>
      </c>
      <c r="I274" s="1854" t="s">
        <v>869</v>
      </c>
    </row>
    <row customHeight="1" ht="11.25">
      <c r="A275" s="1854" t="s">
        <v>3093</v>
      </c>
      <c r="B275" s="1854" t="s">
        <v>16</v>
      </c>
      <c r="C275" s="1854" t="s">
        <v>3120</v>
      </c>
      <c r="D275" s="1854" t="s">
        <v>3121</v>
      </c>
      <c r="E275" s="1854" t="s">
        <v>3122</v>
      </c>
      <c r="F275" s="1854" t="s">
        <v>3096</v>
      </c>
      <c r="G275" s="1854" t="s">
        <v>3123</v>
      </c>
      <c r="H275" s="1854" t="s">
        <v>22</v>
      </c>
      <c r="I275" s="1854" t="s">
        <v>869</v>
      </c>
    </row>
    <row customHeight="1" ht="11.25">
      <c r="A276" s="1854" t="s">
        <v>3093</v>
      </c>
      <c r="B276" s="1854" t="s">
        <v>16</v>
      </c>
      <c r="C276" s="1854" t="s">
        <v>3136</v>
      </c>
      <c r="D276" s="1854" t="s">
        <v>3137</v>
      </c>
      <c r="E276" s="1854" t="s">
        <v>3138</v>
      </c>
      <c r="F276" s="1854" t="s">
        <v>3139</v>
      </c>
      <c r="G276" s="1854" t="s">
        <v>22</v>
      </c>
      <c r="H276" s="1854" t="s">
        <v>22</v>
      </c>
      <c r="I276" s="1854" t="s">
        <v>869</v>
      </c>
    </row>
    <row customHeight="1" ht="11.25">
      <c r="A277" s="1854" t="s">
        <v>3093</v>
      </c>
      <c r="B277" s="1854" t="s">
        <v>16</v>
      </c>
      <c r="C277" s="1854" t="s">
        <v>3140</v>
      </c>
      <c r="D277" s="1854" t="s">
        <v>3141</v>
      </c>
      <c r="E277" s="1854" t="s">
        <v>3142</v>
      </c>
      <c r="F277" s="1854" t="s">
        <v>3143</v>
      </c>
      <c r="G277" s="1854" t="s">
        <v>3144</v>
      </c>
      <c r="H277" s="1854" t="s">
        <v>22</v>
      </c>
      <c r="I277" s="1854" t="s">
        <v>869</v>
      </c>
    </row>
    <row customHeight="1" ht="11.25">
      <c r="A278" s="1854" t="s">
        <v>3093</v>
      </c>
      <c r="B278" s="1854" t="s">
        <v>16</v>
      </c>
      <c r="C278" s="1854" t="s">
        <v>3145</v>
      </c>
      <c r="D278" s="1854" t="s">
        <v>3146</v>
      </c>
      <c r="E278" s="1854" t="s">
        <v>3147</v>
      </c>
      <c r="F278" s="1854" t="s">
        <v>3148</v>
      </c>
      <c r="G278" s="1854" t="s">
        <v>3149</v>
      </c>
      <c r="H278" s="1854" t="s">
        <v>22</v>
      </c>
      <c r="I278" s="1854" t="s">
        <v>869</v>
      </c>
    </row>
    <row customHeight="1" ht="11.25">
      <c r="A279" s="1854" t="s">
        <v>3093</v>
      </c>
      <c r="B279" s="1854" t="s">
        <v>16</v>
      </c>
      <c r="C279" s="1854" t="s">
        <v>3164</v>
      </c>
      <c r="D279" s="1854" t="s">
        <v>3165</v>
      </c>
      <c r="E279" s="1854" t="s">
        <v>3166</v>
      </c>
      <c r="F279" s="1854" t="s">
        <v>3167</v>
      </c>
      <c r="G279" s="1854" t="s">
        <v>3168</v>
      </c>
      <c r="H279" s="1854" t="s">
        <v>22</v>
      </c>
      <c r="I279" s="1854" t="s">
        <v>869</v>
      </c>
    </row>
    <row customHeight="1" ht="11.25">
      <c r="A280" s="1854" t="s">
        <v>3093</v>
      </c>
      <c r="B280" s="1854" t="s">
        <v>16</v>
      </c>
      <c r="C280" s="1854" t="s">
        <v>3169</v>
      </c>
      <c r="D280" s="1854" t="s">
        <v>3170</v>
      </c>
      <c r="E280" s="1854" t="s">
        <v>3171</v>
      </c>
      <c r="F280" s="1854" t="s">
        <v>3114</v>
      </c>
      <c r="G280" s="1854" t="s">
        <v>3172</v>
      </c>
      <c r="H280" s="1854" t="s">
        <v>22</v>
      </c>
      <c r="I280" s="1854" t="s">
        <v>869</v>
      </c>
    </row>
    <row customHeight="1" ht="11.25">
      <c r="A281" s="1854" t="s">
        <v>3093</v>
      </c>
      <c r="B281" s="1854" t="s">
        <v>16</v>
      </c>
      <c r="C281" s="1854" t="s">
        <v>3989</v>
      </c>
      <c r="D281" s="1854" t="s">
        <v>3990</v>
      </c>
      <c r="E281" s="1854" t="s">
        <v>3991</v>
      </c>
      <c r="F281" s="1854" t="s">
        <v>3476</v>
      </c>
      <c r="G281" s="1854" t="s">
        <v>3992</v>
      </c>
      <c r="H281" s="1854" t="s">
        <v>22</v>
      </c>
      <c r="I281" s="1854" t="s">
        <v>869</v>
      </c>
    </row>
    <row customHeight="1" ht="11.25">
      <c r="A282" s="1854" t="s">
        <v>3093</v>
      </c>
      <c r="B282" s="1854" t="s">
        <v>16</v>
      </c>
      <c r="C282" s="1854" t="s">
        <v>3173</v>
      </c>
      <c r="D282" s="1854" t="s">
        <v>3174</v>
      </c>
      <c r="E282" s="1854" t="s">
        <v>3175</v>
      </c>
      <c r="F282" s="1854" t="s">
        <v>3167</v>
      </c>
      <c r="G282" s="1854" t="s">
        <v>3176</v>
      </c>
      <c r="H282" s="1854" t="s">
        <v>22</v>
      </c>
      <c r="I282" s="1854" t="s">
        <v>869</v>
      </c>
    </row>
    <row customHeight="1" ht="11.25">
      <c r="A283" s="1854" t="s">
        <v>3093</v>
      </c>
      <c r="B283" s="1854" t="s">
        <v>16</v>
      </c>
      <c r="C283" s="1854" t="s">
        <v>3201</v>
      </c>
      <c r="D283" s="1854" t="s">
        <v>3202</v>
      </c>
      <c r="E283" s="1854" t="s">
        <v>3203</v>
      </c>
      <c r="F283" s="1854" t="s">
        <v>3204</v>
      </c>
      <c r="G283" s="1854" t="s">
        <v>3205</v>
      </c>
      <c r="H283" s="1854" t="s">
        <v>22</v>
      </c>
      <c r="I283" s="1854" t="s">
        <v>869</v>
      </c>
    </row>
    <row customHeight="1" ht="11.25">
      <c r="A284" s="1854" t="s">
        <v>3093</v>
      </c>
      <c r="B284" s="1854" t="s">
        <v>16</v>
      </c>
      <c r="C284" s="1854" t="s">
        <v>3218</v>
      </c>
      <c r="D284" s="1854" t="s">
        <v>3219</v>
      </c>
      <c r="E284" s="1854" t="s">
        <v>3220</v>
      </c>
      <c r="F284" s="1854" t="s">
        <v>3096</v>
      </c>
      <c r="G284" s="1854" t="s">
        <v>3221</v>
      </c>
      <c r="H284" s="1854" t="s">
        <v>22</v>
      </c>
      <c r="I284" s="1854" t="s">
        <v>869</v>
      </c>
    </row>
    <row customHeight="1" ht="11.25">
      <c r="A285" s="1854" t="s">
        <v>3093</v>
      </c>
      <c r="B285" s="1854" t="s">
        <v>16</v>
      </c>
      <c r="C285" s="1854" t="s">
        <v>3249</v>
      </c>
      <c r="D285" s="1854" t="s">
        <v>3250</v>
      </c>
      <c r="E285" s="1854" t="s">
        <v>3251</v>
      </c>
      <c r="F285" s="1854" t="s">
        <v>3252</v>
      </c>
      <c r="G285" s="1854" t="s">
        <v>3253</v>
      </c>
      <c r="H285" s="1854" t="s">
        <v>22</v>
      </c>
      <c r="I285" s="1854" t="s">
        <v>869</v>
      </c>
    </row>
    <row customHeight="1" ht="11.25">
      <c r="A286" s="1854" t="s">
        <v>3093</v>
      </c>
      <c r="B286" s="1854" t="s">
        <v>16</v>
      </c>
      <c r="C286" s="1854" t="s">
        <v>3254</v>
      </c>
      <c r="D286" s="1854" t="s">
        <v>3255</v>
      </c>
      <c r="E286" s="1854" t="s">
        <v>3118</v>
      </c>
      <c r="F286" s="1854" t="s">
        <v>3256</v>
      </c>
      <c r="G286" s="1854" t="s">
        <v>3119</v>
      </c>
      <c r="H286" s="1854" t="s">
        <v>22</v>
      </c>
      <c r="I286" s="1854" t="s">
        <v>869</v>
      </c>
    </row>
    <row customHeight="1" ht="11.25">
      <c r="A287" s="1854" t="s">
        <v>3093</v>
      </c>
      <c r="B287" s="1854" t="s">
        <v>16</v>
      </c>
      <c r="C287" s="1854" t="s">
        <v>3993</v>
      </c>
      <c r="D287" s="1854" t="s">
        <v>3994</v>
      </c>
      <c r="E287" s="1854" t="s">
        <v>3995</v>
      </c>
      <c r="F287" s="1854" t="s">
        <v>3217</v>
      </c>
      <c r="G287" s="1854" t="s">
        <v>3864</v>
      </c>
      <c r="H287" s="1854" t="s">
        <v>22</v>
      </c>
      <c r="I287" s="1854" t="s">
        <v>869</v>
      </c>
    </row>
    <row customHeight="1" ht="11.25">
      <c r="A288" s="1854" t="s">
        <v>3093</v>
      </c>
      <c r="B288" s="1854" t="s">
        <v>16</v>
      </c>
      <c r="C288" s="1854" t="s">
        <v>3257</v>
      </c>
      <c r="D288" s="1854" t="s">
        <v>3258</v>
      </c>
      <c r="E288" s="1854" t="s">
        <v>3118</v>
      </c>
      <c r="F288" s="1854" t="s">
        <v>3259</v>
      </c>
      <c r="G288" s="1854" t="s">
        <v>3119</v>
      </c>
      <c r="H288" s="1854" t="s">
        <v>22</v>
      </c>
      <c r="I288" s="1854" t="s">
        <v>869</v>
      </c>
    </row>
    <row customHeight="1" ht="11.25">
      <c r="A289" s="1854" t="s">
        <v>3093</v>
      </c>
      <c r="B289" s="1854" t="s">
        <v>16</v>
      </c>
      <c r="C289" s="1854" t="s">
        <v>3996</v>
      </c>
      <c r="D289" s="1854" t="s">
        <v>3997</v>
      </c>
      <c r="E289" s="1854" t="s">
        <v>3998</v>
      </c>
      <c r="F289" s="1854" t="s">
        <v>3148</v>
      </c>
      <c r="G289" s="1854" t="s">
        <v>3302</v>
      </c>
      <c r="H289" s="1854" t="s">
        <v>22</v>
      </c>
      <c r="I289" s="1854" t="s">
        <v>869</v>
      </c>
    </row>
    <row customHeight="1" ht="11.25">
      <c r="A290" s="1854" t="s">
        <v>3093</v>
      </c>
      <c r="B290" s="1854" t="s">
        <v>16</v>
      </c>
      <c r="C290" s="1854" t="s">
        <v>3303</v>
      </c>
      <c r="D290" s="1854" t="s">
        <v>3304</v>
      </c>
      <c r="E290" s="1854" t="s">
        <v>3305</v>
      </c>
      <c r="F290" s="1854" t="s">
        <v>3217</v>
      </c>
      <c r="G290" s="1854" t="s">
        <v>3306</v>
      </c>
      <c r="H290" s="1854" t="s">
        <v>22</v>
      </c>
      <c r="I290" s="1854" t="s">
        <v>869</v>
      </c>
    </row>
    <row customHeight="1" ht="11.25">
      <c r="A291" s="1854" t="s">
        <v>3093</v>
      </c>
      <c r="B291" s="1854" t="s">
        <v>16</v>
      </c>
      <c r="C291" s="1854" t="s">
        <v>3314</v>
      </c>
      <c r="D291" s="1854" t="s">
        <v>3315</v>
      </c>
      <c r="E291" s="1854" t="s">
        <v>3316</v>
      </c>
      <c r="F291" s="1854" t="s">
        <v>3317</v>
      </c>
      <c r="G291" s="1854" t="s">
        <v>3318</v>
      </c>
      <c r="H291" s="1854" t="s">
        <v>22</v>
      </c>
      <c r="I291" s="1854" t="s">
        <v>869</v>
      </c>
    </row>
    <row customHeight="1" ht="11.25">
      <c r="A292" s="1854" t="s">
        <v>3093</v>
      </c>
      <c r="B292" s="1854" t="s">
        <v>16</v>
      </c>
      <c r="C292" s="1854" t="s">
        <v>3999</v>
      </c>
      <c r="D292" s="1854" t="s">
        <v>4000</v>
      </c>
      <c r="E292" s="1854" t="s">
        <v>4001</v>
      </c>
      <c r="F292" s="1854" t="s">
        <v>3096</v>
      </c>
      <c r="G292" s="1854" t="s">
        <v>4002</v>
      </c>
      <c r="H292" s="1854" t="s">
        <v>22</v>
      </c>
      <c r="I292" s="1854" t="s">
        <v>869</v>
      </c>
    </row>
    <row customHeight="1" ht="11.25">
      <c r="A293" s="1854" t="s">
        <v>3093</v>
      </c>
      <c r="B293" s="1854" t="s">
        <v>16</v>
      </c>
      <c r="C293" s="1854" t="s">
        <v>3319</v>
      </c>
      <c r="D293" s="1854" t="s">
        <v>3320</v>
      </c>
      <c r="E293" s="1854" t="s">
        <v>3321</v>
      </c>
      <c r="F293" s="1854" t="s">
        <v>3281</v>
      </c>
      <c r="G293" s="1854" t="s">
        <v>3322</v>
      </c>
      <c r="H293" s="1854" t="s">
        <v>22</v>
      </c>
      <c r="I293" s="1854" t="s">
        <v>869</v>
      </c>
    </row>
    <row customHeight="1" ht="11.25">
      <c r="A294" s="1854" t="s">
        <v>3093</v>
      </c>
      <c r="B294" s="1854" t="s">
        <v>16</v>
      </c>
      <c r="C294" s="1854" t="s">
        <v>3323</v>
      </c>
      <c r="D294" s="1854" t="s">
        <v>3324</v>
      </c>
      <c r="E294" s="1854" t="s">
        <v>3325</v>
      </c>
      <c r="F294" s="1854" t="s">
        <v>3326</v>
      </c>
      <c r="G294" s="1854" t="s">
        <v>3221</v>
      </c>
      <c r="H294" s="1854" t="s">
        <v>22</v>
      </c>
      <c r="I294" s="1854" t="s">
        <v>869</v>
      </c>
    </row>
    <row customHeight="1" ht="11.25">
      <c r="A295" s="1854" t="s">
        <v>3093</v>
      </c>
      <c r="B295" s="1854" t="s">
        <v>16</v>
      </c>
      <c r="C295" s="1854" t="s">
        <v>3327</v>
      </c>
      <c r="D295" s="1854" t="s">
        <v>3328</v>
      </c>
      <c r="E295" s="1854" t="s">
        <v>3329</v>
      </c>
      <c r="F295" s="1854" t="s">
        <v>3281</v>
      </c>
      <c r="G295" s="1854" t="s">
        <v>3330</v>
      </c>
      <c r="H295" s="1854" t="s">
        <v>22</v>
      </c>
      <c r="I295" s="1854" t="s">
        <v>869</v>
      </c>
    </row>
    <row customHeight="1" ht="11.25">
      <c r="A296" s="1854" t="s">
        <v>3093</v>
      </c>
      <c r="B296" s="1854" t="s">
        <v>16</v>
      </c>
      <c r="C296" s="1854" t="s">
        <v>4003</v>
      </c>
      <c r="D296" s="1854" t="s">
        <v>4004</v>
      </c>
      <c r="E296" s="1854" t="s">
        <v>4005</v>
      </c>
      <c r="F296" s="1854" t="s">
        <v>3158</v>
      </c>
      <c r="G296" s="1854" t="s">
        <v>4006</v>
      </c>
      <c r="H296" s="1854" t="s">
        <v>22</v>
      </c>
      <c r="I296" s="1854" t="s">
        <v>869</v>
      </c>
    </row>
    <row customHeight="1" ht="11.25">
      <c r="A297" s="1854" t="s">
        <v>3093</v>
      </c>
      <c r="B297" s="1854" t="s">
        <v>16</v>
      </c>
      <c r="C297" s="1854" t="s">
        <v>3334</v>
      </c>
      <c r="D297" s="1854" t="s">
        <v>3335</v>
      </c>
      <c r="E297" s="1854" t="s">
        <v>3336</v>
      </c>
      <c r="F297" s="1854" t="s">
        <v>3285</v>
      </c>
      <c r="G297" s="1854" t="s">
        <v>3337</v>
      </c>
      <c r="H297" s="1854" t="s">
        <v>22</v>
      </c>
      <c r="I297" s="1854" t="s">
        <v>869</v>
      </c>
    </row>
    <row customHeight="1" ht="11.25">
      <c r="A298" s="1854" t="s">
        <v>3093</v>
      </c>
      <c r="B298" s="1854" t="s">
        <v>16</v>
      </c>
      <c r="C298" s="1854" t="s">
        <v>4007</v>
      </c>
      <c r="D298" s="1854" t="s">
        <v>4008</v>
      </c>
      <c r="E298" s="1854" t="s">
        <v>4009</v>
      </c>
      <c r="F298" s="1854" t="s">
        <v>3158</v>
      </c>
      <c r="G298" s="1854" t="s">
        <v>4010</v>
      </c>
      <c r="H298" s="1854" t="s">
        <v>22</v>
      </c>
      <c r="I298" s="1854" t="s">
        <v>869</v>
      </c>
    </row>
    <row customHeight="1" ht="11.25">
      <c r="A299" s="1854" t="s">
        <v>3093</v>
      </c>
      <c r="B299" s="1854" t="s">
        <v>16</v>
      </c>
      <c r="C299" s="1854" t="s">
        <v>3338</v>
      </c>
      <c r="D299" s="1854" t="s">
        <v>3339</v>
      </c>
      <c r="E299" s="1854" t="s">
        <v>3340</v>
      </c>
      <c r="F299" s="1854" t="s">
        <v>3341</v>
      </c>
      <c r="G299" s="1854" t="s">
        <v>3277</v>
      </c>
      <c r="H299" s="1854" t="s">
        <v>22</v>
      </c>
      <c r="I299" s="1854" t="s">
        <v>869</v>
      </c>
    </row>
    <row customHeight="1" ht="11.25">
      <c r="A300" s="1854" t="s">
        <v>3093</v>
      </c>
      <c r="B300" s="1854" t="s">
        <v>16</v>
      </c>
      <c r="C300" s="1854" t="s">
        <v>3342</v>
      </c>
      <c r="D300" s="1854" t="s">
        <v>3343</v>
      </c>
      <c r="E300" s="1854" t="s">
        <v>3344</v>
      </c>
      <c r="F300" s="1854" t="s">
        <v>3281</v>
      </c>
      <c r="G300" s="1854" t="s">
        <v>3345</v>
      </c>
      <c r="H300" s="1854" t="s">
        <v>22</v>
      </c>
      <c r="I300" s="1854" t="s">
        <v>869</v>
      </c>
    </row>
    <row customHeight="1" ht="11.25">
      <c r="A301" s="1854" t="s">
        <v>3093</v>
      </c>
      <c r="B301" s="1854" t="s">
        <v>16</v>
      </c>
      <c r="C301" s="1854" t="s">
        <v>3346</v>
      </c>
      <c r="D301" s="1854" t="s">
        <v>3347</v>
      </c>
      <c r="E301" s="1854" t="s">
        <v>3348</v>
      </c>
      <c r="F301" s="1854" t="s">
        <v>3196</v>
      </c>
      <c r="G301" s="1854" t="s">
        <v>3349</v>
      </c>
      <c r="H301" s="1854" t="s">
        <v>22</v>
      </c>
      <c r="I301" s="1854" t="s">
        <v>869</v>
      </c>
    </row>
    <row customHeight="1" ht="11.25">
      <c r="A302" s="1854" t="s">
        <v>3093</v>
      </c>
      <c r="B302" s="1854" t="s">
        <v>16</v>
      </c>
      <c r="C302" s="1854" t="s">
        <v>4011</v>
      </c>
      <c r="D302" s="1854" t="s">
        <v>4012</v>
      </c>
      <c r="E302" s="1854" t="s">
        <v>4013</v>
      </c>
      <c r="F302" s="1854" t="s">
        <v>3476</v>
      </c>
      <c r="G302" s="1854" t="s">
        <v>4014</v>
      </c>
      <c r="H302" s="1854" t="s">
        <v>22</v>
      </c>
      <c r="I302" s="1854" t="s">
        <v>869</v>
      </c>
    </row>
    <row customHeight="1" ht="11.25">
      <c r="A303" s="1854" t="s">
        <v>3093</v>
      </c>
      <c r="B303" s="1854" t="s">
        <v>16</v>
      </c>
      <c r="C303" s="1854" t="s">
        <v>4015</v>
      </c>
      <c r="D303" s="1854" t="s">
        <v>4016</v>
      </c>
      <c r="E303" s="1854" t="s">
        <v>4017</v>
      </c>
      <c r="F303" s="1854" t="s">
        <v>3281</v>
      </c>
      <c r="G303" s="1854" t="s">
        <v>4018</v>
      </c>
      <c r="H303" s="1854" t="s">
        <v>22</v>
      </c>
      <c r="I303" s="1854" t="s">
        <v>869</v>
      </c>
    </row>
    <row customHeight="1" ht="11.25">
      <c r="A304" s="1854" t="s">
        <v>3093</v>
      </c>
      <c r="B304" s="1854" t="s">
        <v>16</v>
      </c>
      <c r="C304" s="1854" t="s">
        <v>4019</v>
      </c>
      <c r="D304" s="1854" t="s">
        <v>4020</v>
      </c>
      <c r="E304" s="1854" t="s">
        <v>4021</v>
      </c>
      <c r="F304" s="1854" t="s">
        <v>3723</v>
      </c>
      <c r="G304" s="1854" t="s">
        <v>4022</v>
      </c>
      <c r="H304" s="1854" t="s">
        <v>22</v>
      </c>
      <c r="I304" s="1854" t="s">
        <v>869</v>
      </c>
    </row>
    <row customHeight="1" ht="11.25">
      <c r="A305" s="1854" t="s">
        <v>3093</v>
      </c>
      <c r="B305" s="1854" t="s">
        <v>16</v>
      </c>
      <c r="C305" s="1854" t="s">
        <v>3350</v>
      </c>
      <c r="D305" s="1854" t="s">
        <v>3351</v>
      </c>
      <c r="E305" s="1854" t="s">
        <v>3352</v>
      </c>
      <c r="F305" s="1854" t="s">
        <v>3204</v>
      </c>
      <c r="G305" s="1854" t="s">
        <v>3353</v>
      </c>
      <c r="H305" s="1854" t="s">
        <v>3354</v>
      </c>
      <c r="I305" s="1854" t="s">
        <v>869</v>
      </c>
    </row>
    <row customHeight="1" ht="11.25">
      <c r="A306" s="1854" t="s">
        <v>3093</v>
      </c>
      <c r="B306" s="1854" t="s">
        <v>16</v>
      </c>
      <c r="C306" s="1854" t="s">
        <v>3355</v>
      </c>
      <c r="D306" s="1854" t="s">
        <v>3356</v>
      </c>
      <c r="E306" s="1854" t="s">
        <v>3357</v>
      </c>
      <c r="F306" s="1854" t="s">
        <v>3204</v>
      </c>
      <c r="G306" s="1854" t="s">
        <v>3353</v>
      </c>
      <c r="H306" s="1854" t="s">
        <v>3358</v>
      </c>
      <c r="I306" s="1854" t="s">
        <v>869</v>
      </c>
    </row>
    <row customHeight="1" ht="11.25">
      <c r="A307" s="1854" t="s">
        <v>3093</v>
      </c>
      <c r="B307" s="1854" t="s">
        <v>16</v>
      </c>
      <c r="C307" s="1854" t="s">
        <v>3359</v>
      </c>
      <c r="D307" s="1854" t="s">
        <v>3360</v>
      </c>
      <c r="E307" s="1854" t="s">
        <v>3361</v>
      </c>
      <c r="F307" s="1854" t="s">
        <v>3204</v>
      </c>
      <c r="G307" s="1854" t="s">
        <v>3362</v>
      </c>
      <c r="H307" s="1854" t="s">
        <v>3363</v>
      </c>
      <c r="I307" s="1854" t="s">
        <v>869</v>
      </c>
    </row>
    <row customHeight="1" ht="11.25">
      <c r="A308" s="1854" t="s">
        <v>3093</v>
      </c>
      <c r="B308" s="1854" t="s">
        <v>16</v>
      </c>
      <c r="C308" s="1854" t="s">
        <v>3364</v>
      </c>
      <c r="D308" s="1854" t="s">
        <v>3365</v>
      </c>
      <c r="E308" s="1854" t="s">
        <v>3366</v>
      </c>
      <c r="F308" s="1854" t="s">
        <v>3204</v>
      </c>
      <c r="G308" s="1854" t="s">
        <v>3367</v>
      </c>
      <c r="H308" s="1854" t="s">
        <v>3368</v>
      </c>
      <c r="I308" s="1854" t="s">
        <v>869</v>
      </c>
    </row>
    <row customHeight="1" ht="11.25">
      <c r="A309" s="1854" t="s">
        <v>3093</v>
      </c>
      <c r="B309" s="1854" t="s">
        <v>16</v>
      </c>
      <c r="C309" s="1854" t="s">
        <v>3369</v>
      </c>
      <c r="D309" s="1854" t="s">
        <v>3370</v>
      </c>
      <c r="E309" s="1854" t="s">
        <v>3371</v>
      </c>
      <c r="F309" s="1854" t="s">
        <v>3204</v>
      </c>
      <c r="G309" s="1854" t="s">
        <v>3362</v>
      </c>
      <c r="H309" s="1854" t="s">
        <v>22</v>
      </c>
      <c r="I309" s="1854" t="s">
        <v>869</v>
      </c>
    </row>
    <row customHeight="1" ht="11.25">
      <c r="A310" s="1854" t="s">
        <v>3093</v>
      </c>
      <c r="B310" s="1854" t="s">
        <v>16</v>
      </c>
      <c r="C310" s="1854" t="s">
        <v>3377</v>
      </c>
      <c r="D310" s="1854" t="s">
        <v>3378</v>
      </c>
      <c r="E310" s="1854" t="s">
        <v>3118</v>
      </c>
      <c r="F310" s="1854" t="s">
        <v>3379</v>
      </c>
      <c r="G310" s="1854" t="s">
        <v>3119</v>
      </c>
      <c r="H310" s="1854" t="s">
        <v>22</v>
      </c>
      <c r="I310" s="1854" t="s">
        <v>869</v>
      </c>
    </row>
    <row customHeight="1" ht="11.25">
      <c r="A311" s="1854" t="s">
        <v>3093</v>
      </c>
      <c r="B311" s="1854" t="s">
        <v>16</v>
      </c>
      <c r="C311" s="1854" t="s">
        <v>4023</v>
      </c>
      <c r="D311" s="1854" t="s">
        <v>4024</v>
      </c>
      <c r="E311" s="1854" t="s">
        <v>4025</v>
      </c>
      <c r="F311" s="1854" t="s">
        <v>3276</v>
      </c>
      <c r="G311" s="1854" t="s">
        <v>4026</v>
      </c>
      <c r="H311" s="1854" t="s">
        <v>22</v>
      </c>
      <c r="I311" s="1854" t="s">
        <v>869</v>
      </c>
    </row>
    <row customHeight="1" ht="11.25">
      <c r="A312" s="1854" t="s">
        <v>3093</v>
      </c>
      <c r="B312" s="1854" t="s">
        <v>16</v>
      </c>
      <c r="C312" s="1854" t="s">
        <v>4027</v>
      </c>
      <c r="D312" s="1854" t="s">
        <v>4028</v>
      </c>
      <c r="E312" s="1854" t="s">
        <v>4029</v>
      </c>
      <c r="F312" s="1854" t="s">
        <v>3096</v>
      </c>
      <c r="G312" s="1854" t="s">
        <v>22</v>
      </c>
      <c r="H312" s="1854" t="s">
        <v>22</v>
      </c>
      <c r="I312" s="1854" t="s">
        <v>869</v>
      </c>
    </row>
    <row customHeight="1" ht="11.25">
      <c r="A313" s="1854" t="s">
        <v>3093</v>
      </c>
      <c r="B313" s="1854" t="s">
        <v>16</v>
      </c>
      <c r="C313" s="1854" t="s">
        <v>4030</v>
      </c>
      <c r="D313" s="1854" t="s">
        <v>4031</v>
      </c>
      <c r="E313" s="1854" t="s">
        <v>4032</v>
      </c>
      <c r="F313" s="1854" t="s">
        <v>3096</v>
      </c>
      <c r="G313" s="1854" t="s">
        <v>4033</v>
      </c>
      <c r="H313" s="1854" t="s">
        <v>22</v>
      </c>
      <c r="I313" s="1854" t="s">
        <v>869</v>
      </c>
    </row>
    <row customHeight="1" ht="11.25">
      <c r="A314" s="1854" t="s">
        <v>3093</v>
      </c>
      <c r="B314" s="1854" t="s">
        <v>16</v>
      </c>
      <c r="C314" s="1854" t="s">
        <v>4034</v>
      </c>
      <c r="D314" s="1854" t="s">
        <v>4035</v>
      </c>
      <c r="E314" s="1854" t="s">
        <v>4036</v>
      </c>
      <c r="F314" s="1854" t="s">
        <v>3148</v>
      </c>
      <c r="G314" s="1854" t="s">
        <v>4037</v>
      </c>
      <c r="H314" s="1854" t="s">
        <v>22</v>
      </c>
      <c r="I314" s="1854" t="s">
        <v>869</v>
      </c>
    </row>
    <row customHeight="1" ht="11.25">
      <c r="A315" s="1854" t="s">
        <v>3093</v>
      </c>
      <c r="B315" s="1854" t="s">
        <v>16</v>
      </c>
      <c r="C315" s="1854" t="s">
        <v>4038</v>
      </c>
      <c r="D315" s="1854" t="s">
        <v>4039</v>
      </c>
      <c r="E315" s="1854" t="s">
        <v>4040</v>
      </c>
      <c r="F315" s="1854" t="s">
        <v>3148</v>
      </c>
      <c r="G315" s="1854" t="s">
        <v>4041</v>
      </c>
      <c r="H315" s="1854" t="s">
        <v>22</v>
      </c>
      <c r="I315" s="1854" t="s">
        <v>869</v>
      </c>
    </row>
    <row customHeight="1" ht="11.25">
      <c r="A316" s="1854" t="s">
        <v>3093</v>
      </c>
      <c r="B316" s="1854" t="s">
        <v>16</v>
      </c>
      <c r="C316" s="1854" t="s">
        <v>3392</v>
      </c>
      <c r="D316" s="1854" t="s">
        <v>3393</v>
      </c>
      <c r="E316" s="1854" t="s">
        <v>3394</v>
      </c>
      <c r="F316" s="1854" t="s">
        <v>3276</v>
      </c>
      <c r="G316" s="1854" t="s">
        <v>3395</v>
      </c>
      <c r="H316" s="1854" t="s">
        <v>22</v>
      </c>
      <c r="I316" s="1854" t="s">
        <v>869</v>
      </c>
    </row>
    <row customHeight="1" ht="11.25">
      <c r="A317" s="1854" t="s">
        <v>3093</v>
      </c>
      <c r="B317" s="1854" t="s">
        <v>16</v>
      </c>
      <c r="C317" s="1854" t="s">
        <v>3396</v>
      </c>
      <c r="D317" s="1854" t="s">
        <v>3397</v>
      </c>
      <c r="E317" s="1854" t="s">
        <v>3398</v>
      </c>
      <c r="F317" s="1854" t="s">
        <v>3341</v>
      </c>
      <c r="G317" s="1854" t="s">
        <v>3399</v>
      </c>
      <c r="H317" s="1854" t="s">
        <v>22</v>
      </c>
      <c r="I317" s="1854" t="s">
        <v>869</v>
      </c>
    </row>
    <row customHeight="1" ht="11.25">
      <c r="A318" s="1854" t="s">
        <v>3093</v>
      </c>
      <c r="B318" s="1854" t="s">
        <v>16</v>
      </c>
      <c r="C318" s="1854" t="s">
        <v>4042</v>
      </c>
      <c r="D318" s="1854" t="s">
        <v>4043</v>
      </c>
      <c r="E318" s="1854" t="s">
        <v>4044</v>
      </c>
      <c r="F318" s="1854" t="s">
        <v>3411</v>
      </c>
      <c r="G318" s="1854" t="s">
        <v>4045</v>
      </c>
      <c r="H318" s="1854" t="s">
        <v>22</v>
      </c>
      <c r="I318" s="1854" t="s">
        <v>869</v>
      </c>
    </row>
    <row customHeight="1" ht="11.25">
      <c r="A319" s="1854" t="s">
        <v>3093</v>
      </c>
      <c r="B319" s="1854" t="s">
        <v>16</v>
      </c>
      <c r="C319" s="1854" t="s">
        <v>3404</v>
      </c>
      <c r="D319" s="1854" t="s">
        <v>3405</v>
      </c>
      <c r="E319" s="1854" t="s">
        <v>3406</v>
      </c>
      <c r="F319" s="1854" t="s">
        <v>3317</v>
      </c>
      <c r="G319" s="1854" t="s">
        <v>3407</v>
      </c>
      <c r="H319" s="1854" t="s">
        <v>22</v>
      </c>
      <c r="I319" s="1854" t="s">
        <v>869</v>
      </c>
    </row>
    <row customHeight="1" ht="11.25">
      <c r="A320" s="1854" t="s">
        <v>3093</v>
      </c>
      <c r="B320" s="1854" t="s">
        <v>16</v>
      </c>
      <c r="C320" s="1854" t="s">
        <v>4046</v>
      </c>
      <c r="D320" s="1854" t="s">
        <v>4047</v>
      </c>
      <c r="E320" s="1854" t="s">
        <v>4048</v>
      </c>
      <c r="F320" s="1854" t="s">
        <v>3096</v>
      </c>
      <c r="G320" s="1854" t="s">
        <v>4049</v>
      </c>
      <c r="H320" s="1854" t="s">
        <v>22</v>
      </c>
      <c r="I320" s="1854" t="s">
        <v>869</v>
      </c>
    </row>
    <row customHeight="1" ht="11.25">
      <c r="A321" s="1854" t="s">
        <v>3093</v>
      </c>
      <c r="B321" s="1854" t="s">
        <v>16</v>
      </c>
      <c r="C321" s="1854" t="s">
        <v>3417</v>
      </c>
      <c r="D321" s="1854" t="s">
        <v>3418</v>
      </c>
      <c r="E321" s="1854" t="s">
        <v>3419</v>
      </c>
      <c r="F321" s="1854" t="s">
        <v>3196</v>
      </c>
      <c r="G321" s="1854" t="s">
        <v>3420</v>
      </c>
      <c r="H321" s="1854" t="s">
        <v>22</v>
      </c>
      <c r="I321" s="1854" t="s">
        <v>869</v>
      </c>
    </row>
    <row customHeight="1" ht="11.25">
      <c r="A322" s="1854" t="s">
        <v>3093</v>
      </c>
      <c r="B322" s="1854" t="s">
        <v>16</v>
      </c>
      <c r="C322" s="1854" t="s">
        <v>3421</v>
      </c>
      <c r="D322" s="1854" t="s">
        <v>3418</v>
      </c>
      <c r="E322" s="1854" t="s">
        <v>3422</v>
      </c>
      <c r="F322" s="1854" t="s">
        <v>3423</v>
      </c>
      <c r="G322" s="1854" t="s">
        <v>3424</v>
      </c>
      <c r="H322" s="1854" t="s">
        <v>22</v>
      </c>
      <c r="I322" s="1854" t="s">
        <v>869</v>
      </c>
    </row>
    <row customHeight="1" ht="11.25">
      <c r="A323" s="1854" t="s">
        <v>3093</v>
      </c>
      <c r="B323" s="1854" t="s">
        <v>16</v>
      </c>
      <c r="C323" s="1854" t="s">
        <v>4050</v>
      </c>
      <c r="D323" s="1854" t="s">
        <v>3434</v>
      </c>
      <c r="E323" s="1854" t="s">
        <v>4051</v>
      </c>
      <c r="F323" s="1854" t="s">
        <v>3167</v>
      </c>
      <c r="G323" s="1854" t="s">
        <v>4052</v>
      </c>
      <c r="H323" s="1854" t="s">
        <v>22</v>
      </c>
      <c r="I323" s="1854" t="s">
        <v>869</v>
      </c>
    </row>
    <row customHeight="1" ht="11.25">
      <c r="A324" s="1854" t="s">
        <v>3093</v>
      </c>
      <c r="B324" s="1854" t="s">
        <v>16</v>
      </c>
      <c r="C324" s="1854" t="s">
        <v>4053</v>
      </c>
      <c r="D324" s="1854" t="s">
        <v>4054</v>
      </c>
      <c r="E324" s="1854" t="s">
        <v>4055</v>
      </c>
      <c r="F324" s="1854" t="s">
        <v>3411</v>
      </c>
      <c r="G324" s="1854" t="s">
        <v>4056</v>
      </c>
      <c r="H324" s="1854" t="s">
        <v>22</v>
      </c>
      <c r="I324" s="1854" t="s">
        <v>869</v>
      </c>
    </row>
    <row customHeight="1" ht="11.25">
      <c r="A325" s="1854" t="s">
        <v>3093</v>
      </c>
      <c r="B325" s="1854" t="s">
        <v>16</v>
      </c>
      <c r="C325" s="1854" t="s">
        <v>4057</v>
      </c>
      <c r="D325" s="1854" t="s">
        <v>4058</v>
      </c>
      <c r="E325" s="1854" t="s">
        <v>4059</v>
      </c>
      <c r="F325" s="1854" t="s">
        <v>3096</v>
      </c>
      <c r="G325" s="1854" t="s">
        <v>4060</v>
      </c>
      <c r="H325" s="1854" t="s">
        <v>22</v>
      </c>
      <c r="I325" s="1854" t="s">
        <v>869</v>
      </c>
    </row>
    <row customHeight="1" ht="11.25">
      <c r="A326" s="1854" t="s">
        <v>3093</v>
      </c>
      <c r="B326" s="1854" t="s">
        <v>16</v>
      </c>
      <c r="C326" s="1854" t="s">
        <v>4061</v>
      </c>
      <c r="D326" s="1854" t="s">
        <v>4062</v>
      </c>
      <c r="E326" s="1854" t="s">
        <v>4063</v>
      </c>
      <c r="F326" s="1854" t="s">
        <v>3096</v>
      </c>
      <c r="G326" s="1854" t="s">
        <v>4064</v>
      </c>
      <c r="H326" s="1854" t="s">
        <v>22</v>
      </c>
      <c r="I326" s="1854" t="s">
        <v>869</v>
      </c>
    </row>
    <row customHeight="1" ht="11.25">
      <c r="A327" s="1854" t="s">
        <v>3093</v>
      </c>
      <c r="B327" s="1854" t="s">
        <v>16</v>
      </c>
      <c r="C327" s="1854" t="s">
        <v>4065</v>
      </c>
      <c r="D327" s="1854" t="s">
        <v>4066</v>
      </c>
      <c r="E327" s="1854" t="s">
        <v>4067</v>
      </c>
      <c r="F327" s="1854" t="s">
        <v>3196</v>
      </c>
      <c r="G327" s="1854" t="s">
        <v>4068</v>
      </c>
      <c r="H327" s="1854" t="s">
        <v>22</v>
      </c>
      <c r="I327" s="1854" t="s">
        <v>869</v>
      </c>
    </row>
    <row customHeight="1" ht="11.25">
      <c r="A328" s="1854" t="s">
        <v>3093</v>
      </c>
      <c r="B328" s="1854" t="s">
        <v>16</v>
      </c>
      <c r="C328" s="1854" t="s">
        <v>4069</v>
      </c>
      <c r="D328" s="1854" t="s">
        <v>4070</v>
      </c>
      <c r="E328" s="1854" t="s">
        <v>4071</v>
      </c>
      <c r="F328" s="1854" t="s">
        <v>3545</v>
      </c>
      <c r="G328" s="1854" t="s">
        <v>4072</v>
      </c>
      <c r="H328" s="1854" t="s">
        <v>22</v>
      </c>
      <c r="I328" s="1854" t="s">
        <v>869</v>
      </c>
    </row>
    <row customHeight="1" ht="11.25">
      <c r="A329" s="1854" t="s">
        <v>3093</v>
      </c>
      <c r="B329" s="1854" t="s">
        <v>16</v>
      </c>
      <c r="C329" s="1854" t="s">
        <v>4073</v>
      </c>
      <c r="D329" s="1854" t="s">
        <v>4074</v>
      </c>
      <c r="E329" s="1854" t="s">
        <v>4075</v>
      </c>
      <c r="F329" s="1854" t="s">
        <v>3196</v>
      </c>
      <c r="G329" s="1854" t="s">
        <v>4076</v>
      </c>
      <c r="H329" s="1854" t="s">
        <v>22</v>
      </c>
      <c r="I329" s="1854" t="s">
        <v>869</v>
      </c>
    </row>
    <row customHeight="1" ht="11.25">
      <c r="A330" s="1854" t="s">
        <v>3093</v>
      </c>
      <c r="B330" s="1854" t="s">
        <v>16</v>
      </c>
      <c r="C330" s="1854" t="s">
        <v>4077</v>
      </c>
      <c r="D330" s="1854" t="s">
        <v>4074</v>
      </c>
      <c r="E330" s="1854" t="s">
        <v>4078</v>
      </c>
      <c r="F330" s="1854" t="s">
        <v>3196</v>
      </c>
      <c r="G330" s="1854" t="s">
        <v>4079</v>
      </c>
      <c r="H330" s="1854" t="s">
        <v>22</v>
      </c>
      <c r="I330" s="1854" t="s">
        <v>869</v>
      </c>
    </row>
    <row customHeight="1" ht="11.25">
      <c r="A331" s="1854" t="s">
        <v>3093</v>
      </c>
      <c r="B331" s="1854" t="s">
        <v>16</v>
      </c>
      <c r="C331" s="1854" t="s">
        <v>4080</v>
      </c>
      <c r="D331" s="1854" t="s">
        <v>4081</v>
      </c>
      <c r="E331" s="1854" t="s">
        <v>4082</v>
      </c>
      <c r="F331" s="1854" t="s">
        <v>3411</v>
      </c>
      <c r="G331" s="1854" t="s">
        <v>4083</v>
      </c>
      <c r="H331" s="1854" t="s">
        <v>22</v>
      </c>
      <c r="I331" s="1854" t="s">
        <v>869</v>
      </c>
    </row>
    <row customHeight="1" ht="11.25">
      <c r="A332" s="1854" t="s">
        <v>3093</v>
      </c>
      <c r="B332" s="1854" t="s">
        <v>16</v>
      </c>
      <c r="C332" s="1854" t="s">
        <v>3446</v>
      </c>
      <c r="D332" s="1854" t="s">
        <v>3447</v>
      </c>
      <c r="E332" s="1854" t="s">
        <v>3448</v>
      </c>
      <c r="F332" s="1854" t="s">
        <v>3196</v>
      </c>
      <c r="G332" s="1854" t="s">
        <v>22</v>
      </c>
      <c r="H332" s="1854" t="s">
        <v>22</v>
      </c>
      <c r="I332" s="1854" t="s">
        <v>869</v>
      </c>
    </row>
    <row customHeight="1" ht="11.25">
      <c r="A333" s="1854" t="s">
        <v>3093</v>
      </c>
      <c r="B333" s="1854" t="s">
        <v>16</v>
      </c>
      <c r="C333" s="1854" t="s">
        <v>4084</v>
      </c>
      <c r="D333" s="1854" t="s">
        <v>4085</v>
      </c>
      <c r="E333" s="1854" t="s">
        <v>4086</v>
      </c>
      <c r="F333" s="1854" t="s">
        <v>3100</v>
      </c>
      <c r="G333" s="1854" t="s">
        <v>4087</v>
      </c>
      <c r="H333" s="1854" t="s">
        <v>22</v>
      </c>
      <c r="I333" s="1854" t="s">
        <v>869</v>
      </c>
    </row>
    <row customHeight="1" ht="11.25">
      <c r="A334" s="1854" t="s">
        <v>3093</v>
      </c>
      <c r="B334" s="1854" t="s">
        <v>16</v>
      </c>
      <c r="C334" s="1854" t="s">
        <v>3449</v>
      </c>
      <c r="D334" s="1854" t="s">
        <v>3450</v>
      </c>
      <c r="E334" s="1854" t="s">
        <v>3451</v>
      </c>
      <c r="F334" s="1854" t="s">
        <v>3317</v>
      </c>
      <c r="G334" s="1854" t="s">
        <v>3452</v>
      </c>
      <c r="H334" s="1854" t="s">
        <v>22</v>
      </c>
      <c r="I334" s="1854" t="s">
        <v>869</v>
      </c>
    </row>
    <row customHeight="1" ht="11.25">
      <c r="A335" s="1854" t="s">
        <v>3093</v>
      </c>
      <c r="B335" s="1854" t="s">
        <v>16</v>
      </c>
      <c r="C335" s="1854" t="s">
        <v>3453</v>
      </c>
      <c r="D335" s="1854" t="s">
        <v>3454</v>
      </c>
      <c r="E335" s="1854" t="s">
        <v>3455</v>
      </c>
      <c r="F335" s="1854" t="s">
        <v>3096</v>
      </c>
      <c r="G335" s="1854" t="s">
        <v>3456</v>
      </c>
      <c r="H335" s="1854" t="s">
        <v>22</v>
      </c>
      <c r="I335" s="1854" t="s">
        <v>869</v>
      </c>
    </row>
    <row customHeight="1" ht="11.25">
      <c r="A336" s="1854" t="s">
        <v>3093</v>
      </c>
      <c r="B336" s="1854" t="s">
        <v>16</v>
      </c>
      <c r="C336" s="1854" t="s">
        <v>3457</v>
      </c>
      <c r="D336" s="1854" t="s">
        <v>3458</v>
      </c>
      <c r="E336" s="1854" t="s">
        <v>3459</v>
      </c>
      <c r="F336" s="1854" t="s">
        <v>3460</v>
      </c>
      <c r="G336" s="1854" t="s">
        <v>3461</v>
      </c>
      <c r="H336" s="1854" t="s">
        <v>22</v>
      </c>
      <c r="I336" s="1854" t="s">
        <v>869</v>
      </c>
    </row>
    <row customHeight="1" ht="11.25">
      <c r="A337" s="1854" t="s">
        <v>3093</v>
      </c>
      <c r="B337" s="1854" t="s">
        <v>16</v>
      </c>
      <c r="C337" s="1854" t="s">
        <v>3462</v>
      </c>
      <c r="D337" s="1854" t="s">
        <v>3463</v>
      </c>
      <c r="E337" s="1854" t="s">
        <v>3459</v>
      </c>
      <c r="F337" s="1854" t="s">
        <v>3464</v>
      </c>
      <c r="G337" s="1854" t="s">
        <v>3461</v>
      </c>
      <c r="H337" s="1854" t="s">
        <v>22</v>
      </c>
      <c r="I337" s="1854" t="s">
        <v>869</v>
      </c>
    </row>
    <row customHeight="1" ht="11.25">
      <c r="A338" s="1854" t="s">
        <v>3093</v>
      </c>
      <c r="B338" s="1854" t="s">
        <v>16</v>
      </c>
      <c r="C338" s="1854" t="s">
        <v>4088</v>
      </c>
      <c r="D338" s="1854" t="s">
        <v>4089</v>
      </c>
      <c r="E338" s="1854" t="s">
        <v>4090</v>
      </c>
      <c r="F338" s="1854" t="s">
        <v>3167</v>
      </c>
      <c r="G338" s="1854" t="s">
        <v>4091</v>
      </c>
      <c r="H338" s="1854" t="s">
        <v>22</v>
      </c>
      <c r="I338" s="1854" t="s">
        <v>869</v>
      </c>
    </row>
    <row customHeight="1" ht="11.25">
      <c r="A339" s="1854" t="s">
        <v>3093</v>
      </c>
      <c r="B339" s="1854" t="s">
        <v>16</v>
      </c>
      <c r="C339" s="1854" t="s">
        <v>4092</v>
      </c>
      <c r="D339" s="1854" t="s">
        <v>4093</v>
      </c>
      <c r="E339" s="1854" t="s">
        <v>4094</v>
      </c>
      <c r="F339" s="1854" t="s">
        <v>3285</v>
      </c>
      <c r="G339" s="1854" t="s">
        <v>4095</v>
      </c>
      <c r="H339" s="1854" t="s">
        <v>22</v>
      </c>
      <c r="I339" s="1854" t="s">
        <v>869</v>
      </c>
    </row>
    <row customHeight="1" ht="11.25">
      <c r="A340" s="1854" t="s">
        <v>3093</v>
      </c>
      <c r="B340" s="1854" t="s">
        <v>16</v>
      </c>
      <c r="C340" s="1854" t="s">
        <v>3977</v>
      </c>
      <c r="D340" s="1854" t="s">
        <v>3978</v>
      </c>
      <c r="E340" s="1854" t="s">
        <v>3979</v>
      </c>
      <c r="F340" s="1854" t="s">
        <v>3096</v>
      </c>
      <c r="G340" s="1854" t="s">
        <v>3980</v>
      </c>
      <c r="H340" s="1854" t="s">
        <v>22</v>
      </c>
      <c r="I340" s="1854" t="s">
        <v>869</v>
      </c>
    </row>
    <row customHeight="1" ht="11.25">
      <c r="A341" s="1854" t="s">
        <v>3093</v>
      </c>
      <c r="B341" s="1854" t="s">
        <v>16</v>
      </c>
      <c r="C341" s="1854" t="s">
        <v>3465</v>
      </c>
      <c r="D341" s="1854" t="s">
        <v>3466</v>
      </c>
      <c r="E341" s="1854" t="s">
        <v>3467</v>
      </c>
      <c r="F341" s="1854" t="s">
        <v>3096</v>
      </c>
      <c r="G341" s="1854" t="s">
        <v>3468</v>
      </c>
      <c r="H341" s="1854" t="s">
        <v>22</v>
      </c>
      <c r="I341" s="1854" t="s">
        <v>869</v>
      </c>
    </row>
    <row customHeight="1" ht="11.25">
      <c r="A342" s="1854" t="s">
        <v>3093</v>
      </c>
      <c r="B342" s="1854" t="s">
        <v>16</v>
      </c>
      <c r="C342" s="1854" t="s">
        <v>4096</v>
      </c>
      <c r="D342" s="1854" t="s">
        <v>4097</v>
      </c>
      <c r="E342" s="1854" t="s">
        <v>4098</v>
      </c>
      <c r="F342" s="1854" t="s">
        <v>3263</v>
      </c>
      <c r="G342" s="1854" t="s">
        <v>4099</v>
      </c>
      <c r="H342" s="1854" t="s">
        <v>22</v>
      </c>
      <c r="I342" s="1854" t="s">
        <v>869</v>
      </c>
    </row>
    <row customHeight="1" ht="11.25">
      <c r="A343" s="1854" t="s">
        <v>3093</v>
      </c>
      <c r="B343" s="1854" t="s">
        <v>16</v>
      </c>
      <c r="C343" s="1854" t="s">
        <v>3469</v>
      </c>
      <c r="D343" s="1854" t="s">
        <v>3470</v>
      </c>
      <c r="E343" s="1854" t="s">
        <v>3471</v>
      </c>
      <c r="F343" s="1854" t="s">
        <v>3096</v>
      </c>
      <c r="G343" s="1854" t="s">
        <v>3472</v>
      </c>
      <c r="H343" s="1854" t="s">
        <v>22</v>
      </c>
      <c r="I343" s="1854" t="s">
        <v>869</v>
      </c>
    </row>
    <row customHeight="1" ht="11.25">
      <c r="A344" s="1854" t="s">
        <v>3093</v>
      </c>
      <c r="B344" s="1854" t="s">
        <v>16</v>
      </c>
      <c r="C344" s="1854" t="s">
        <v>3473</v>
      </c>
      <c r="D344" s="1854" t="s">
        <v>3474</v>
      </c>
      <c r="E344" s="1854" t="s">
        <v>3475</v>
      </c>
      <c r="F344" s="1854" t="s">
        <v>3476</v>
      </c>
      <c r="G344" s="1854" t="s">
        <v>3477</v>
      </c>
      <c r="H344" s="1854" t="s">
        <v>22</v>
      </c>
      <c r="I344" s="1854" t="s">
        <v>869</v>
      </c>
    </row>
    <row customHeight="1" ht="11.25">
      <c r="A345" s="1854" t="s">
        <v>3093</v>
      </c>
      <c r="B345" s="1854" t="s">
        <v>16</v>
      </c>
      <c r="C345" s="1854" t="s">
        <v>3482</v>
      </c>
      <c r="D345" s="1854" t="s">
        <v>3483</v>
      </c>
      <c r="E345" s="1854" t="s">
        <v>3484</v>
      </c>
      <c r="F345" s="1854" t="s">
        <v>3317</v>
      </c>
      <c r="G345" s="1854" t="s">
        <v>3485</v>
      </c>
      <c r="H345" s="1854" t="s">
        <v>22</v>
      </c>
      <c r="I345" s="1854" t="s">
        <v>869</v>
      </c>
    </row>
    <row customHeight="1" ht="11.25">
      <c r="A346" s="1854" t="s">
        <v>3093</v>
      </c>
      <c r="B346" s="1854" t="s">
        <v>16</v>
      </c>
      <c r="C346" s="1854" t="s">
        <v>4100</v>
      </c>
      <c r="D346" s="1854" t="s">
        <v>4101</v>
      </c>
      <c r="E346" s="1854" t="s">
        <v>4102</v>
      </c>
      <c r="F346" s="1854" t="s">
        <v>3285</v>
      </c>
      <c r="G346" s="1854" t="s">
        <v>4103</v>
      </c>
      <c r="H346" s="1854" t="s">
        <v>22</v>
      </c>
      <c r="I346" s="1854" t="s">
        <v>869</v>
      </c>
    </row>
    <row customHeight="1" ht="11.25">
      <c r="A347" s="1854" t="s">
        <v>3093</v>
      </c>
      <c r="B347" s="1854" t="s">
        <v>16</v>
      </c>
      <c r="C347" s="1854" t="s">
        <v>4104</v>
      </c>
      <c r="D347" s="1854" t="s">
        <v>4105</v>
      </c>
      <c r="E347" s="1854" t="s">
        <v>4106</v>
      </c>
      <c r="F347" s="1854" t="s">
        <v>3100</v>
      </c>
      <c r="G347" s="1854" t="s">
        <v>4107</v>
      </c>
      <c r="H347" s="1854" t="s">
        <v>22</v>
      </c>
      <c r="I347" s="1854" t="s">
        <v>869</v>
      </c>
    </row>
    <row customHeight="1" ht="11.25">
      <c r="A348" s="1854" t="s">
        <v>3093</v>
      </c>
      <c r="B348" s="1854" t="s">
        <v>16</v>
      </c>
      <c r="C348" s="1854" t="s">
        <v>4108</v>
      </c>
      <c r="D348" s="1854" t="s">
        <v>4109</v>
      </c>
      <c r="E348" s="1854" t="s">
        <v>4110</v>
      </c>
      <c r="F348" s="1854" t="s">
        <v>3285</v>
      </c>
      <c r="G348" s="1854" t="s">
        <v>4111</v>
      </c>
      <c r="H348" s="1854" t="s">
        <v>22</v>
      </c>
      <c r="I348" s="1854" t="s">
        <v>869</v>
      </c>
    </row>
    <row customHeight="1" ht="11.25">
      <c r="A349" s="1854" t="s">
        <v>3093</v>
      </c>
      <c r="B349" s="1854" t="s">
        <v>16</v>
      </c>
      <c r="C349" s="1854" t="s">
        <v>4112</v>
      </c>
      <c r="D349" s="1854" t="s">
        <v>4113</v>
      </c>
      <c r="E349" s="1854" t="s">
        <v>4114</v>
      </c>
      <c r="F349" s="1854" t="s">
        <v>3436</v>
      </c>
      <c r="G349" s="1854" t="s">
        <v>4115</v>
      </c>
      <c r="H349" s="1854" t="s">
        <v>22</v>
      </c>
      <c r="I349" s="1854" t="s">
        <v>869</v>
      </c>
    </row>
    <row customHeight="1" ht="11.25">
      <c r="A350" s="1854" t="s">
        <v>3093</v>
      </c>
      <c r="B350" s="1854" t="s">
        <v>16</v>
      </c>
      <c r="C350" s="1854" t="s">
        <v>3506</v>
      </c>
      <c r="D350" s="1854" t="s">
        <v>3507</v>
      </c>
      <c r="E350" s="1854" t="s">
        <v>3508</v>
      </c>
      <c r="F350" s="1854" t="s">
        <v>3281</v>
      </c>
      <c r="G350" s="1854" t="s">
        <v>3509</v>
      </c>
      <c r="H350" s="1854" t="s">
        <v>22</v>
      </c>
      <c r="I350" s="1854" t="s">
        <v>869</v>
      </c>
    </row>
    <row customHeight="1" ht="11.25">
      <c r="A351" s="1854" t="s">
        <v>3093</v>
      </c>
      <c r="B351" s="1854" t="s">
        <v>16</v>
      </c>
      <c r="C351" s="1854" t="s">
        <v>4116</v>
      </c>
      <c r="D351" s="1854" t="s">
        <v>4117</v>
      </c>
      <c r="E351" s="1854" t="s">
        <v>4118</v>
      </c>
      <c r="F351" s="1854" t="s">
        <v>3204</v>
      </c>
      <c r="G351" s="1854" t="s">
        <v>4119</v>
      </c>
      <c r="H351" s="1854" t="s">
        <v>22</v>
      </c>
      <c r="I351" s="1854" t="s">
        <v>869</v>
      </c>
    </row>
    <row customHeight="1" ht="11.25">
      <c r="A352" s="1854" t="s">
        <v>3093</v>
      </c>
      <c r="B352" s="1854" t="s">
        <v>16</v>
      </c>
      <c r="C352" s="1854" t="s">
        <v>4120</v>
      </c>
      <c r="D352" s="1854" t="s">
        <v>4121</v>
      </c>
      <c r="E352" s="1854" t="s">
        <v>4122</v>
      </c>
      <c r="F352" s="1854" t="s">
        <v>3281</v>
      </c>
      <c r="G352" s="1854" t="s">
        <v>4123</v>
      </c>
      <c r="H352" s="1854" t="s">
        <v>22</v>
      </c>
      <c r="I352" s="1854" t="s">
        <v>869</v>
      </c>
    </row>
    <row customHeight="1" ht="11.25">
      <c r="A353" s="1854" t="s">
        <v>3093</v>
      </c>
      <c r="B353" s="1854" t="s">
        <v>16</v>
      </c>
      <c r="C353" s="1854" t="s">
        <v>4124</v>
      </c>
      <c r="D353" s="1854" t="s">
        <v>4125</v>
      </c>
      <c r="E353" s="1854" t="s">
        <v>4126</v>
      </c>
      <c r="F353" s="1854" t="s">
        <v>4127</v>
      </c>
      <c r="G353" s="1854" t="s">
        <v>3253</v>
      </c>
      <c r="H353" s="1854" t="s">
        <v>22</v>
      </c>
      <c r="I353" s="1854" t="s">
        <v>869</v>
      </c>
    </row>
    <row customHeight="1" ht="11.25">
      <c r="A354" s="1854" t="s">
        <v>3093</v>
      </c>
      <c r="B354" s="1854" t="s">
        <v>16</v>
      </c>
      <c r="C354" s="1854" t="s">
        <v>4128</v>
      </c>
      <c r="D354" s="1854" t="s">
        <v>4129</v>
      </c>
      <c r="E354" s="1854" t="s">
        <v>4130</v>
      </c>
      <c r="F354" s="1854" t="s">
        <v>3204</v>
      </c>
      <c r="G354" s="1854" t="s">
        <v>4131</v>
      </c>
      <c r="H354" s="1854" t="s">
        <v>22</v>
      </c>
      <c r="I354" s="1854" t="s">
        <v>869</v>
      </c>
    </row>
    <row customHeight="1" ht="11.25">
      <c r="A355" s="1854" t="s">
        <v>3093</v>
      </c>
      <c r="B355" s="1854" t="s">
        <v>16</v>
      </c>
      <c r="C355" s="1854" t="s">
        <v>3518</v>
      </c>
      <c r="D355" s="1854" t="s">
        <v>3519</v>
      </c>
      <c r="E355" s="1854" t="s">
        <v>3520</v>
      </c>
      <c r="F355" s="1854" t="s">
        <v>3096</v>
      </c>
      <c r="G355" s="1854" t="s">
        <v>3521</v>
      </c>
      <c r="H355" s="1854" t="s">
        <v>22</v>
      </c>
      <c r="I355" s="1854" t="s">
        <v>869</v>
      </c>
    </row>
    <row customHeight="1" ht="11.25">
      <c r="A356" s="1854" t="s">
        <v>3093</v>
      </c>
      <c r="B356" s="1854" t="s">
        <v>16</v>
      </c>
      <c r="C356" s="1854" t="s">
        <v>4132</v>
      </c>
      <c r="D356" s="1854" t="s">
        <v>4133</v>
      </c>
      <c r="E356" s="1854" t="s">
        <v>4134</v>
      </c>
      <c r="F356" s="1854" t="s">
        <v>3148</v>
      </c>
      <c r="G356" s="1854" t="s">
        <v>4037</v>
      </c>
      <c r="H356" s="1854" t="s">
        <v>22</v>
      </c>
      <c r="I356" s="1854" t="s">
        <v>869</v>
      </c>
    </row>
    <row customHeight="1" ht="11.25">
      <c r="A357" s="1854" t="s">
        <v>3093</v>
      </c>
      <c r="B357" s="1854" t="s">
        <v>16</v>
      </c>
      <c r="C357" s="1854" t="s">
        <v>3546</v>
      </c>
      <c r="D357" s="1854" t="s">
        <v>3547</v>
      </c>
      <c r="E357" s="1854" t="s">
        <v>3548</v>
      </c>
      <c r="F357" s="1854" t="s">
        <v>3423</v>
      </c>
      <c r="G357" s="1854" t="s">
        <v>3549</v>
      </c>
      <c r="H357" s="1854" t="s">
        <v>22</v>
      </c>
      <c r="I357" s="1854" t="s">
        <v>869</v>
      </c>
    </row>
    <row customHeight="1" ht="11.25">
      <c r="A358" s="1854" t="s">
        <v>3093</v>
      </c>
      <c r="B358" s="1854" t="s">
        <v>16</v>
      </c>
      <c r="C358" s="1854" t="s">
        <v>4135</v>
      </c>
      <c r="D358" s="1854" t="s">
        <v>4136</v>
      </c>
      <c r="E358" s="1854" t="s">
        <v>4137</v>
      </c>
      <c r="F358" s="1854" t="s">
        <v>3100</v>
      </c>
      <c r="G358" s="1854" t="s">
        <v>4138</v>
      </c>
      <c r="H358" s="1854" t="s">
        <v>22</v>
      </c>
      <c r="I358" s="1854" t="s">
        <v>869</v>
      </c>
    </row>
    <row customHeight="1" ht="11.25">
      <c r="A359" s="1854" t="s">
        <v>3093</v>
      </c>
      <c r="B359" s="1854" t="s">
        <v>16</v>
      </c>
      <c r="C359" s="1854" t="s">
        <v>3550</v>
      </c>
      <c r="D359" s="1854" t="s">
        <v>3551</v>
      </c>
      <c r="E359" s="1854" t="s">
        <v>3552</v>
      </c>
      <c r="F359" s="1854" t="s">
        <v>3263</v>
      </c>
      <c r="G359" s="1854" t="s">
        <v>3553</v>
      </c>
      <c r="H359" s="1854" t="s">
        <v>22</v>
      </c>
      <c r="I359" s="1854" t="s">
        <v>869</v>
      </c>
    </row>
    <row customHeight="1" ht="11.25">
      <c r="A360" s="1854" t="s">
        <v>3093</v>
      </c>
      <c r="B360" s="1854" t="s">
        <v>16</v>
      </c>
      <c r="C360" s="1854" t="s">
        <v>3562</v>
      </c>
      <c r="D360" s="1854" t="s">
        <v>3563</v>
      </c>
      <c r="E360" s="1854" t="s">
        <v>3564</v>
      </c>
      <c r="F360" s="1854" t="s">
        <v>3476</v>
      </c>
      <c r="G360" s="1854" t="s">
        <v>3565</v>
      </c>
      <c r="H360" s="1854" t="s">
        <v>22</v>
      </c>
      <c r="I360" s="1854" t="s">
        <v>869</v>
      </c>
    </row>
    <row customHeight="1" ht="11.25">
      <c r="A361" s="1854" t="s">
        <v>3093</v>
      </c>
      <c r="B361" s="1854" t="s">
        <v>16</v>
      </c>
      <c r="C361" s="1854" t="s">
        <v>4139</v>
      </c>
      <c r="D361" s="1854" t="s">
        <v>4140</v>
      </c>
      <c r="E361" s="1854" t="s">
        <v>4141</v>
      </c>
      <c r="F361" s="1854" t="s">
        <v>3100</v>
      </c>
      <c r="G361" s="1854" t="s">
        <v>4142</v>
      </c>
      <c r="H361" s="1854" t="s">
        <v>22</v>
      </c>
      <c r="I361" s="1854" t="s">
        <v>869</v>
      </c>
    </row>
    <row customHeight="1" ht="11.25">
      <c r="A362" s="1854" t="s">
        <v>3093</v>
      </c>
      <c r="B362" s="1854" t="s">
        <v>16</v>
      </c>
      <c r="C362" s="1854" t="s">
        <v>4143</v>
      </c>
      <c r="D362" s="1854" t="s">
        <v>4144</v>
      </c>
      <c r="E362" s="1854" t="s">
        <v>4145</v>
      </c>
      <c r="F362" s="1854" t="s">
        <v>3285</v>
      </c>
      <c r="G362" s="1854" t="s">
        <v>22</v>
      </c>
      <c r="H362" s="1854" t="s">
        <v>22</v>
      </c>
      <c r="I362" s="1854" t="s">
        <v>869</v>
      </c>
    </row>
    <row customHeight="1" ht="11.25">
      <c r="A363" s="1854" t="s">
        <v>3093</v>
      </c>
      <c r="B363" s="1854" t="s">
        <v>16</v>
      </c>
      <c r="C363" s="1854" t="s">
        <v>4146</v>
      </c>
      <c r="D363" s="1854" t="s">
        <v>4147</v>
      </c>
      <c r="E363" s="1854" t="s">
        <v>4148</v>
      </c>
      <c r="F363" s="1854" t="s">
        <v>3100</v>
      </c>
      <c r="G363" s="1854" t="s">
        <v>4149</v>
      </c>
      <c r="H363" s="1854" t="s">
        <v>22</v>
      </c>
      <c r="I363" s="1854" t="s">
        <v>869</v>
      </c>
    </row>
    <row customHeight="1" ht="11.25">
      <c r="A364" s="1854" t="s">
        <v>3093</v>
      </c>
      <c r="B364" s="1854" t="s">
        <v>16</v>
      </c>
      <c r="C364" s="1854" t="s">
        <v>4150</v>
      </c>
      <c r="D364" s="1854" t="s">
        <v>4151</v>
      </c>
      <c r="E364" s="1854" t="s">
        <v>4152</v>
      </c>
      <c r="F364" s="1854" t="s">
        <v>3158</v>
      </c>
      <c r="G364" s="1854" t="s">
        <v>4153</v>
      </c>
      <c r="H364" s="1854" t="s">
        <v>22</v>
      </c>
      <c r="I364" s="1854" t="s">
        <v>869</v>
      </c>
    </row>
    <row customHeight="1" ht="11.25">
      <c r="A365" s="1854" t="s">
        <v>3093</v>
      </c>
      <c r="B365" s="1854" t="s">
        <v>16</v>
      </c>
      <c r="C365" s="1854" t="s">
        <v>4154</v>
      </c>
      <c r="D365" s="1854" t="s">
        <v>4155</v>
      </c>
      <c r="E365" s="1854" t="s">
        <v>4156</v>
      </c>
      <c r="F365" s="1854" t="s">
        <v>3096</v>
      </c>
      <c r="G365" s="1854" t="s">
        <v>4157</v>
      </c>
      <c r="H365" s="1854" t="s">
        <v>22</v>
      </c>
      <c r="I365" s="1854" t="s">
        <v>869</v>
      </c>
    </row>
    <row customHeight="1" ht="11.25">
      <c r="A366" s="1854" t="s">
        <v>3093</v>
      </c>
      <c r="B366" s="1854" t="s">
        <v>16</v>
      </c>
      <c r="C366" s="1854" t="s">
        <v>4158</v>
      </c>
      <c r="D366" s="1854" t="s">
        <v>4159</v>
      </c>
      <c r="E366" s="1854" t="s">
        <v>4160</v>
      </c>
      <c r="F366" s="1854" t="s">
        <v>3096</v>
      </c>
      <c r="G366" s="1854" t="s">
        <v>4161</v>
      </c>
      <c r="H366" s="1854" t="s">
        <v>22</v>
      </c>
      <c r="I366" s="1854" t="s">
        <v>869</v>
      </c>
    </row>
    <row customHeight="1" ht="11.25">
      <c r="A367" s="1854" t="s">
        <v>3093</v>
      </c>
      <c r="B367" s="1854" t="s">
        <v>16</v>
      </c>
      <c r="C367" s="1854" t="s">
        <v>4162</v>
      </c>
      <c r="D367" s="1854" t="s">
        <v>4159</v>
      </c>
      <c r="E367" s="1854" t="s">
        <v>4160</v>
      </c>
      <c r="F367" s="1854" t="s">
        <v>3476</v>
      </c>
      <c r="G367" s="1854" t="s">
        <v>4161</v>
      </c>
      <c r="H367" s="1854" t="s">
        <v>22</v>
      </c>
      <c r="I367" s="1854" t="s">
        <v>869</v>
      </c>
    </row>
    <row customHeight="1" ht="11.25">
      <c r="A368" s="1854" t="s">
        <v>3093</v>
      </c>
      <c r="B368" s="1854" t="s">
        <v>16</v>
      </c>
      <c r="C368" s="1854" t="s">
        <v>4163</v>
      </c>
      <c r="D368" s="1854" t="s">
        <v>4164</v>
      </c>
      <c r="E368" s="1854" t="s">
        <v>4165</v>
      </c>
      <c r="F368" s="1854" t="s">
        <v>3096</v>
      </c>
      <c r="G368" s="1854" t="s">
        <v>4166</v>
      </c>
      <c r="H368" s="1854" t="s">
        <v>22</v>
      </c>
      <c r="I368" s="1854" t="s">
        <v>869</v>
      </c>
    </row>
    <row customHeight="1" ht="11.25">
      <c r="A369" s="1854" t="s">
        <v>3093</v>
      </c>
      <c r="B369" s="1854" t="s">
        <v>16</v>
      </c>
      <c r="C369" s="1854" t="s">
        <v>4167</v>
      </c>
      <c r="D369" s="1854" t="s">
        <v>4168</v>
      </c>
      <c r="E369" s="1854" t="s">
        <v>4169</v>
      </c>
      <c r="F369" s="1854" t="s">
        <v>3285</v>
      </c>
      <c r="G369" s="1854" t="s">
        <v>4170</v>
      </c>
      <c r="H369" s="1854" t="s">
        <v>22</v>
      </c>
      <c r="I369" s="1854" t="s">
        <v>869</v>
      </c>
    </row>
    <row customHeight="1" ht="11.25">
      <c r="A370" s="1854" t="s">
        <v>3093</v>
      </c>
      <c r="B370" s="1854" t="s">
        <v>16</v>
      </c>
      <c r="C370" s="1854" t="s">
        <v>3582</v>
      </c>
      <c r="D370" s="1854" t="s">
        <v>3583</v>
      </c>
      <c r="E370" s="1854" t="s">
        <v>3584</v>
      </c>
      <c r="F370" s="1854" t="s">
        <v>3423</v>
      </c>
      <c r="G370" s="1854" t="s">
        <v>3585</v>
      </c>
      <c r="H370" s="1854" t="s">
        <v>22</v>
      </c>
      <c r="I370" s="1854" t="s">
        <v>869</v>
      </c>
    </row>
    <row customHeight="1" ht="11.25">
      <c r="A371" s="1854" t="s">
        <v>3093</v>
      </c>
      <c r="B371" s="1854" t="s">
        <v>16</v>
      </c>
      <c r="C371" s="1854" t="s">
        <v>4171</v>
      </c>
      <c r="D371" s="1854" t="s">
        <v>4172</v>
      </c>
      <c r="E371" s="1854" t="s">
        <v>4173</v>
      </c>
      <c r="F371" s="1854" t="s">
        <v>3096</v>
      </c>
      <c r="G371" s="1854" t="s">
        <v>4174</v>
      </c>
      <c r="H371" s="1854" t="s">
        <v>22</v>
      </c>
      <c r="I371" s="1854" t="s">
        <v>869</v>
      </c>
    </row>
    <row customHeight="1" ht="11.25">
      <c r="A372" s="1854" t="s">
        <v>3093</v>
      </c>
      <c r="B372" s="1854" t="s">
        <v>16</v>
      </c>
      <c r="C372" s="1854" t="s">
        <v>3586</v>
      </c>
      <c r="D372" s="1854" t="s">
        <v>3587</v>
      </c>
      <c r="E372" s="1854" t="s">
        <v>3588</v>
      </c>
      <c r="F372" s="1854" t="s">
        <v>3476</v>
      </c>
      <c r="G372" s="1854" t="s">
        <v>3589</v>
      </c>
      <c r="H372" s="1854" t="s">
        <v>22</v>
      </c>
      <c r="I372" s="1854" t="s">
        <v>869</v>
      </c>
    </row>
    <row customHeight="1" ht="11.25">
      <c r="A373" s="1854" t="s">
        <v>3093</v>
      </c>
      <c r="B373" s="1854" t="s">
        <v>16</v>
      </c>
      <c r="C373" s="1854" t="s">
        <v>4175</v>
      </c>
      <c r="D373" s="1854" t="s">
        <v>4176</v>
      </c>
      <c r="E373" s="1854" t="s">
        <v>4177</v>
      </c>
      <c r="F373" s="1854" t="s">
        <v>3276</v>
      </c>
      <c r="G373" s="1854" t="s">
        <v>4178</v>
      </c>
      <c r="H373" s="1854" t="s">
        <v>22</v>
      </c>
      <c r="I373" s="1854" t="s">
        <v>869</v>
      </c>
    </row>
    <row customHeight="1" ht="11.25">
      <c r="A374" s="1854" t="s">
        <v>3093</v>
      </c>
      <c r="B374" s="1854" t="s">
        <v>16</v>
      </c>
      <c r="C374" s="1854" t="s">
        <v>4179</v>
      </c>
      <c r="D374" s="1854" t="s">
        <v>4180</v>
      </c>
      <c r="E374" s="1854" t="s">
        <v>4181</v>
      </c>
      <c r="F374" s="1854" t="s">
        <v>3096</v>
      </c>
      <c r="G374" s="1854" t="s">
        <v>4182</v>
      </c>
      <c r="H374" s="1854" t="s">
        <v>22</v>
      </c>
      <c r="I374" s="1854" t="s">
        <v>869</v>
      </c>
    </row>
    <row customHeight="1" ht="11.25">
      <c r="A375" s="1854" t="s">
        <v>3093</v>
      </c>
      <c r="B375" s="1854" t="s">
        <v>16</v>
      </c>
      <c r="C375" s="1854" t="s">
        <v>4183</v>
      </c>
      <c r="D375" s="1854" t="s">
        <v>4184</v>
      </c>
      <c r="E375" s="1854" t="s">
        <v>4185</v>
      </c>
      <c r="F375" s="1854" t="s">
        <v>3423</v>
      </c>
      <c r="G375" s="1854" t="s">
        <v>4186</v>
      </c>
      <c r="H375" s="1854" t="s">
        <v>22</v>
      </c>
      <c r="I375" s="1854" t="s">
        <v>869</v>
      </c>
    </row>
    <row customHeight="1" ht="11.25">
      <c r="A376" s="1854" t="s">
        <v>3093</v>
      </c>
      <c r="B376" s="1854" t="s">
        <v>16</v>
      </c>
      <c r="C376" s="1854" t="s">
        <v>4187</v>
      </c>
      <c r="D376" s="1854" t="s">
        <v>4188</v>
      </c>
      <c r="E376" s="1854" t="s">
        <v>4189</v>
      </c>
      <c r="F376" s="1854" t="s">
        <v>3096</v>
      </c>
      <c r="G376" s="1854" t="s">
        <v>4190</v>
      </c>
      <c r="H376" s="1854" t="s">
        <v>22</v>
      </c>
      <c r="I376" s="1854" t="s">
        <v>869</v>
      </c>
    </row>
    <row customHeight="1" ht="11.25">
      <c r="A377" s="1854" t="s">
        <v>3093</v>
      </c>
      <c r="B377" s="1854" t="s">
        <v>16</v>
      </c>
      <c r="C377" s="1854" t="s">
        <v>4191</v>
      </c>
      <c r="D377" s="1854" t="s">
        <v>4192</v>
      </c>
      <c r="E377" s="1854" t="s">
        <v>4193</v>
      </c>
      <c r="F377" s="1854" t="s">
        <v>3096</v>
      </c>
      <c r="G377" s="1854" t="s">
        <v>4194</v>
      </c>
      <c r="H377" s="1854" t="s">
        <v>22</v>
      </c>
      <c r="I377" s="1854" t="s">
        <v>869</v>
      </c>
    </row>
    <row customHeight="1" ht="11.25">
      <c r="A378" s="1854" t="s">
        <v>3093</v>
      </c>
      <c r="B378" s="1854" t="s">
        <v>16</v>
      </c>
      <c r="C378" s="1854" t="s">
        <v>3598</v>
      </c>
      <c r="D378" s="1854" t="s">
        <v>3599</v>
      </c>
      <c r="E378" s="1854" t="s">
        <v>3600</v>
      </c>
      <c r="F378" s="1854" t="s">
        <v>3100</v>
      </c>
      <c r="G378" s="1854" t="s">
        <v>3601</v>
      </c>
      <c r="H378" s="1854" t="s">
        <v>22</v>
      </c>
      <c r="I378" s="1854" t="s">
        <v>869</v>
      </c>
    </row>
    <row customHeight="1" ht="11.25">
      <c r="A379" s="1854" t="s">
        <v>3093</v>
      </c>
      <c r="B379" s="1854" t="s">
        <v>16</v>
      </c>
      <c r="C379" s="1854" t="s">
        <v>3602</v>
      </c>
      <c r="D379" s="1854" t="s">
        <v>3603</v>
      </c>
      <c r="E379" s="1854" t="s">
        <v>3604</v>
      </c>
      <c r="F379" s="1854" t="s">
        <v>3096</v>
      </c>
      <c r="G379" s="1854" t="s">
        <v>3605</v>
      </c>
      <c r="H379" s="1854" t="s">
        <v>22</v>
      </c>
      <c r="I379" s="1854" t="s">
        <v>869</v>
      </c>
    </row>
    <row customHeight="1" ht="11.25">
      <c r="A380" s="1854" t="s">
        <v>3093</v>
      </c>
      <c r="B380" s="1854" t="s">
        <v>16</v>
      </c>
      <c r="C380" s="1854" t="s">
        <v>4195</v>
      </c>
      <c r="D380" s="1854" t="s">
        <v>4196</v>
      </c>
      <c r="E380" s="1854" t="s">
        <v>4197</v>
      </c>
      <c r="F380" s="1854" t="s">
        <v>3096</v>
      </c>
      <c r="G380" s="1854" t="s">
        <v>4198</v>
      </c>
      <c r="H380" s="1854" t="s">
        <v>22</v>
      </c>
      <c r="I380" s="1854" t="s">
        <v>869</v>
      </c>
    </row>
    <row customHeight="1" ht="11.25">
      <c r="A381" s="1854" t="s">
        <v>3093</v>
      </c>
      <c r="B381" s="1854" t="s">
        <v>16</v>
      </c>
      <c r="C381" s="1854" t="s">
        <v>4199</v>
      </c>
      <c r="D381" s="1854" t="s">
        <v>4200</v>
      </c>
      <c r="E381" s="1854" t="s">
        <v>4201</v>
      </c>
      <c r="F381" s="1854" t="s">
        <v>3285</v>
      </c>
      <c r="G381" s="1854" t="s">
        <v>4202</v>
      </c>
      <c r="H381" s="1854" t="s">
        <v>22</v>
      </c>
      <c r="I381" s="1854" t="s">
        <v>869</v>
      </c>
    </row>
    <row customHeight="1" ht="11.25">
      <c r="A382" s="1854" t="s">
        <v>3093</v>
      </c>
      <c r="B382" s="1854" t="s">
        <v>16</v>
      </c>
      <c r="C382" s="1854" t="s">
        <v>4203</v>
      </c>
      <c r="D382" s="1854" t="s">
        <v>4204</v>
      </c>
      <c r="E382" s="1854" t="s">
        <v>4205</v>
      </c>
      <c r="F382" s="1854" t="s">
        <v>4206</v>
      </c>
      <c r="G382" s="1854" t="s">
        <v>4207</v>
      </c>
      <c r="H382" s="1854" t="s">
        <v>22</v>
      </c>
      <c r="I382" s="1854" t="s">
        <v>869</v>
      </c>
    </row>
    <row customHeight="1" ht="11.25">
      <c r="A383" s="1854" t="s">
        <v>3093</v>
      </c>
      <c r="B383" s="1854" t="s">
        <v>16</v>
      </c>
      <c r="C383" s="1854" t="s">
        <v>4208</v>
      </c>
      <c r="D383" s="1854" t="s">
        <v>4209</v>
      </c>
      <c r="E383" s="1854" t="s">
        <v>4210</v>
      </c>
      <c r="F383" s="1854" t="s">
        <v>3096</v>
      </c>
      <c r="G383" s="1854" t="s">
        <v>4211</v>
      </c>
      <c r="H383" s="1854" t="s">
        <v>22</v>
      </c>
      <c r="I383" s="1854" t="s">
        <v>869</v>
      </c>
    </row>
    <row customHeight="1" ht="11.25">
      <c r="A384" s="1854" t="s">
        <v>3093</v>
      </c>
      <c r="B384" s="1854" t="s">
        <v>16</v>
      </c>
      <c r="C384" s="1854" t="s">
        <v>3618</v>
      </c>
      <c r="D384" s="1854" t="s">
        <v>3619</v>
      </c>
      <c r="E384" s="1854" t="s">
        <v>3620</v>
      </c>
      <c r="F384" s="1854" t="s">
        <v>3096</v>
      </c>
      <c r="G384" s="1854" t="s">
        <v>3621</v>
      </c>
      <c r="H384" s="1854" t="s">
        <v>22</v>
      </c>
      <c r="I384" s="1854" t="s">
        <v>869</v>
      </c>
    </row>
    <row customHeight="1" ht="11.25">
      <c r="A385" s="1854" t="s">
        <v>3093</v>
      </c>
      <c r="B385" s="1854" t="s">
        <v>16</v>
      </c>
      <c r="C385" s="1854" t="s">
        <v>3626</v>
      </c>
      <c r="D385" s="1854" t="s">
        <v>3627</v>
      </c>
      <c r="E385" s="1854" t="s">
        <v>3628</v>
      </c>
      <c r="F385" s="1854" t="s">
        <v>3285</v>
      </c>
      <c r="G385" s="1854" t="s">
        <v>3629</v>
      </c>
      <c r="H385" s="1854" t="s">
        <v>22</v>
      </c>
      <c r="I385" s="1854" t="s">
        <v>869</v>
      </c>
    </row>
    <row customHeight="1" ht="11.25">
      <c r="A386" s="1854" t="s">
        <v>3093</v>
      </c>
      <c r="B386" s="1854" t="s">
        <v>16</v>
      </c>
      <c r="C386" s="1854" t="s">
        <v>4212</v>
      </c>
      <c r="D386" s="1854" t="s">
        <v>4213</v>
      </c>
      <c r="E386" s="1854" t="s">
        <v>4214</v>
      </c>
      <c r="F386" s="1854" t="s">
        <v>3476</v>
      </c>
      <c r="G386" s="1854" t="s">
        <v>4215</v>
      </c>
      <c r="H386" s="1854" t="s">
        <v>22</v>
      </c>
      <c r="I386" s="1854" t="s">
        <v>869</v>
      </c>
    </row>
    <row customHeight="1" ht="11.25">
      <c r="A387" s="1854" t="s">
        <v>3093</v>
      </c>
      <c r="B387" s="1854" t="s">
        <v>16</v>
      </c>
      <c r="C387" s="1854" t="s">
        <v>4216</v>
      </c>
      <c r="D387" s="1854" t="s">
        <v>4217</v>
      </c>
      <c r="E387" s="1854" t="s">
        <v>4218</v>
      </c>
      <c r="F387" s="1854" t="s">
        <v>3100</v>
      </c>
      <c r="G387" s="1854" t="s">
        <v>3505</v>
      </c>
      <c r="H387" s="1854" t="s">
        <v>22</v>
      </c>
      <c r="I387" s="1854" t="s">
        <v>869</v>
      </c>
    </row>
    <row customHeight="1" ht="11.25">
      <c r="A388" s="1854" t="s">
        <v>3093</v>
      </c>
      <c r="B388" s="1854" t="s">
        <v>16</v>
      </c>
      <c r="C388" s="1854" t="s">
        <v>4219</v>
      </c>
      <c r="D388" s="1854" t="s">
        <v>4220</v>
      </c>
      <c r="E388" s="1854" t="s">
        <v>4221</v>
      </c>
      <c r="F388" s="1854" t="s">
        <v>3167</v>
      </c>
      <c r="G388" s="1854" t="s">
        <v>22</v>
      </c>
      <c r="H388" s="1854" t="s">
        <v>22</v>
      </c>
      <c r="I388" s="1854" t="s">
        <v>869</v>
      </c>
    </row>
    <row customHeight="1" ht="11.25">
      <c r="A389" s="1854" t="s">
        <v>3093</v>
      </c>
      <c r="B389" s="1854" t="s">
        <v>16</v>
      </c>
      <c r="C389" s="1854" t="s">
        <v>3630</v>
      </c>
      <c r="D389" s="1854" t="s">
        <v>3631</v>
      </c>
      <c r="E389" s="1854" t="s">
        <v>3632</v>
      </c>
      <c r="F389" s="1854" t="s">
        <v>3476</v>
      </c>
      <c r="G389" s="1854" t="s">
        <v>3633</v>
      </c>
      <c r="H389" s="1854" t="s">
        <v>22</v>
      </c>
      <c r="I389" s="1854" t="s">
        <v>869</v>
      </c>
    </row>
    <row customHeight="1" ht="11.25">
      <c r="A390" s="1854" t="s">
        <v>3093</v>
      </c>
      <c r="B390" s="1854" t="s">
        <v>16</v>
      </c>
      <c r="C390" s="1854" t="s">
        <v>3644</v>
      </c>
      <c r="D390" s="1854" t="s">
        <v>3645</v>
      </c>
      <c r="E390" s="1854" t="s">
        <v>3646</v>
      </c>
      <c r="F390" s="1854" t="s">
        <v>3285</v>
      </c>
      <c r="G390" s="1854" t="s">
        <v>3647</v>
      </c>
      <c r="H390" s="1854" t="s">
        <v>22</v>
      </c>
      <c r="I390" s="1854" t="s">
        <v>869</v>
      </c>
    </row>
    <row customHeight="1" ht="11.25">
      <c r="A391" s="1854" t="s">
        <v>3093</v>
      </c>
      <c r="B391" s="1854" t="s">
        <v>16</v>
      </c>
      <c r="C391" s="1854" t="s">
        <v>3648</v>
      </c>
      <c r="D391" s="1854" t="s">
        <v>3649</v>
      </c>
      <c r="E391" s="1854" t="s">
        <v>3650</v>
      </c>
      <c r="F391" s="1854" t="s">
        <v>3276</v>
      </c>
      <c r="G391" s="1854" t="s">
        <v>3651</v>
      </c>
      <c r="H391" s="1854" t="s">
        <v>22</v>
      </c>
      <c r="I391" s="1854" t="s">
        <v>869</v>
      </c>
    </row>
    <row customHeight="1" ht="11.25">
      <c r="A392" s="1854" t="s">
        <v>3093</v>
      </c>
      <c r="B392" s="1854" t="s">
        <v>16</v>
      </c>
      <c r="C392" s="1854" t="s">
        <v>4222</v>
      </c>
      <c r="D392" s="1854" t="s">
        <v>4223</v>
      </c>
      <c r="E392" s="1854" t="s">
        <v>4224</v>
      </c>
      <c r="F392" s="1854" t="s">
        <v>3096</v>
      </c>
      <c r="G392" s="1854" t="s">
        <v>4225</v>
      </c>
      <c r="H392" s="1854" t="s">
        <v>22</v>
      </c>
      <c r="I392" s="1854" t="s">
        <v>869</v>
      </c>
    </row>
    <row customHeight="1" ht="11.25">
      <c r="A393" s="1854" t="s">
        <v>3093</v>
      </c>
      <c r="B393" s="1854" t="s">
        <v>16</v>
      </c>
      <c r="C393" s="1854" t="s">
        <v>4226</v>
      </c>
      <c r="D393" s="1854" t="s">
        <v>4227</v>
      </c>
      <c r="E393" s="1854" t="s">
        <v>4228</v>
      </c>
      <c r="F393" s="1854" t="s">
        <v>3476</v>
      </c>
      <c r="G393" s="1854" t="s">
        <v>4229</v>
      </c>
      <c r="H393" s="1854" t="s">
        <v>22</v>
      </c>
      <c r="I393" s="1854" t="s">
        <v>869</v>
      </c>
    </row>
    <row customHeight="1" ht="11.25">
      <c r="A394" s="1854" t="s">
        <v>3093</v>
      </c>
      <c r="B394" s="1854" t="s">
        <v>16</v>
      </c>
      <c r="C394" s="1854" t="s">
        <v>3656</v>
      </c>
      <c r="D394" s="1854" t="s">
        <v>3657</v>
      </c>
      <c r="E394" s="1854" t="s">
        <v>3658</v>
      </c>
      <c r="F394" s="1854" t="s">
        <v>3100</v>
      </c>
      <c r="G394" s="1854" t="s">
        <v>3659</v>
      </c>
      <c r="H394" s="1854" t="s">
        <v>22</v>
      </c>
      <c r="I394" s="1854" t="s">
        <v>869</v>
      </c>
    </row>
    <row customHeight="1" ht="11.25">
      <c r="A395" s="1854" t="s">
        <v>3093</v>
      </c>
      <c r="B395" s="1854" t="s">
        <v>16</v>
      </c>
      <c r="C395" s="1854" t="s">
        <v>3690</v>
      </c>
      <c r="D395" s="1854" t="s">
        <v>3691</v>
      </c>
      <c r="E395" s="1854" t="s">
        <v>3692</v>
      </c>
      <c r="F395" s="1854" t="s">
        <v>3317</v>
      </c>
      <c r="G395" s="1854" t="s">
        <v>3693</v>
      </c>
      <c r="H395" s="1854" t="s">
        <v>22</v>
      </c>
      <c r="I395" s="1854" t="s">
        <v>869</v>
      </c>
    </row>
    <row customHeight="1" ht="11.25">
      <c r="A396" s="1854" t="s">
        <v>3093</v>
      </c>
      <c r="B396" s="1854" t="s">
        <v>16</v>
      </c>
      <c r="C396" s="1854" t="s">
        <v>4230</v>
      </c>
      <c r="D396" s="1854" t="s">
        <v>4231</v>
      </c>
      <c r="E396" s="1854" t="s">
        <v>4232</v>
      </c>
      <c r="F396" s="1854" t="s">
        <v>3096</v>
      </c>
      <c r="G396" s="1854" t="s">
        <v>4233</v>
      </c>
      <c r="H396" s="1854" t="s">
        <v>22</v>
      </c>
      <c r="I396" s="1854" t="s">
        <v>869</v>
      </c>
    </row>
    <row customHeight="1" ht="11.25">
      <c r="A397" s="1854" t="s">
        <v>3093</v>
      </c>
      <c r="B397" s="1854" t="s">
        <v>16</v>
      </c>
      <c r="C397" s="1854" t="s">
        <v>4234</v>
      </c>
      <c r="D397" s="1854" t="s">
        <v>4235</v>
      </c>
      <c r="E397" s="1854" t="s">
        <v>4236</v>
      </c>
      <c r="F397" s="1854" t="s">
        <v>3436</v>
      </c>
      <c r="G397" s="1854" t="s">
        <v>4237</v>
      </c>
      <c r="H397" s="1854" t="s">
        <v>22</v>
      </c>
      <c r="I397" s="1854" t="s">
        <v>869</v>
      </c>
    </row>
    <row customHeight="1" ht="11.25">
      <c r="A398" s="1854" t="s">
        <v>3093</v>
      </c>
      <c r="B398" s="1854" t="s">
        <v>16</v>
      </c>
      <c r="C398" s="1854" t="s">
        <v>4238</v>
      </c>
      <c r="D398" s="1854" t="s">
        <v>4239</v>
      </c>
      <c r="E398" s="1854" t="s">
        <v>4240</v>
      </c>
      <c r="F398" s="1854" t="s">
        <v>3096</v>
      </c>
      <c r="G398" s="1854" t="s">
        <v>4241</v>
      </c>
      <c r="H398" s="1854" t="s">
        <v>22</v>
      </c>
      <c r="I398" s="1854" t="s">
        <v>869</v>
      </c>
    </row>
    <row customHeight="1" ht="11.25">
      <c r="A399" s="1854" t="s">
        <v>3093</v>
      </c>
      <c r="B399" s="1854" t="s">
        <v>16</v>
      </c>
      <c r="C399" s="1854" t="s">
        <v>3725</v>
      </c>
      <c r="D399" s="1854" t="s">
        <v>3726</v>
      </c>
      <c r="E399" s="1854" t="s">
        <v>3727</v>
      </c>
      <c r="F399" s="1854" t="s">
        <v>3281</v>
      </c>
      <c r="G399" s="1854" t="s">
        <v>3728</v>
      </c>
      <c r="H399" s="1854" t="s">
        <v>22</v>
      </c>
      <c r="I399" s="1854" t="s">
        <v>869</v>
      </c>
    </row>
    <row customHeight="1" ht="11.25">
      <c r="A400" s="1854" t="s">
        <v>3093</v>
      </c>
      <c r="B400" s="1854" t="s">
        <v>16</v>
      </c>
      <c r="C400" s="1854" t="s">
        <v>4242</v>
      </c>
      <c r="D400" s="1854" t="s">
        <v>4243</v>
      </c>
      <c r="E400" s="1854" t="s">
        <v>4244</v>
      </c>
      <c r="F400" s="1854" t="s">
        <v>3096</v>
      </c>
      <c r="G400" s="1854" t="s">
        <v>4245</v>
      </c>
      <c r="H400" s="1854" t="s">
        <v>22</v>
      </c>
      <c r="I400" s="1854" t="s">
        <v>869</v>
      </c>
    </row>
    <row customHeight="1" ht="11.25">
      <c r="A401" s="1854" t="s">
        <v>3093</v>
      </c>
      <c r="B401" s="1854" t="s">
        <v>16</v>
      </c>
      <c r="C401" s="1854" t="s">
        <v>4246</v>
      </c>
      <c r="D401" s="1854" t="s">
        <v>4247</v>
      </c>
      <c r="E401" s="1854" t="s">
        <v>4248</v>
      </c>
      <c r="F401" s="1854" t="s">
        <v>3096</v>
      </c>
      <c r="G401" s="1854" t="s">
        <v>4249</v>
      </c>
      <c r="H401" s="1854" t="s">
        <v>22</v>
      </c>
      <c r="I401" s="1854" t="s">
        <v>869</v>
      </c>
    </row>
    <row customHeight="1" ht="11.25">
      <c r="A402" s="1854" t="s">
        <v>3093</v>
      </c>
      <c r="B402" s="1854" t="s">
        <v>16</v>
      </c>
      <c r="C402" s="1854" t="s">
        <v>3733</v>
      </c>
      <c r="D402" s="1854" t="s">
        <v>3734</v>
      </c>
      <c r="E402" s="1854" t="s">
        <v>3735</v>
      </c>
      <c r="F402" s="1854" t="s">
        <v>3411</v>
      </c>
      <c r="G402" s="1854" t="s">
        <v>3736</v>
      </c>
      <c r="H402" s="1854" t="s">
        <v>22</v>
      </c>
      <c r="I402" s="1854" t="s">
        <v>869</v>
      </c>
    </row>
    <row customHeight="1" ht="11.25">
      <c r="A403" s="1854" t="s">
        <v>3093</v>
      </c>
      <c r="B403" s="1854" t="s">
        <v>16</v>
      </c>
      <c r="C403" s="1854" t="s">
        <v>3737</v>
      </c>
      <c r="D403" s="1854" t="s">
        <v>3738</v>
      </c>
      <c r="E403" s="1854" t="s">
        <v>3739</v>
      </c>
      <c r="F403" s="1854" t="s">
        <v>3723</v>
      </c>
      <c r="G403" s="1854" t="s">
        <v>3740</v>
      </c>
      <c r="H403" s="1854" t="s">
        <v>22</v>
      </c>
      <c r="I403" s="1854" t="s">
        <v>869</v>
      </c>
    </row>
    <row customHeight="1" ht="11.25">
      <c r="A404" s="1854" t="s">
        <v>3093</v>
      </c>
      <c r="B404" s="1854" t="s">
        <v>16</v>
      </c>
      <c r="C404" s="1854" t="s">
        <v>3741</v>
      </c>
      <c r="D404" s="1854" t="s">
        <v>3742</v>
      </c>
      <c r="E404" s="1854" t="s">
        <v>3743</v>
      </c>
      <c r="F404" s="1854" t="s">
        <v>3317</v>
      </c>
      <c r="G404" s="1854" t="s">
        <v>3744</v>
      </c>
      <c r="H404" s="1854" t="s">
        <v>22</v>
      </c>
      <c r="I404" s="1854" t="s">
        <v>869</v>
      </c>
    </row>
    <row customHeight="1" ht="11.25">
      <c r="A405" s="1854" t="s">
        <v>3093</v>
      </c>
      <c r="B405" s="1854" t="s">
        <v>16</v>
      </c>
      <c r="C405" s="1854" t="s">
        <v>3745</v>
      </c>
      <c r="D405" s="1854" t="s">
        <v>3746</v>
      </c>
      <c r="E405" s="1854" t="s">
        <v>3747</v>
      </c>
      <c r="F405" s="1854" t="s">
        <v>3263</v>
      </c>
      <c r="G405" s="1854" t="s">
        <v>3748</v>
      </c>
      <c r="H405" s="1854" t="s">
        <v>22</v>
      </c>
      <c r="I405" s="1854" t="s">
        <v>869</v>
      </c>
    </row>
    <row customHeight="1" ht="11.25">
      <c r="A406" s="1854" t="s">
        <v>3093</v>
      </c>
      <c r="B406" s="1854" t="s">
        <v>16</v>
      </c>
      <c r="C406" s="1854" t="s">
        <v>3749</v>
      </c>
      <c r="D406" s="1854" t="s">
        <v>3750</v>
      </c>
      <c r="E406" s="1854" t="s">
        <v>3751</v>
      </c>
      <c r="F406" s="1854" t="s">
        <v>3100</v>
      </c>
      <c r="G406" s="1854" t="s">
        <v>3752</v>
      </c>
      <c r="H406" s="1854" t="s">
        <v>22</v>
      </c>
      <c r="I406" s="1854" t="s">
        <v>869</v>
      </c>
    </row>
    <row customHeight="1" ht="11.25">
      <c r="A407" s="1854" t="s">
        <v>3093</v>
      </c>
      <c r="B407" s="1854" t="s">
        <v>16</v>
      </c>
      <c r="C407" s="1854" t="s">
        <v>3753</v>
      </c>
      <c r="D407" s="1854" t="s">
        <v>3754</v>
      </c>
      <c r="E407" s="1854" t="s">
        <v>3755</v>
      </c>
      <c r="F407" s="1854" t="s">
        <v>3285</v>
      </c>
      <c r="G407" s="1854" t="s">
        <v>3756</v>
      </c>
      <c r="H407" s="1854" t="s">
        <v>22</v>
      </c>
      <c r="I407" s="1854" t="s">
        <v>869</v>
      </c>
    </row>
    <row customHeight="1" ht="11.25">
      <c r="A408" s="1854" t="s">
        <v>3093</v>
      </c>
      <c r="B408" s="1854" t="s">
        <v>16</v>
      </c>
      <c r="C408" s="1854" t="s">
        <v>3765</v>
      </c>
      <c r="D408" s="1854" t="s">
        <v>3766</v>
      </c>
      <c r="E408" s="1854" t="s">
        <v>3767</v>
      </c>
      <c r="F408" s="1854" t="s">
        <v>3096</v>
      </c>
      <c r="G408" s="1854" t="s">
        <v>3768</v>
      </c>
      <c r="H408" s="1854" t="s">
        <v>22</v>
      </c>
      <c r="I408" s="1854" t="s">
        <v>869</v>
      </c>
    </row>
    <row customHeight="1" ht="11.25">
      <c r="A409" s="1854" t="s">
        <v>3093</v>
      </c>
      <c r="B409" s="1854" t="s">
        <v>16</v>
      </c>
      <c r="C409" s="1854" t="s">
        <v>4250</v>
      </c>
      <c r="D409" s="1854" t="s">
        <v>4251</v>
      </c>
      <c r="E409" s="1854" t="s">
        <v>4252</v>
      </c>
      <c r="F409" s="1854" t="s">
        <v>3276</v>
      </c>
      <c r="G409" s="1854" t="s">
        <v>4253</v>
      </c>
      <c r="H409" s="1854" t="s">
        <v>22</v>
      </c>
      <c r="I409" s="1854" t="s">
        <v>869</v>
      </c>
    </row>
    <row customHeight="1" ht="11.25">
      <c r="A410" s="1854" t="s">
        <v>3093</v>
      </c>
      <c r="B410" s="1854" t="s">
        <v>16</v>
      </c>
      <c r="C410" s="1854" t="s">
        <v>3777</v>
      </c>
      <c r="D410" s="1854" t="s">
        <v>3778</v>
      </c>
      <c r="E410" s="1854" t="s">
        <v>3779</v>
      </c>
      <c r="F410" s="1854" t="s">
        <v>3436</v>
      </c>
      <c r="G410" s="1854" t="s">
        <v>3780</v>
      </c>
      <c r="H410" s="1854" t="s">
        <v>22</v>
      </c>
      <c r="I410" s="1854" t="s">
        <v>869</v>
      </c>
    </row>
    <row customHeight="1" ht="11.25">
      <c r="A411" s="1854" t="s">
        <v>3093</v>
      </c>
      <c r="B411" s="1854" t="s">
        <v>16</v>
      </c>
      <c r="C411" s="1854" t="s">
        <v>3781</v>
      </c>
      <c r="D411" s="1854" t="s">
        <v>3782</v>
      </c>
      <c r="E411" s="1854" t="s">
        <v>3783</v>
      </c>
      <c r="F411" s="1854" t="s">
        <v>3317</v>
      </c>
      <c r="G411" s="1854" t="s">
        <v>3784</v>
      </c>
      <c r="H411" s="1854" t="s">
        <v>22</v>
      </c>
      <c r="I411" s="1854" t="s">
        <v>869</v>
      </c>
    </row>
    <row customHeight="1" ht="11.25">
      <c r="A412" s="1854" t="s">
        <v>3093</v>
      </c>
      <c r="B412" s="1854" t="s">
        <v>16</v>
      </c>
      <c r="C412" s="1854" t="s">
        <v>3801</v>
      </c>
      <c r="D412" s="1854" t="s">
        <v>3802</v>
      </c>
      <c r="E412" s="1854" t="s">
        <v>3803</v>
      </c>
      <c r="F412" s="1854" t="s">
        <v>3252</v>
      </c>
      <c r="G412" s="1854" t="s">
        <v>3804</v>
      </c>
      <c r="H412" s="1854" t="s">
        <v>22</v>
      </c>
      <c r="I412" s="1854" t="s">
        <v>869</v>
      </c>
    </row>
    <row customHeight="1" ht="11.25">
      <c r="A413" s="1854" t="s">
        <v>3093</v>
      </c>
      <c r="B413" s="1854" t="s">
        <v>16</v>
      </c>
      <c r="C413" s="1854" t="s">
        <v>3852</v>
      </c>
      <c r="D413" s="1854" t="s">
        <v>3853</v>
      </c>
      <c r="E413" s="1854" t="s">
        <v>3854</v>
      </c>
      <c r="F413" s="1854" t="s">
        <v>3317</v>
      </c>
      <c r="G413" s="1854" t="s">
        <v>3855</v>
      </c>
      <c r="H413" s="1854" t="s">
        <v>3856</v>
      </c>
      <c r="I413" s="1854" t="s">
        <v>869</v>
      </c>
    </row>
    <row customHeight="1" ht="11.25">
      <c r="A414" s="1854" t="s">
        <v>3093</v>
      </c>
      <c r="B414" s="1854" t="s">
        <v>16</v>
      </c>
      <c r="C414" s="1854" t="s">
        <v>4254</v>
      </c>
      <c r="D414" s="1854" t="s">
        <v>4255</v>
      </c>
      <c r="E414" s="1854" t="s">
        <v>4256</v>
      </c>
      <c r="F414" s="1854" t="s">
        <v>3096</v>
      </c>
      <c r="G414" s="1854" t="s">
        <v>4257</v>
      </c>
      <c r="H414" s="1854" t="s">
        <v>22</v>
      </c>
      <c r="I414" s="1854" t="s">
        <v>869</v>
      </c>
    </row>
    <row customHeight="1" ht="11.25">
      <c r="A415" s="1854" t="s">
        <v>3093</v>
      </c>
      <c r="B415" s="1854" t="s">
        <v>16</v>
      </c>
      <c r="C415" s="1854" t="s">
        <v>4258</v>
      </c>
      <c r="D415" s="1854" t="s">
        <v>4259</v>
      </c>
      <c r="E415" s="1854" t="s">
        <v>4260</v>
      </c>
      <c r="F415" s="1854" t="s">
        <v>3436</v>
      </c>
      <c r="G415" s="1854" t="s">
        <v>4261</v>
      </c>
      <c r="H415" s="1854" t="s">
        <v>22</v>
      </c>
      <c r="I415" s="1854" t="s">
        <v>869</v>
      </c>
    </row>
    <row customHeight="1" ht="11.25">
      <c r="A416" s="1854" t="s">
        <v>3093</v>
      </c>
      <c r="B416" s="1854" t="s">
        <v>16</v>
      </c>
      <c r="C416" s="1854" t="s">
        <v>4262</v>
      </c>
      <c r="D416" s="1854" t="s">
        <v>4263</v>
      </c>
      <c r="E416" s="1854" t="s">
        <v>4264</v>
      </c>
      <c r="F416" s="1854" t="s">
        <v>3217</v>
      </c>
      <c r="G416" s="1854" t="s">
        <v>4265</v>
      </c>
      <c r="H416" s="1854" t="s">
        <v>22</v>
      </c>
      <c r="I416" s="1854" t="s">
        <v>869</v>
      </c>
    </row>
    <row customHeight="1" ht="11.25">
      <c r="A417" s="1854" t="s">
        <v>3093</v>
      </c>
      <c r="B417" s="1854" t="s">
        <v>16</v>
      </c>
      <c r="C417" s="1854" t="s">
        <v>13</v>
      </c>
      <c r="D417" s="1854" t="s">
        <v>46</v>
      </c>
      <c r="E417" s="1854" t="s">
        <v>49</v>
      </c>
      <c r="F417" s="1854" t="s">
        <v>51</v>
      </c>
      <c r="G417" s="1854" t="s">
        <v>3865</v>
      </c>
      <c r="H417" s="1854" t="s">
        <v>22</v>
      </c>
      <c r="I417" s="1854" t="s">
        <v>869</v>
      </c>
    </row>
    <row customHeight="1" ht="11.25">
      <c r="A418" s="1854" t="s">
        <v>3093</v>
      </c>
      <c r="B418" s="1854" t="s">
        <v>16</v>
      </c>
      <c r="C418" s="1854" t="s">
        <v>3866</v>
      </c>
      <c r="D418" s="1854" t="s">
        <v>46</v>
      </c>
      <c r="E418" s="1854" t="s">
        <v>49</v>
      </c>
      <c r="F418" s="1854" t="s">
        <v>3867</v>
      </c>
      <c r="G418" s="1854" t="s">
        <v>22</v>
      </c>
      <c r="H418" s="1854" t="s">
        <v>22</v>
      </c>
      <c r="I418" s="1854" t="s">
        <v>869</v>
      </c>
    </row>
    <row customHeight="1" ht="11.25">
      <c r="A419" s="1854" t="s">
        <v>3093</v>
      </c>
      <c r="B419" s="1854" t="s">
        <v>16</v>
      </c>
      <c r="C419" s="1854" t="s">
        <v>3868</v>
      </c>
      <c r="D419" s="1854" t="s">
        <v>3869</v>
      </c>
      <c r="E419" s="1854" t="s">
        <v>3870</v>
      </c>
      <c r="F419" s="1854" t="s">
        <v>3871</v>
      </c>
      <c r="G419" s="1854" t="s">
        <v>3872</v>
      </c>
      <c r="H419" s="1854" t="s">
        <v>22</v>
      </c>
      <c r="I419" s="1854" t="s">
        <v>869</v>
      </c>
    </row>
    <row customHeight="1" ht="11.25">
      <c r="A420" s="1854" t="s">
        <v>3093</v>
      </c>
      <c r="B420" s="1854" t="s">
        <v>16</v>
      </c>
      <c r="C420" s="1854" t="s">
        <v>3873</v>
      </c>
      <c r="D420" s="1854" t="s">
        <v>3874</v>
      </c>
      <c r="E420" s="1854" t="s">
        <v>3875</v>
      </c>
      <c r="F420" s="1854" t="s">
        <v>3276</v>
      </c>
      <c r="G420" s="1854" t="s">
        <v>3876</v>
      </c>
      <c r="H420" s="1854" t="s">
        <v>22</v>
      </c>
      <c r="I420" s="1854" t="s">
        <v>869</v>
      </c>
    </row>
    <row customHeight="1" ht="11.25">
      <c r="A421" s="1854" t="s">
        <v>3093</v>
      </c>
      <c r="B421" s="1854" t="s">
        <v>16</v>
      </c>
      <c r="C421" s="1854" t="s">
        <v>3881</v>
      </c>
      <c r="D421" s="1854" t="s">
        <v>3882</v>
      </c>
      <c r="E421" s="1854" t="s">
        <v>3118</v>
      </c>
      <c r="F421" s="1854" t="s">
        <v>3883</v>
      </c>
      <c r="G421" s="1854" t="s">
        <v>3119</v>
      </c>
      <c r="H421" s="1854" t="s">
        <v>22</v>
      </c>
      <c r="I421" s="1854" t="s">
        <v>869</v>
      </c>
    </row>
    <row customHeight="1" ht="11.25">
      <c r="A422" s="1854" t="s">
        <v>3093</v>
      </c>
      <c r="B422" s="1854" t="s">
        <v>16</v>
      </c>
      <c r="C422" s="1854" t="s">
        <v>3892</v>
      </c>
      <c r="D422" s="1854" t="s">
        <v>3893</v>
      </c>
      <c r="E422" s="1854" t="s">
        <v>3894</v>
      </c>
      <c r="F422" s="1854" t="s">
        <v>3167</v>
      </c>
      <c r="G422" s="1854" t="s">
        <v>3533</v>
      </c>
      <c r="H422" s="1854" t="s">
        <v>22</v>
      </c>
      <c r="I422" s="1854" t="s">
        <v>869</v>
      </c>
    </row>
    <row customHeight="1" ht="11.25">
      <c r="A423" s="1854" t="s">
        <v>3093</v>
      </c>
      <c r="B423" s="1854" t="s">
        <v>16</v>
      </c>
      <c r="C423" s="1854" t="s">
        <v>3902</v>
      </c>
      <c r="D423" s="1854" t="s">
        <v>3903</v>
      </c>
      <c r="E423" s="1854" t="s">
        <v>3183</v>
      </c>
      <c r="F423" s="1854" t="s">
        <v>3904</v>
      </c>
      <c r="G423" s="1854" t="s">
        <v>22</v>
      </c>
      <c r="H423" s="1854" t="s">
        <v>22</v>
      </c>
      <c r="I423" s="1854" t="s">
        <v>869</v>
      </c>
    </row>
    <row customHeight="1" ht="11.25">
      <c r="A424" s="1854" t="s">
        <v>3093</v>
      </c>
      <c r="B424" s="1854" t="s">
        <v>16</v>
      </c>
      <c r="C424" s="1854" t="s">
        <v>3905</v>
      </c>
      <c r="D424" s="1854" t="s">
        <v>3906</v>
      </c>
      <c r="E424" s="1854" t="s">
        <v>3907</v>
      </c>
      <c r="F424" s="1854" t="s">
        <v>3908</v>
      </c>
      <c r="G424" s="1854" t="s">
        <v>3909</v>
      </c>
      <c r="H424" s="1854" t="s">
        <v>22</v>
      </c>
      <c r="I424" s="1854" t="s">
        <v>869</v>
      </c>
    </row>
    <row customHeight="1" ht="11.25">
      <c r="A425" s="1854" t="s">
        <v>3093</v>
      </c>
      <c r="B425" s="1854" t="s">
        <v>16</v>
      </c>
      <c r="C425" s="1854" t="s">
        <v>3910</v>
      </c>
      <c r="D425" s="1854" t="s">
        <v>3911</v>
      </c>
      <c r="E425" s="1854" t="s">
        <v>3907</v>
      </c>
      <c r="F425" s="1854" t="s">
        <v>3252</v>
      </c>
      <c r="G425" s="1854" t="s">
        <v>3912</v>
      </c>
      <c r="H425" s="1854" t="s">
        <v>22</v>
      </c>
      <c r="I425" s="1854" t="s">
        <v>869</v>
      </c>
    </row>
    <row customHeight="1" ht="11.25">
      <c r="A426" s="1854" t="s">
        <v>3093</v>
      </c>
      <c r="B426" s="1854" t="s">
        <v>16</v>
      </c>
      <c r="C426" s="1854" t="s">
        <v>3917</v>
      </c>
      <c r="D426" s="1854" t="s">
        <v>3918</v>
      </c>
      <c r="E426" s="1854" t="s">
        <v>3118</v>
      </c>
      <c r="F426" s="1854" t="s">
        <v>3919</v>
      </c>
      <c r="G426" s="1854" t="s">
        <v>22</v>
      </c>
      <c r="H426" s="1854" t="s">
        <v>22</v>
      </c>
      <c r="I426" s="1854" t="s">
        <v>869</v>
      </c>
    </row>
    <row customHeight="1" ht="11.25">
      <c r="A427" s="1854" t="s">
        <v>3093</v>
      </c>
      <c r="B427" s="1854" t="s">
        <v>16</v>
      </c>
      <c r="C427" s="1854" t="s">
        <v>3924</v>
      </c>
      <c r="D427" s="1854" t="s">
        <v>3925</v>
      </c>
      <c r="E427" s="1854" t="s">
        <v>3926</v>
      </c>
      <c r="F427" s="1854" t="s">
        <v>3927</v>
      </c>
      <c r="G427" s="1854" t="s">
        <v>3928</v>
      </c>
      <c r="H427" s="1854" t="s">
        <v>22</v>
      </c>
      <c r="I427" s="1854" t="s">
        <v>869</v>
      </c>
    </row>
    <row customHeight="1" ht="11.25">
      <c r="A428" s="1854" t="s">
        <v>3093</v>
      </c>
      <c r="B428" s="1854" t="s">
        <v>16</v>
      </c>
      <c r="C428" s="1854" t="s">
        <v>3929</v>
      </c>
      <c r="D428" s="1854" t="s">
        <v>3930</v>
      </c>
      <c r="E428" s="1854" t="s">
        <v>3931</v>
      </c>
      <c r="F428" s="1854" t="s">
        <v>3281</v>
      </c>
      <c r="G428" s="1854" t="s">
        <v>3932</v>
      </c>
      <c r="H428" s="1854" t="s">
        <v>22</v>
      </c>
      <c r="I428" s="1854" t="s">
        <v>869</v>
      </c>
    </row>
    <row customHeight="1" ht="11.25">
      <c r="A429" s="1854" t="s">
        <v>3093</v>
      </c>
      <c r="B429" s="1854" t="s">
        <v>16</v>
      </c>
      <c r="C429" s="1854" t="s">
        <v>3950</v>
      </c>
      <c r="D429" s="1854" t="s">
        <v>3951</v>
      </c>
      <c r="E429" s="1854" t="s">
        <v>3952</v>
      </c>
      <c r="F429" s="1854" t="s">
        <v>3285</v>
      </c>
      <c r="G429" s="1854" t="s">
        <v>3953</v>
      </c>
      <c r="H429" s="1854" t="s">
        <v>22</v>
      </c>
      <c r="I429" s="1854" t="s">
        <v>869</v>
      </c>
    </row>
    <row customHeight="1" ht="11.25">
      <c r="A430" s="1854" t="s">
        <v>3093</v>
      </c>
      <c r="B430" s="1854" t="s">
        <v>16</v>
      </c>
      <c r="C430" s="1854" t="s">
        <v>3954</v>
      </c>
      <c r="D430" s="1854" t="s">
        <v>3955</v>
      </c>
      <c r="E430" s="1854" t="s">
        <v>3956</v>
      </c>
      <c r="F430" s="1854" t="s">
        <v>3285</v>
      </c>
      <c r="G430" s="1854" t="s">
        <v>3957</v>
      </c>
      <c r="H430" s="1854" t="s">
        <v>22</v>
      </c>
      <c r="I430" s="1854" t="s">
        <v>869</v>
      </c>
    </row>
    <row customHeight="1" ht="11.25">
      <c r="A431" s="1854" t="s">
        <v>3093</v>
      </c>
      <c r="B431" s="1854" t="s">
        <v>16</v>
      </c>
      <c r="C431" s="1854" t="s">
        <v>22</v>
      </c>
      <c r="D431" s="1854" t="s">
        <v>3094</v>
      </c>
      <c r="E431" s="1854" t="s">
        <v>3095</v>
      </c>
      <c r="F431" s="1854" t="s">
        <v>3096</v>
      </c>
      <c r="G431" s="1854" t="s">
        <v>22</v>
      </c>
      <c r="H431" s="1854" t="s">
        <v>22</v>
      </c>
      <c r="I431" s="1854" t="s">
        <v>922</v>
      </c>
    </row>
    <row customHeight="1" ht="11.25">
      <c r="A432" s="1854" t="s">
        <v>3093</v>
      </c>
      <c r="B432" s="1854" t="s">
        <v>16</v>
      </c>
      <c r="C432" s="1854" t="s">
        <v>3106</v>
      </c>
      <c r="D432" s="1854" t="s">
        <v>3107</v>
      </c>
      <c r="E432" s="1854" t="s">
        <v>3108</v>
      </c>
      <c r="F432" s="1854" t="s">
        <v>3109</v>
      </c>
      <c r="G432" s="1854" t="s">
        <v>3110</v>
      </c>
      <c r="H432" s="1854" t="s">
        <v>22</v>
      </c>
      <c r="I432" s="1854" t="s">
        <v>922</v>
      </c>
    </row>
    <row customHeight="1" ht="11.25">
      <c r="A433" s="1854" t="s">
        <v>3093</v>
      </c>
      <c r="B433" s="1854" t="s">
        <v>16</v>
      </c>
      <c r="C433" s="1854" t="s">
        <v>3111</v>
      </c>
      <c r="D433" s="1854" t="s">
        <v>3112</v>
      </c>
      <c r="E433" s="1854" t="s">
        <v>3113</v>
      </c>
      <c r="F433" s="1854" t="s">
        <v>3114</v>
      </c>
      <c r="G433" s="1854" t="s">
        <v>3115</v>
      </c>
      <c r="H433" s="1854" t="s">
        <v>22</v>
      </c>
      <c r="I433" s="1854" t="s">
        <v>922</v>
      </c>
    </row>
    <row customHeight="1" ht="11.25">
      <c r="A434" s="1854" t="s">
        <v>3093</v>
      </c>
      <c r="B434" s="1854" t="s">
        <v>16</v>
      </c>
      <c r="C434" s="1854" t="s">
        <v>3116</v>
      </c>
      <c r="D434" s="1854" t="s">
        <v>3117</v>
      </c>
      <c r="E434" s="1854" t="s">
        <v>3118</v>
      </c>
      <c r="F434" s="1854" t="s">
        <v>3096</v>
      </c>
      <c r="G434" s="1854" t="s">
        <v>3119</v>
      </c>
      <c r="H434" s="1854" t="s">
        <v>22</v>
      </c>
      <c r="I434" s="1854" t="s">
        <v>922</v>
      </c>
    </row>
    <row customHeight="1" ht="11.25">
      <c r="A435" s="1854" t="s">
        <v>3093</v>
      </c>
      <c r="B435" s="1854" t="s">
        <v>16</v>
      </c>
      <c r="C435" s="1854" t="s">
        <v>3120</v>
      </c>
      <c r="D435" s="1854" t="s">
        <v>3121</v>
      </c>
      <c r="E435" s="1854" t="s">
        <v>3122</v>
      </c>
      <c r="F435" s="1854" t="s">
        <v>3096</v>
      </c>
      <c r="G435" s="1854" t="s">
        <v>3123</v>
      </c>
      <c r="H435" s="1854" t="s">
        <v>22</v>
      </c>
      <c r="I435" s="1854" t="s">
        <v>922</v>
      </c>
    </row>
    <row customHeight="1" ht="11.25">
      <c r="A436" s="1854" t="s">
        <v>3093</v>
      </c>
      <c r="B436" s="1854" t="s">
        <v>16</v>
      </c>
      <c r="C436" s="1854" t="s">
        <v>3136</v>
      </c>
      <c r="D436" s="1854" t="s">
        <v>3137</v>
      </c>
      <c r="E436" s="1854" t="s">
        <v>3138</v>
      </c>
      <c r="F436" s="1854" t="s">
        <v>3139</v>
      </c>
      <c r="G436" s="1854" t="s">
        <v>22</v>
      </c>
      <c r="H436" s="1854" t="s">
        <v>22</v>
      </c>
      <c r="I436" s="1854" t="s">
        <v>922</v>
      </c>
    </row>
    <row customHeight="1" ht="11.25">
      <c r="A437" s="1854" t="s">
        <v>3093</v>
      </c>
      <c r="B437" s="1854" t="s">
        <v>16</v>
      </c>
      <c r="C437" s="1854" t="s">
        <v>3140</v>
      </c>
      <c r="D437" s="1854" t="s">
        <v>3141</v>
      </c>
      <c r="E437" s="1854" t="s">
        <v>3142</v>
      </c>
      <c r="F437" s="1854" t="s">
        <v>3143</v>
      </c>
      <c r="G437" s="1854" t="s">
        <v>3144</v>
      </c>
      <c r="H437" s="1854" t="s">
        <v>22</v>
      </c>
      <c r="I437" s="1854" t="s">
        <v>922</v>
      </c>
    </row>
    <row customHeight="1" ht="11.25">
      <c r="A438" s="1854" t="s">
        <v>3093</v>
      </c>
      <c r="B438" s="1854" t="s">
        <v>16</v>
      </c>
      <c r="C438" s="1854" t="s">
        <v>3145</v>
      </c>
      <c r="D438" s="1854" t="s">
        <v>3146</v>
      </c>
      <c r="E438" s="1854" t="s">
        <v>3147</v>
      </c>
      <c r="F438" s="1854" t="s">
        <v>3148</v>
      </c>
      <c r="G438" s="1854" t="s">
        <v>3149</v>
      </c>
      <c r="H438" s="1854" t="s">
        <v>22</v>
      </c>
      <c r="I438" s="1854" t="s">
        <v>922</v>
      </c>
    </row>
    <row customHeight="1" ht="11.25">
      <c r="A439" s="1854" t="s">
        <v>3093</v>
      </c>
      <c r="B439" s="1854" t="s">
        <v>16</v>
      </c>
      <c r="C439" s="1854" t="s">
        <v>3164</v>
      </c>
      <c r="D439" s="1854" t="s">
        <v>3165</v>
      </c>
      <c r="E439" s="1854" t="s">
        <v>3166</v>
      </c>
      <c r="F439" s="1854" t="s">
        <v>3167</v>
      </c>
      <c r="G439" s="1854" t="s">
        <v>3168</v>
      </c>
      <c r="H439" s="1854" t="s">
        <v>22</v>
      </c>
      <c r="I439" s="1854" t="s">
        <v>922</v>
      </c>
    </row>
    <row customHeight="1" ht="11.25">
      <c r="A440" s="1854" t="s">
        <v>3093</v>
      </c>
      <c r="B440" s="1854" t="s">
        <v>16</v>
      </c>
      <c r="C440" s="1854" t="s">
        <v>3169</v>
      </c>
      <c r="D440" s="1854" t="s">
        <v>3170</v>
      </c>
      <c r="E440" s="1854" t="s">
        <v>3171</v>
      </c>
      <c r="F440" s="1854" t="s">
        <v>3114</v>
      </c>
      <c r="G440" s="1854" t="s">
        <v>3172</v>
      </c>
      <c r="H440" s="1854" t="s">
        <v>22</v>
      </c>
      <c r="I440" s="1854" t="s">
        <v>922</v>
      </c>
    </row>
    <row customHeight="1" ht="11.25">
      <c r="A441" s="1854" t="s">
        <v>3093</v>
      </c>
      <c r="B441" s="1854" t="s">
        <v>16</v>
      </c>
      <c r="C441" s="1854" t="s">
        <v>3173</v>
      </c>
      <c r="D441" s="1854" t="s">
        <v>3174</v>
      </c>
      <c r="E441" s="1854" t="s">
        <v>3175</v>
      </c>
      <c r="F441" s="1854" t="s">
        <v>3167</v>
      </c>
      <c r="G441" s="1854" t="s">
        <v>3176</v>
      </c>
      <c r="H441" s="1854" t="s">
        <v>22</v>
      </c>
      <c r="I441" s="1854" t="s">
        <v>922</v>
      </c>
    </row>
    <row customHeight="1" ht="11.25">
      <c r="A442" s="1854" t="s">
        <v>3093</v>
      </c>
      <c r="B442" s="1854" t="s">
        <v>16</v>
      </c>
      <c r="C442" s="1854" t="s">
        <v>3201</v>
      </c>
      <c r="D442" s="1854" t="s">
        <v>3202</v>
      </c>
      <c r="E442" s="1854" t="s">
        <v>3203</v>
      </c>
      <c r="F442" s="1854" t="s">
        <v>3204</v>
      </c>
      <c r="G442" s="1854" t="s">
        <v>3205</v>
      </c>
      <c r="H442" s="1854" t="s">
        <v>22</v>
      </c>
      <c r="I442" s="1854" t="s">
        <v>922</v>
      </c>
    </row>
    <row customHeight="1" ht="11.25">
      <c r="A443" s="1854" t="s">
        <v>3093</v>
      </c>
      <c r="B443" s="1854" t="s">
        <v>16</v>
      </c>
      <c r="C443" s="1854" t="s">
        <v>3214</v>
      </c>
      <c r="D443" s="1854" t="s">
        <v>3215</v>
      </c>
      <c r="E443" s="1854" t="s">
        <v>3216</v>
      </c>
      <c r="F443" s="1854" t="s">
        <v>3217</v>
      </c>
      <c r="G443" s="1854" t="s">
        <v>3197</v>
      </c>
      <c r="H443" s="1854" t="s">
        <v>22</v>
      </c>
      <c r="I443" s="1854" t="s">
        <v>922</v>
      </c>
    </row>
    <row customHeight="1" ht="11.25">
      <c r="A444" s="1854" t="s">
        <v>3093</v>
      </c>
      <c r="B444" s="1854" t="s">
        <v>16</v>
      </c>
      <c r="C444" s="1854" t="s">
        <v>3249</v>
      </c>
      <c r="D444" s="1854" t="s">
        <v>3250</v>
      </c>
      <c r="E444" s="1854" t="s">
        <v>3251</v>
      </c>
      <c r="F444" s="1854" t="s">
        <v>3252</v>
      </c>
      <c r="G444" s="1854" t="s">
        <v>3253</v>
      </c>
      <c r="H444" s="1854" t="s">
        <v>22</v>
      </c>
      <c r="I444" s="1854" t="s">
        <v>922</v>
      </c>
    </row>
    <row customHeight="1" ht="11.25">
      <c r="A445" s="1854" t="s">
        <v>3093</v>
      </c>
      <c r="B445" s="1854" t="s">
        <v>16</v>
      </c>
      <c r="C445" s="1854" t="s">
        <v>3254</v>
      </c>
      <c r="D445" s="1854" t="s">
        <v>3255</v>
      </c>
      <c r="E445" s="1854" t="s">
        <v>3118</v>
      </c>
      <c r="F445" s="1854" t="s">
        <v>3256</v>
      </c>
      <c r="G445" s="1854" t="s">
        <v>3119</v>
      </c>
      <c r="H445" s="1854" t="s">
        <v>22</v>
      </c>
      <c r="I445" s="1854" t="s">
        <v>922</v>
      </c>
    </row>
    <row customHeight="1" ht="11.25">
      <c r="A446" s="1854" t="s">
        <v>3093</v>
      </c>
      <c r="B446" s="1854" t="s">
        <v>16</v>
      </c>
      <c r="C446" s="1854" t="s">
        <v>3993</v>
      </c>
      <c r="D446" s="1854" t="s">
        <v>3994</v>
      </c>
      <c r="E446" s="1854" t="s">
        <v>3995</v>
      </c>
      <c r="F446" s="1854" t="s">
        <v>3217</v>
      </c>
      <c r="G446" s="1854" t="s">
        <v>3864</v>
      </c>
      <c r="H446" s="1854" t="s">
        <v>22</v>
      </c>
      <c r="I446" s="1854" t="s">
        <v>922</v>
      </c>
    </row>
    <row customHeight="1" ht="11.25">
      <c r="A447" s="1854" t="s">
        <v>3093</v>
      </c>
      <c r="B447" s="1854" t="s">
        <v>16</v>
      </c>
      <c r="C447" s="1854" t="s">
        <v>3996</v>
      </c>
      <c r="D447" s="1854" t="s">
        <v>3997</v>
      </c>
      <c r="E447" s="1854" t="s">
        <v>3998</v>
      </c>
      <c r="F447" s="1854" t="s">
        <v>3148</v>
      </c>
      <c r="G447" s="1854" t="s">
        <v>3302</v>
      </c>
      <c r="H447" s="1854" t="s">
        <v>22</v>
      </c>
      <c r="I447" s="1854" t="s">
        <v>922</v>
      </c>
    </row>
    <row customHeight="1" ht="11.25">
      <c r="A448" s="1854" t="s">
        <v>3093</v>
      </c>
      <c r="B448" s="1854" t="s">
        <v>16</v>
      </c>
      <c r="C448" s="1854" t="s">
        <v>3303</v>
      </c>
      <c r="D448" s="1854" t="s">
        <v>3304</v>
      </c>
      <c r="E448" s="1854" t="s">
        <v>3305</v>
      </c>
      <c r="F448" s="1854" t="s">
        <v>3217</v>
      </c>
      <c r="G448" s="1854" t="s">
        <v>3306</v>
      </c>
      <c r="H448" s="1854" t="s">
        <v>22</v>
      </c>
      <c r="I448" s="1854" t="s">
        <v>922</v>
      </c>
    </row>
    <row customHeight="1" ht="11.25">
      <c r="A449" s="1854" t="s">
        <v>3093</v>
      </c>
      <c r="B449" s="1854" t="s">
        <v>16</v>
      </c>
      <c r="C449" s="1854" t="s">
        <v>3999</v>
      </c>
      <c r="D449" s="1854" t="s">
        <v>4000</v>
      </c>
      <c r="E449" s="1854" t="s">
        <v>4001</v>
      </c>
      <c r="F449" s="1854" t="s">
        <v>3096</v>
      </c>
      <c r="G449" s="1854" t="s">
        <v>4002</v>
      </c>
      <c r="H449" s="1854" t="s">
        <v>22</v>
      </c>
      <c r="I449" s="1854" t="s">
        <v>922</v>
      </c>
    </row>
    <row customHeight="1" ht="11.25">
      <c r="A450" s="1854" t="s">
        <v>3093</v>
      </c>
      <c r="B450" s="1854" t="s">
        <v>16</v>
      </c>
      <c r="C450" s="1854" t="s">
        <v>4266</v>
      </c>
      <c r="D450" s="1854" t="s">
        <v>4267</v>
      </c>
      <c r="E450" s="1854" t="s">
        <v>4268</v>
      </c>
      <c r="F450" s="1854" t="s">
        <v>3096</v>
      </c>
      <c r="G450" s="1854" t="s">
        <v>4269</v>
      </c>
      <c r="H450" s="1854" t="s">
        <v>22</v>
      </c>
      <c r="I450" s="1854" t="s">
        <v>922</v>
      </c>
    </row>
    <row customHeight="1" ht="11.25">
      <c r="A451" s="1854" t="s">
        <v>3093</v>
      </c>
      <c r="B451" s="1854" t="s">
        <v>16</v>
      </c>
      <c r="C451" s="1854" t="s">
        <v>3323</v>
      </c>
      <c r="D451" s="1854" t="s">
        <v>3324</v>
      </c>
      <c r="E451" s="1854" t="s">
        <v>3325</v>
      </c>
      <c r="F451" s="1854" t="s">
        <v>3326</v>
      </c>
      <c r="G451" s="1854" t="s">
        <v>3221</v>
      </c>
      <c r="H451" s="1854" t="s">
        <v>22</v>
      </c>
      <c r="I451" s="1854" t="s">
        <v>922</v>
      </c>
    </row>
    <row customHeight="1" ht="11.25">
      <c r="A452" s="1854" t="s">
        <v>3093</v>
      </c>
      <c r="B452" s="1854" t="s">
        <v>16</v>
      </c>
      <c r="C452" s="1854" t="s">
        <v>3327</v>
      </c>
      <c r="D452" s="1854" t="s">
        <v>3328</v>
      </c>
      <c r="E452" s="1854" t="s">
        <v>3329</v>
      </c>
      <c r="F452" s="1854" t="s">
        <v>3281</v>
      </c>
      <c r="G452" s="1854" t="s">
        <v>3330</v>
      </c>
      <c r="H452" s="1854" t="s">
        <v>22</v>
      </c>
      <c r="I452" s="1854" t="s">
        <v>922</v>
      </c>
    </row>
    <row customHeight="1" ht="11.25">
      <c r="A453" s="1854" t="s">
        <v>3093</v>
      </c>
      <c r="B453" s="1854" t="s">
        <v>16</v>
      </c>
      <c r="C453" s="1854" t="s">
        <v>4003</v>
      </c>
      <c r="D453" s="1854" t="s">
        <v>4004</v>
      </c>
      <c r="E453" s="1854" t="s">
        <v>4005</v>
      </c>
      <c r="F453" s="1854" t="s">
        <v>3158</v>
      </c>
      <c r="G453" s="1854" t="s">
        <v>4006</v>
      </c>
      <c r="H453" s="1854" t="s">
        <v>22</v>
      </c>
      <c r="I453" s="1854" t="s">
        <v>922</v>
      </c>
    </row>
    <row customHeight="1" ht="11.25">
      <c r="A454" s="1854" t="s">
        <v>3093</v>
      </c>
      <c r="B454" s="1854" t="s">
        <v>16</v>
      </c>
      <c r="C454" s="1854" t="s">
        <v>3334</v>
      </c>
      <c r="D454" s="1854" t="s">
        <v>3335</v>
      </c>
      <c r="E454" s="1854" t="s">
        <v>3336</v>
      </c>
      <c r="F454" s="1854" t="s">
        <v>3285</v>
      </c>
      <c r="G454" s="1854" t="s">
        <v>3337</v>
      </c>
      <c r="H454" s="1854" t="s">
        <v>22</v>
      </c>
      <c r="I454" s="1854" t="s">
        <v>922</v>
      </c>
    </row>
    <row customHeight="1" ht="11.25">
      <c r="A455" s="1854" t="s">
        <v>3093</v>
      </c>
      <c r="B455" s="1854" t="s">
        <v>16</v>
      </c>
      <c r="C455" s="1854" t="s">
        <v>3338</v>
      </c>
      <c r="D455" s="1854" t="s">
        <v>3339</v>
      </c>
      <c r="E455" s="1854" t="s">
        <v>3340</v>
      </c>
      <c r="F455" s="1854" t="s">
        <v>3341</v>
      </c>
      <c r="G455" s="1854" t="s">
        <v>3277</v>
      </c>
      <c r="H455" s="1854" t="s">
        <v>22</v>
      </c>
      <c r="I455" s="1854" t="s">
        <v>922</v>
      </c>
    </row>
    <row customHeight="1" ht="11.25">
      <c r="A456" s="1854" t="s">
        <v>3093</v>
      </c>
      <c r="B456" s="1854" t="s">
        <v>16</v>
      </c>
      <c r="C456" s="1854" t="s">
        <v>4011</v>
      </c>
      <c r="D456" s="1854" t="s">
        <v>4012</v>
      </c>
      <c r="E456" s="1854" t="s">
        <v>4013</v>
      </c>
      <c r="F456" s="1854" t="s">
        <v>3476</v>
      </c>
      <c r="G456" s="1854" t="s">
        <v>4014</v>
      </c>
      <c r="H456" s="1854" t="s">
        <v>22</v>
      </c>
      <c r="I456" s="1854" t="s">
        <v>922</v>
      </c>
    </row>
    <row customHeight="1" ht="11.25">
      <c r="A457" s="1854" t="s">
        <v>3093</v>
      </c>
      <c r="B457" s="1854" t="s">
        <v>16</v>
      </c>
      <c r="C457" s="1854" t="s">
        <v>4015</v>
      </c>
      <c r="D457" s="1854" t="s">
        <v>4016</v>
      </c>
      <c r="E457" s="1854" t="s">
        <v>4017</v>
      </c>
      <c r="F457" s="1854" t="s">
        <v>3281</v>
      </c>
      <c r="G457" s="1854" t="s">
        <v>4018</v>
      </c>
      <c r="H457" s="1854" t="s">
        <v>22</v>
      </c>
      <c r="I457" s="1854" t="s">
        <v>922</v>
      </c>
    </row>
    <row customHeight="1" ht="11.25">
      <c r="A458" s="1854" t="s">
        <v>3093</v>
      </c>
      <c r="B458" s="1854" t="s">
        <v>16</v>
      </c>
      <c r="C458" s="1854" t="s">
        <v>4019</v>
      </c>
      <c r="D458" s="1854" t="s">
        <v>4020</v>
      </c>
      <c r="E458" s="1854" t="s">
        <v>4021</v>
      </c>
      <c r="F458" s="1854" t="s">
        <v>3723</v>
      </c>
      <c r="G458" s="1854" t="s">
        <v>4022</v>
      </c>
      <c r="H458" s="1854" t="s">
        <v>22</v>
      </c>
      <c r="I458" s="1854" t="s">
        <v>922</v>
      </c>
    </row>
    <row customHeight="1" ht="11.25">
      <c r="A459" s="1854" t="s">
        <v>3093</v>
      </c>
      <c r="B459" s="1854" t="s">
        <v>16</v>
      </c>
      <c r="C459" s="1854" t="s">
        <v>4023</v>
      </c>
      <c r="D459" s="1854" t="s">
        <v>4024</v>
      </c>
      <c r="E459" s="1854" t="s">
        <v>4025</v>
      </c>
      <c r="F459" s="1854" t="s">
        <v>3276</v>
      </c>
      <c r="G459" s="1854" t="s">
        <v>4026</v>
      </c>
      <c r="H459" s="1854" t="s">
        <v>22</v>
      </c>
      <c r="I459" s="1854" t="s">
        <v>922</v>
      </c>
    </row>
    <row customHeight="1" ht="11.25">
      <c r="A460" s="1854" t="s">
        <v>3093</v>
      </c>
      <c r="B460" s="1854" t="s">
        <v>16</v>
      </c>
      <c r="C460" s="1854" t="s">
        <v>4027</v>
      </c>
      <c r="D460" s="1854" t="s">
        <v>4028</v>
      </c>
      <c r="E460" s="1854" t="s">
        <v>4029</v>
      </c>
      <c r="F460" s="1854" t="s">
        <v>3096</v>
      </c>
      <c r="G460" s="1854" t="s">
        <v>22</v>
      </c>
      <c r="H460" s="1854" t="s">
        <v>22</v>
      </c>
      <c r="I460" s="1854" t="s">
        <v>922</v>
      </c>
    </row>
    <row customHeight="1" ht="11.25">
      <c r="A461" s="1854" t="s">
        <v>3093</v>
      </c>
      <c r="B461" s="1854" t="s">
        <v>16</v>
      </c>
      <c r="C461" s="1854" t="s">
        <v>4270</v>
      </c>
      <c r="D461" s="1854" t="s">
        <v>4271</v>
      </c>
      <c r="E461" s="1854" t="s">
        <v>4272</v>
      </c>
      <c r="F461" s="1854" t="s">
        <v>3096</v>
      </c>
      <c r="G461" s="1854" t="s">
        <v>4273</v>
      </c>
      <c r="H461" s="1854" t="s">
        <v>22</v>
      </c>
      <c r="I461" s="1854" t="s">
        <v>922</v>
      </c>
    </row>
    <row customHeight="1" ht="11.25">
      <c r="A462" s="1854" t="s">
        <v>3093</v>
      </c>
      <c r="B462" s="1854" t="s">
        <v>16</v>
      </c>
      <c r="C462" s="1854" t="s">
        <v>4030</v>
      </c>
      <c r="D462" s="1854" t="s">
        <v>4031</v>
      </c>
      <c r="E462" s="1854" t="s">
        <v>4032</v>
      </c>
      <c r="F462" s="1854" t="s">
        <v>3096</v>
      </c>
      <c r="G462" s="1854" t="s">
        <v>4033</v>
      </c>
      <c r="H462" s="1854" t="s">
        <v>22</v>
      </c>
      <c r="I462" s="1854" t="s">
        <v>922</v>
      </c>
    </row>
    <row customHeight="1" ht="11.25">
      <c r="A463" s="1854" t="s">
        <v>3093</v>
      </c>
      <c r="B463" s="1854" t="s">
        <v>16</v>
      </c>
      <c r="C463" s="1854" t="s">
        <v>4034</v>
      </c>
      <c r="D463" s="1854" t="s">
        <v>4035</v>
      </c>
      <c r="E463" s="1854" t="s">
        <v>4036</v>
      </c>
      <c r="F463" s="1854" t="s">
        <v>3148</v>
      </c>
      <c r="G463" s="1854" t="s">
        <v>4037</v>
      </c>
      <c r="H463" s="1854" t="s">
        <v>22</v>
      </c>
      <c r="I463" s="1854" t="s">
        <v>922</v>
      </c>
    </row>
    <row customHeight="1" ht="11.25">
      <c r="A464" s="1854" t="s">
        <v>3093</v>
      </c>
      <c r="B464" s="1854" t="s">
        <v>16</v>
      </c>
      <c r="C464" s="1854" t="s">
        <v>4038</v>
      </c>
      <c r="D464" s="1854" t="s">
        <v>4039</v>
      </c>
      <c r="E464" s="1854" t="s">
        <v>4040</v>
      </c>
      <c r="F464" s="1854" t="s">
        <v>3148</v>
      </c>
      <c r="G464" s="1854" t="s">
        <v>4041</v>
      </c>
      <c r="H464" s="1854" t="s">
        <v>22</v>
      </c>
      <c r="I464" s="1854" t="s">
        <v>922</v>
      </c>
    </row>
    <row customHeight="1" ht="11.25">
      <c r="A465" s="1854" t="s">
        <v>3093</v>
      </c>
      <c r="B465" s="1854" t="s">
        <v>16</v>
      </c>
      <c r="C465" s="1854" t="s">
        <v>3392</v>
      </c>
      <c r="D465" s="1854" t="s">
        <v>3393</v>
      </c>
      <c r="E465" s="1854" t="s">
        <v>3394</v>
      </c>
      <c r="F465" s="1854" t="s">
        <v>3276</v>
      </c>
      <c r="G465" s="1854" t="s">
        <v>3395</v>
      </c>
      <c r="H465" s="1854" t="s">
        <v>22</v>
      </c>
      <c r="I465" s="1854" t="s">
        <v>922</v>
      </c>
    </row>
    <row customHeight="1" ht="11.25">
      <c r="A466" s="1854" t="s">
        <v>3093</v>
      </c>
      <c r="B466" s="1854" t="s">
        <v>16</v>
      </c>
      <c r="C466" s="1854" t="s">
        <v>3396</v>
      </c>
      <c r="D466" s="1854" t="s">
        <v>3397</v>
      </c>
      <c r="E466" s="1854" t="s">
        <v>3398</v>
      </c>
      <c r="F466" s="1854" t="s">
        <v>3341</v>
      </c>
      <c r="G466" s="1854" t="s">
        <v>3399</v>
      </c>
      <c r="H466" s="1854" t="s">
        <v>22</v>
      </c>
      <c r="I466" s="1854" t="s">
        <v>922</v>
      </c>
    </row>
    <row customHeight="1" ht="11.25">
      <c r="A467" s="1854" t="s">
        <v>3093</v>
      </c>
      <c r="B467" s="1854" t="s">
        <v>16</v>
      </c>
      <c r="C467" s="1854" t="s">
        <v>4274</v>
      </c>
      <c r="D467" s="1854" t="s">
        <v>4275</v>
      </c>
      <c r="E467" s="1854" t="s">
        <v>4276</v>
      </c>
      <c r="F467" s="1854" t="s">
        <v>3096</v>
      </c>
      <c r="G467" s="1854" t="s">
        <v>4277</v>
      </c>
      <c r="H467" s="1854" t="s">
        <v>22</v>
      </c>
      <c r="I467" s="1854" t="s">
        <v>922</v>
      </c>
    </row>
    <row customHeight="1" ht="11.25">
      <c r="A468" s="1854" t="s">
        <v>3093</v>
      </c>
      <c r="B468" s="1854" t="s">
        <v>16</v>
      </c>
      <c r="C468" s="1854" t="s">
        <v>4278</v>
      </c>
      <c r="D468" s="1854" t="s">
        <v>4279</v>
      </c>
      <c r="E468" s="1854" t="s">
        <v>4280</v>
      </c>
      <c r="F468" s="1854" t="s">
        <v>3436</v>
      </c>
      <c r="G468" s="1854" t="s">
        <v>4281</v>
      </c>
      <c r="H468" s="1854" t="s">
        <v>22</v>
      </c>
      <c r="I468" s="1854" t="s">
        <v>922</v>
      </c>
    </row>
    <row customHeight="1" ht="11.25">
      <c r="A469" s="1854" t="s">
        <v>3093</v>
      </c>
      <c r="B469" s="1854" t="s">
        <v>16</v>
      </c>
      <c r="C469" s="1854" t="s">
        <v>4282</v>
      </c>
      <c r="D469" s="1854" t="s">
        <v>4283</v>
      </c>
      <c r="E469" s="1854" t="s">
        <v>4284</v>
      </c>
      <c r="F469" s="1854" t="s">
        <v>3096</v>
      </c>
      <c r="G469" s="1854" t="s">
        <v>4285</v>
      </c>
      <c r="H469" s="1854" t="s">
        <v>22</v>
      </c>
      <c r="I469" s="1854" t="s">
        <v>922</v>
      </c>
    </row>
    <row customHeight="1" ht="11.25">
      <c r="A470" s="1854" t="s">
        <v>3093</v>
      </c>
      <c r="B470" s="1854" t="s">
        <v>16</v>
      </c>
      <c r="C470" s="1854" t="s">
        <v>4046</v>
      </c>
      <c r="D470" s="1854" t="s">
        <v>4047</v>
      </c>
      <c r="E470" s="1854" t="s">
        <v>4048</v>
      </c>
      <c r="F470" s="1854" t="s">
        <v>3096</v>
      </c>
      <c r="G470" s="1854" t="s">
        <v>4049</v>
      </c>
      <c r="H470" s="1854" t="s">
        <v>22</v>
      </c>
      <c r="I470" s="1854" t="s">
        <v>922</v>
      </c>
    </row>
    <row customHeight="1" ht="11.25">
      <c r="A471" s="1854" t="s">
        <v>3093</v>
      </c>
      <c r="B471" s="1854" t="s">
        <v>16</v>
      </c>
      <c r="C471" s="1854" t="s">
        <v>3417</v>
      </c>
      <c r="D471" s="1854" t="s">
        <v>3418</v>
      </c>
      <c r="E471" s="1854" t="s">
        <v>3419</v>
      </c>
      <c r="F471" s="1854" t="s">
        <v>3196</v>
      </c>
      <c r="G471" s="1854" t="s">
        <v>3420</v>
      </c>
      <c r="H471" s="1854" t="s">
        <v>22</v>
      </c>
      <c r="I471" s="1854" t="s">
        <v>922</v>
      </c>
    </row>
    <row customHeight="1" ht="11.25">
      <c r="A472" s="1854" t="s">
        <v>3093</v>
      </c>
      <c r="B472" s="1854" t="s">
        <v>16</v>
      </c>
      <c r="C472" s="1854" t="s">
        <v>3421</v>
      </c>
      <c r="D472" s="1854" t="s">
        <v>3418</v>
      </c>
      <c r="E472" s="1854" t="s">
        <v>3422</v>
      </c>
      <c r="F472" s="1854" t="s">
        <v>3423</v>
      </c>
      <c r="G472" s="1854" t="s">
        <v>3424</v>
      </c>
      <c r="H472" s="1854" t="s">
        <v>22</v>
      </c>
      <c r="I472" s="1854" t="s">
        <v>922</v>
      </c>
    </row>
    <row customHeight="1" ht="11.25">
      <c r="A473" s="1854" t="s">
        <v>3093</v>
      </c>
      <c r="B473" s="1854" t="s">
        <v>16</v>
      </c>
      <c r="C473" s="1854" t="s">
        <v>4050</v>
      </c>
      <c r="D473" s="1854" t="s">
        <v>3434</v>
      </c>
      <c r="E473" s="1854" t="s">
        <v>4051</v>
      </c>
      <c r="F473" s="1854" t="s">
        <v>3167</v>
      </c>
      <c r="G473" s="1854" t="s">
        <v>4052</v>
      </c>
      <c r="H473" s="1854" t="s">
        <v>22</v>
      </c>
      <c r="I473" s="1854" t="s">
        <v>922</v>
      </c>
    </row>
    <row customHeight="1" ht="11.25">
      <c r="A474" s="1854" t="s">
        <v>3093</v>
      </c>
      <c r="B474" s="1854" t="s">
        <v>16</v>
      </c>
      <c r="C474" s="1854" t="s">
        <v>4057</v>
      </c>
      <c r="D474" s="1854" t="s">
        <v>4058</v>
      </c>
      <c r="E474" s="1854" t="s">
        <v>4059</v>
      </c>
      <c r="F474" s="1854" t="s">
        <v>3096</v>
      </c>
      <c r="G474" s="1854" t="s">
        <v>4060</v>
      </c>
      <c r="H474" s="1854" t="s">
        <v>22</v>
      </c>
      <c r="I474" s="1854" t="s">
        <v>922</v>
      </c>
    </row>
    <row customHeight="1" ht="11.25">
      <c r="A475" s="1854" t="s">
        <v>3093</v>
      </c>
      <c r="B475" s="1854" t="s">
        <v>16</v>
      </c>
      <c r="C475" s="1854" t="s">
        <v>4061</v>
      </c>
      <c r="D475" s="1854" t="s">
        <v>4062</v>
      </c>
      <c r="E475" s="1854" t="s">
        <v>4063</v>
      </c>
      <c r="F475" s="1854" t="s">
        <v>3096</v>
      </c>
      <c r="G475" s="1854" t="s">
        <v>4064</v>
      </c>
      <c r="H475" s="1854" t="s">
        <v>22</v>
      </c>
      <c r="I475" s="1854" t="s">
        <v>922</v>
      </c>
    </row>
    <row customHeight="1" ht="11.25">
      <c r="A476" s="1854" t="s">
        <v>3093</v>
      </c>
      <c r="B476" s="1854" t="s">
        <v>16</v>
      </c>
      <c r="C476" s="1854" t="s">
        <v>4065</v>
      </c>
      <c r="D476" s="1854" t="s">
        <v>4066</v>
      </c>
      <c r="E476" s="1854" t="s">
        <v>4067</v>
      </c>
      <c r="F476" s="1854" t="s">
        <v>3196</v>
      </c>
      <c r="G476" s="1854" t="s">
        <v>4068</v>
      </c>
      <c r="H476" s="1854" t="s">
        <v>22</v>
      </c>
      <c r="I476" s="1854" t="s">
        <v>922</v>
      </c>
    </row>
    <row customHeight="1" ht="11.25">
      <c r="A477" s="1854" t="s">
        <v>3093</v>
      </c>
      <c r="B477" s="1854" t="s">
        <v>16</v>
      </c>
      <c r="C477" s="1854" t="s">
        <v>4069</v>
      </c>
      <c r="D477" s="1854" t="s">
        <v>4070</v>
      </c>
      <c r="E477" s="1854" t="s">
        <v>4071</v>
      </c>
      <c r="F477" s="1854" t="s">
        <v>3545</v>
      </c>
      <c r="G477" s="1854" t="s">
        <v>4072</v>
      </c>
      <c r="H477" s="1854" t="s">
        <v>22</v>
      </c>
      <c r="I477" s="1854" t="s">
        <v>922</v>
      </c>
    </row>
    <row customHeight="1" ht="11.25">
      <c r="A478" s="1854" t="s">
        <v>3093</v>
      </c>
      <c r="B478" s="1854" t="s">
        <v>16</v>
      </c>
      <c r="C478" s="1854" t="s">
        <v>4286</v>
      </c>
      <c r="D478" s="1854" t="s">
        <v>4287</v>
      </c>
      <c r="E478" s="1854" t="s">
        <v>4288</v>
      </c>
      <c r="F478" s="1854" t="s">
        <v>3096</v>
      </c>
      <c r="G478" s="1854" t="s">
        <v>4289</v>
      </c>
      <c r="H478" s="1854" t="s">
        <v>22</v>
      </c>
      <c r="I478" s="1854" t="s">
        <v>922</v>
      </c>
    </row>
    <row customHeight="1" ht="11.25">
      <c r="A479" s="1854" t="s">
        <v>3093</v>
      </c>
      <c r="B479" s="1854" t="s">
        <v>16</v>
      </c>
      <c r="C479" s="1854" t="s">
        <v>4073</v>
      </c>
      <c r="D479" s="1854" t="s">
        <v>4074</v>
      </c>
      <c r="E479" s="1854" t="s">
        <v>4075</v>
      </c>
      <c r="F479" s="1854" t="s">
        <v>3196</v>
      </c>
      <c r="G479" s="1854" t="s">
        <v>4076</v>
      </c>
      <c r="H479" s="1854" t="s">
        <v>22</v>
      </c>
      <c r="I479" s="1854" t="s">
        <v>922</v>
      </c>
    </row>
    <row customHeight="1" ht="11.25">
      <c r="A480" s="1854" t="s">
        <v>3093</v>
      </c>
      <c r="B480" s="1854" t="s">
        <v>16</v>
      </c>
      <c r="C480" s="1854" t="s">
        <v>4077</v>
      </c>
      <c r="D480" s="1854" t="s">
        <v>4074</v>
      </c>
      <c r="E480" s="1854" t="s">
        <v>4078</v>
      </c>
      <c r="F480" s="1854" t="s">
        <v>3196</v>
      </c>
      <c r="G480" s="1854" t="s">
        <v>4079</v>
      </c>
      <c r="H480" s="1854" t="s">
        <v>22</v>
      </c>
      <c r="I480" s="1854" t="s">
        <v>922</v>
      </c>
    </row>
    <row customHeight="1" ht="11.25">
      <c r="A481" s="1854" t="s">
        <v>3093</v>
      </c>
      <c r="B481" s="1854" t="s">
        <v>16</v>
      </c>
      <c r="C481" s="1854" t="s">
        <v>4080</v>
      </c>
      <c r="D481" s="1854" t="s">
        <v>4081</v>
      </c>
      <c r="E481" s="1854" t="s">
        <v>4082</v>
      </c>
      <c r="F481" s="1854" t="s">
        <v>3411</v>
      </c>
      <c r="G481" s="1854" t="s">
        <v>4083</v>
      </c>
      <c r="H481" s="1854" t="s">
        <v>22</v>
      </c>
      <c r="I481" s="1854" t="s">
        <v>922</v>
      </c>
    </row>
    <row customHeight="1" ht="11.25">
      <c r="A482" s="1854" t="s">
        <v>3093</v>
      </c>
      <c r="B482" s="1854" t="s">
        <v>16</v>
      </c>
      <c r="C482" s="1854" t="s">
        <v>3446</v>
      </c>
      <c r="D482" s="1854" t="s">
        <v>3447</v>
      </c>
      <c r="E482" s="1854" t="s">
        <v>3448</v>
      </c>
      <c r="F482" s="1854" t="s">
        <v>3196</v>
      </c>
      <c r="G482" s="1854" t="s">
        <v>22</v>
      </c>
      <c r="H482" s="1854" t="s">
        <v>22</v>
      </c>
      <c r="I482" s="1854" t="s">
        <v>922</v>
      </c>
    </row>
    <row customHeight="1" ht="11.25">
      <c r="A483" s="1854" t="s">
        <v>3093</v>
      </c>
      <c r="B483" s="1854" t="s">
        <v>16</v>
      </c>
      <c r="C483" s="1854" t="s">
        <v>3449</v>
      </c>
      <c r="D483" s="1854" t="s">
        <v>3450</v>
      </c>
      <c r="E483" s="1854" t="s">
        <v>3451</v>
      </c>
      <c r="F483" s="1854" t="s">
        <v>3317</v>
      </c>
      <c r="G483" s="1854" t="s">
        <v>3452</v>
      </c>
      <c r="H483" s="1854" t="s">
        <v>22</v>
      </c>
      <c r="I483" s="1854" t="s">
        <v>922</v>
      </c>
    </row>
    <row customHeight="1" ht="11.25">
      <c r="A484" s="1854" t="s">
        <v>3093</v>
      </c>
      <c r="B484" s="1854" t="s">
        <v>16</v>
      </c>
      <c r="C484" s="1854" t="s">
        <v>3462</v>
      </c>
      <c r="D484" s="1854" t="s">
        <v>3463</v>
      </c>
      <c r="E484" s="1854" t="s">
        <v>3459</v>
      </c>
      <c r="F484" s="1854" t="s">
        <v>3464</v>
      </c>
      <c r="G484" s="1854" t="s">
        <v>3461</v>
      </c>
      <c r="H484" s="1854" t="s">
        <v>22</v>
      </c>
      <c r="I484" s="1854" t="s">
        <v>922</v>
      </c>
    </row>
    <row customHeight="1" ht="11.25">
      <c r="A485" s="1854" t="s">
        <v>3093</v>
      </c>
      <c r="B485" s="1854" t="s">
        <v>16</v>
      </c>
      <c r="C485" s="1854" t="s">
        <v>4088</v>
      </c>
      <c r="D485" s="1854" t="s">
        <v>4089</v>
      </c>
      <c r="E485" s="1854" t="s">
        <v>4090</v>
      </c>
      <c r="F485" s="1854" t="s">
        <v>3167</v>
      </c>
      <c r="G485" s="1854" t="s">
        <v>4091</v>
      </c>
      <c r="H485" s="1854" t="s">
        <v>22</v>
      </c>
      <c r="I485" s="1854" t="s">
        <v>922</v>
      </c>
    </row>
    <row customHeight="1" ht="11.25">
      <c r="A486" s="1854" t="s">
        <v>3093</v>
      </c>
      <c r="B486" s="1854" t="s">
        <v>16</v>
      </c>
      <c r="C486" s="1854" t="s">
        <v>4092</v>
      </c>
      <c r="D486" s="1854" t="s">
        <v>4093</v>
      </c>
      <c r="E486" s="1854" t="s">
        <v>4094</v>
      </c>
      <c r="F486" s="1854" t="s">
        <v>3285</v>
      </c>
      <c r="G486" s="1854" t="s">
        <v>4095</v>
      </c>
      <c r="H486" s="1854" t="s">
        <v>22</v>
      </c>
      <c r="I486" s="1854" t="s">
        <v>922</v>
      </c>
    </row>
    <row customHeight="1" ht="11.25">
      <c r="A487" s="1854" t="s">
        <v>3093</v>
      </c>
      <c r="B487" s="1854" t="s">
        <v>16</v>
      </c>
      <c r="C487" s="1854" t="s">
        <v>3977</v>
      </c>
      <c r="D487" s="1854" t="s">
        <v>3978</v>
      </c>
      <c r="E487" s="1854" t="s">
        <v>3979</v>
      </c>
      <c r="F487" s="1854" t="s">
        <v>3096</v>
      </c>
      <c r="G487" s="1854" t="s">
        <v>3980</v>
      </c>
      <c r="H487" s="1854" t="s">
        <v>22</v>
      </c>
      <c r="I487" s="1854" t="s">
        <v>922</v>
      </c>
    </row>
    <row customHeight="1" ht="11.25">
      <c r="A488" s="1854" t="s">
        <v>3093</v>
      </c>
      <c r="B488" s="1854" t="s">
        <v>16</v>
      </c>
      <c r="C488" s="1854" t="s">
        <v>3465</v>
      </c>
      <c r="D488" s="1854" t="s">
        <v>3466</v>
      </c>
      <c r="E488" s="1854" t="s">
        <v>3467</v>
      </c>
      <c r="F488" s="1854" t="s">
        <v>3096</v>
      </c>
      <c r="G488" s="1854" t="s">
        <v>3468</v>
      </c>
      <c r="H488" s="1854" t="s">
        <v>22</v>
      </c>
      <c r="I488" s="1854" t="s">
        <v>922</v>
      </c>
    </row>
    <row customHeight="1" ht="11.25">
      <c r="A489" s="1854" t="s">
        <v>3093</v>
      </c>
      <c r="B489" s="1854" t="s">
        <v>16</v>
      </c>
      <c r="C489" s="1854" t="s">
        <v>4096</v>
      </c>
      <c r="D489" s="1854" t="s">
        <v>4097</v>
      </c>
      <c r="E489" s="1854" t="s">
        <v>4098</v>
      </c>
      <c r="F489" s="1854" t="s">
        <v>3263</v>
      </c>
      <c r="G489" s="1854" t="s">
        <v>4099</v>
      </c>
      <c r="H489" s="1854" t="s">
        <v>22</v>
      </c>
      <c r="I489" s="1854" t="s">
        <v>922</v>
      </c>
    </row>
    <row customHeight="1" ht="11.25">
      <c r="A490" s="1854" t="s">
        <v>3093</v>
      </c>
      <c r="B490" s="1854" t="s">
        <v>16</v>
      </c>
      <c r="C490" s="1854" t="s">
        <v>3469</v>
      </c>
      <c r="D490" s="1854" t="s">
        <v>3470</v>
      </c>
      <c r="E490" s="1854" t="s">
        <v>3471</v>
      </c>
      <c r="F490" s="1854" t="s">
        <v>3096</v>
      </c>
      <c r="G490" s="1854" t="s">
        <v>3472</v>
      </c>
      <c r="H490" s="1854" t="s">
        <v>22</v>
      </c>
      <c r="I490" s="1854" t="s">
        <v>922</v>
      </c>
    </row>
    <row customHeight="1" ht="11.25">
      <c r="A491" s="1854" t="s">
        <v>3093</v>
      </c>
      <c r="B491" s="1854" t="s">
        <v>16</v>
      </c>
      <c r="C491" s="1854" t="s">
        <v>3473</v>
      </c>
      <c r="D491" s="1854" t="s">
        <v>3474</v>
      </c>
      <c r="E491" s="1854" t="s">
        <v>3475</v>
      </c>
      <c r="F491" s="1854" t="s">
        <v>3476</v>
      </c>
      <c r="G491" s="1854" t="s">
        <v>3477</v>
      </c>
      <c r="H491" s="1854" t="s">
        <v>22</v>
      </c>
      <c r="I491" s="1854" t="s">
        <v>922</v>
      </c>
    </row>
    <row customHeight="1" ht="11.25">
      <c r="A492" s="1854" t="s">
        <v>3093</v>
      </c>
      <c r="B492" s="1854" t="s">
        <v>16</v>
      </c>
      <c r="C492" s="1854" t="s">
        <v>3482</v>
      </c>
      <c r="D492" s="1854" t="s">
        <v>3483</v>
      </c>
      <c r="E492" s="1854" t="s">
        <v>3484</v>
      </c>
      <c r="F492" s="1854" t="s">
        <v>3317</v>
      </c>
      <c r="G492" s="1854" t="s">
        <v>3485</v>
      </c>
      <c r="H492" s="1854" t="s">
        <v>22</v>
      </c>
      <c r="I492" s="1854" t="s">
        <v>922</v>
      </c>
    </row>
    <row customHeight="1" ht="11.25">
      <c r="A493" s="1854" t="s">
        <v>3093</v>
      </c>
      <c r="B493" s="1854" t="s">
        <v>16</v>
      </c>
      <c r="C493" s="1854" t="s">
        <v>4100</v>
      </c>
      <c r="D493" s="1854" t="s">
        <v>4101</v>
      </c>
      <c r="E493" s="1854" t="s">
        <v>4102</v>
      </c>
      <c r="F493" s="1854" t="s">
        <v>3285</v>
      </c>
      <c r="G493" s="1854" t="s">
        <v>4103</v>
      </c>
      <c r="H493" s="1854" t="s">
        <v>22</v>
      </c>
      <c r="I493" s="1854" t="s">
        <v>922</v>
      </c>
    </row>
    <row customHeight="1" ht="11.25">
      <c r="A494" s="1854" t="s">
        <v>3093</v>
      </c>
      <c r="B494" s="1854" t="s">
        <v>16</v>
      </c>
      <c r="C494" s="1854" t="s">
        <v>4104</v>
      </c>
      <c r="D494" s="1854" t="s">
        <v>4105</v>
      </c>
      <c r="E494" s="1854" t="s">
        <v>4106</v>
      </c>
      <c r="F494" s="1854" t="s">
        <v>3100</v>
      </c>
      <c r="G494" s="1854" t="s">
        <v>4107</v>
      </c>
      <c r="H494" s="1854" t="s">
        <v>22</v>
      </c>
      <c r="I494" s="1854" t="s">
        <v>922</v>
      </c>
    </row>
    <row customHeight="1" ht="11.25">
      <c r="A495" s="1854" t="s">
        <v>3093</v>
      </c>
      <c r="B495" s="1854" t="s">
        <v>16</v>
      </c>
      <c r="C495" s="1854" t="s">
        <v>4116</v>
      </c>
      <c r="D495" s="1854" t="s">
        <v>4117</v>
      </c>
      <c r="E495" s="1854" t="s">
        <v>4118</v>
      </c>
      <c r="F495" s="1854" t="s">
        <v>3204</v>
      </c>
      <c r="G495" s="1854" t="s">
        <v>4119</v>
      </c>
      <c r="H495" s="1854" t="s">
        <v>22</v>
      </c>
      <c r="I495" s="1854" t="s">
        <v>922</v>
      </c>
    </row>
    <row customHeight="1" ht="11.25">
      <c r="A496" s="1854" t="s">
        <v>3093</v>
      </c>
      <c r="B496" s="1854" t="s">
        <v>16</v>
      </c>
      <c r="C496" s="1854" t="s">
        <v>4120</v>
      </c>
      <c r="D496" s="1854" t="s">
        <v>4121</v>
      </c>
      <c r="E496" s="1854" t="s">
        <v>4122</v>
      </c>
      <c r="F496" s="1854" t="s">
        <v>3281</v>
      </c>
      <c r="G496" s="1854" t="s">
        <v>4123</v>
      </c>
      <c r="H496" s="1854" t="s">
        <v>22</v>
      </c>
      <c r="I496" s="1854" t="s">
        <v>922</v>
      </c>
    </row>
    <row customHeight="1" ht="11.25">
      <c r="A497" s="1854" t="s">
        <v>3093</v>
      </c>
      <c r="B497" s="1854" t="s">
        <v>16</v>
      </c>
      <c r="C497" s="1854" t="s">
        <v>4124</v>
      </c>
      <c r="D497" s="1854" t="s">
        <v>4125</v>
      </c>
      <c r="E497" s="1854" t="s">
        <v>4126</v>
      </c>
      <c r="F497" s="1854" t="s">
        <v>4127</v>
      </c>
      <c r="G497" s="1854" t="s">
        <v>3253</v>
      </c>
      <c r="H497" s="1854" t="s">
        <v>22</v>
      </c>
      <c r="I497" s="1854" t="s">
        <v>922</v>
      </c>
    </row>
    <row customHeight="1" ht="11.25">
      <c r="A498" s="1854" t="s">
        <v>3093</v>
      </c>
      <c r="B498" s="1854" t="s">
        <v>16</v>
      </c>
      <c r="C498" s="1854" t="s">
        <v>4290</v>
      </c>
      <c r="D498" s="1854" t="s">
        <v>4291</v>
      </c>
      <c r="E498" s="1854" t="s">
        <v>4292</v>
      </c>
      <c r="F498" s="1854" t="s">
        <v>3204</v>
      </c>
      <c r="G498" s="1854" t="s">
        <v>4293</v>
      </c>
      <c r="H498" s="1854" t="s">
        <v>22</v>
      </c>
      <c r="I498" s="1854" t="s">
        <v>922</v>
      </c>
    </row>
    <row customHeight="1" ht="11.25">
      <c r="A499" s="1854" t="s">
        <v>3093</v>
      </c>
      <c r="B499" s="1854" t="s">
        <v>16</v>
      </c>
      <c r="C499" s="1854" t="s">
        <v>4128</v>
      </c>
      <c r="D499" s="1854" t="s">
        <v>4129</v>
      </c>
      <c r="E499" s="1854" t="s">
        <v>4130</v>
      </c>
      <c r="F499" s="1854" t="s">
        <v>3204</v>
      </c>
      <c r="G499" s="1854" t="s">
        <v>4131</v>
      </c>
      <c r="H499" s="1854" t="s">
        <v>22</v>
      </c>
      <c r="I499" s="1854" t="s">
        <v>922</v>
      </c>
    </row>
    <row customHeight="1" ht="11.25">
      <c r="A500" s="1854" t="s">
        <v>3093</v>
      </c>
      <c r="B500" s="1854" t="s">
        <v>16</v>
      </c>
      <c r="C500" s="1854" t="s">
        <v>3518</v>
      </c>
      <c r="D500" s="1854" t="s">
        <v>3519</v>
      </c>
      <c r="E500" s="1854" t="s">
        <v>3520</v>
      </c>
      <c r="F500" s="1854" t="s">
        <v>3096</v>
      </c>
      <c r="G500" s="1854" t="s">
        <v>3521</v>
      </c>
      <c r="H500" s="1854" t="s">
        <v>22</v>
      </c>
      <c r="I500" s="1854" t="s">
        <v>922</v>
      </c>
    </row>
    <row customHeight="1" ht="11.25">
      <c r="A501" s="1854" t="s">
        <v>3093</v>
      </c>
      <c r="B501" s="1854" t="s">
        <v>16</v>
      </c>
      <c r="C501" s="1854" t="s">
        <v>4132</v>
      </c>
      <c r="D501" s="1854" t="s">
        <v>4133</v>
      </c>
      <c r="E501" s="1854" t="s">
        <v>4134</v>
      </c>
      <c r="F501" s="1854" t="s">
        <v>3148</v>
      </c>
      <c r="G501" s="1854" t="s">
        <v>4037</v>
      </c>
      <c r="H501" s="1854" t="s">
        <v>22</v>
      </c>
      <c r="I501" s="1854" t="s">
        <v>922</v>
      </c>
    </row>
    <row customHeight="1" ht="11.25">
      <c r="A502" s="1854" t="s">
        <v>3093</v>
      </c>
      <c r="B502" s="1854" t="s">
        <v>16</v>
      </c>
      <c r="C502" s="1854" t="s">
        <v>4294</v>
      </c>
      <c r="D502" s="1854" t="s">
        <v>4295</v>
      </c>
      <c r="E502" s="1854" t="s">
        <v>4296</v>
      </c>
      <c r="F502" s="1854" t="s">
        <v>3281</v>
      </c>
      <c r="G502" s="1854" t="s">
        <v>4297</v>
      </c>
      <c r="H502" s="1854" t="s">
        <v>22</v>
      </c>
      <c r="I502" s="1854" t="s">
        <v>922</v>
      </c>
    </row>
    <row customHeight="1" ht="11.25">
      <c r="A503" s="1854" t="s">
        <v>3093</v>
      </c>
      <c r="B503" s="1854" t="s">
        <v>16</v>
      </c>
      <c r="C503" s="1854" t="s">
        <v>3546</v>
      </c>
      <c r="D503" s="1854" t="s">
        <v>3547</v>
      </c>
      <c r="E503" s="1854" t="s">
        <v>3548</v>
      </c>
      <c r="F503" s="1854" t="s">
        <v>3423</v>
      </c>
      <c r="G503" s="1854" t="s">
        <v>3549</v>
      </c>
      <c r="H503" s="1854" t="s">
        <v>22</v>
      </c>
      <c r="I503" s="1854" t="s">
        <v>922</v>
      </c>
    </row>
    <row customHeight="1" ht="11.25">
      <c r="A504" s="1854" t="s">
        <v>3093</v>
      </c>
      <c r="B504" s="1854" t="s">
        <v>16</v>
      </c>
      <c r="C504" s="1854" t="s">
        <v>4135</v>
      </c>
      <c r="D504" s="1854" t="s">
        <v>4136</v>
      </c>
      <c r="E504" s="1854" t="s">
        <v>4137</v>
      </c>
      <c r="F504" s="1854" t="s">
        <v>3100</v>
      </c>
      <c r="G504" s="1854" t="s">
        <v>4138</v>
      </c>
      <c r="H504" s="1854" t="s">
        <v>22</v>
      </c>
      <c r="I504" s="1854" t="s">
        <v>922</v>
      </c>
    </row>
    <row customHeight="1" ht="11.25">
      <c r="A505" s="1854" t="s">
        <v>3093</v>
      </c>
      <c r="B505" s="1854" t="s">
        <v>16</v>
      </c>
      <c r="C505" s="1854" t="s">
        <v>3550</v>
      </c>
      <c r="D505" s="1854" t="s">
        <v>3551</v>
      </c>
      <c r="E505" s="1854" t="s">
        <v>3552</v>
      </c>
      <c r="F505" s="1854" t="s">
        <v>3263</v>
      </c>
      <c r="G505" s="1854" t="s">
        <v>3553</v>
      </c>
      <c r="H505" s="1854" t="s">
        <v>22</v>
      </c>
      <c r="I505" s="1854" t="s">
        <v>922</v>
      </c>
    </row>
    <row customHeight="1" ht="11.25">
      <c r="A506" s="1854" t="s">
        <v>3093</v>
      </c>
      <c r="B506" s="1854" t="s">
        <v>16</v>
      </c>
      <c r="C506" s="1854" t="s">
        <v>3562</v>
      </c>
      <c r="D506" s="1854" t="s">
        <v>3563</v>
      </c>
      <c r="E506" s="1854" t="s">
        <v>3564</v>
      </c>
      <c r="F506" s="1854" t="s">
        <v>3476</v>
      </c>
      <c r="G506" s="1854" t="s">
        <v>3565</v>
      </c>
      <c r="H506" s="1854" t="s">
        <v>22</v>
      </c>
      <c r="I506" s="1854" t="s">
        <v>922</v>
      </c>
    </row>
    <row customHeight="1" ht="11.25">
      <c r="A507" s="1854" t="s">
        <v>3093</v>
      </c>
      <c r="B507" s="1854" t="s">
        <v>16</v>
      </c>
      <c r="C507" s="1854" t="s">
        <v>4298</v>
      </c>
      <c r="D507" s="1854" t="s">
        <v>4299</v>
      </c>
      <c r="E507" s="1854" t="s">
        <v>4300</v>
      </c>
      <c r="F507" s="1854" t="s">
        <v>3436</v>
      </c>
      <c r="G507" s="1854" t="s">
        <v>4301</v>
      </c>
      <c r="H507" s="1854" t="s">
        <v>22</v>
      </c>
      <c r="I507" s="1854" t="s">
        <v>922</v>
      </c>
    </row>
    <row customHeight="1" ht="11.25">
      <c r="A508" s="1854" t="s">
        <v>3093</v>
      </c>
      <c r="B508" s="1854" t="s">
        <v>16</v>
      </c>
      <c r="C508" s="1854" t="s">
        <v>4139</v>
      </c>
      <c r="D508" s="1854" t="s">
        <v>4140</v>
      </c>
      <c r="E508" s="1854" t="s">
        <v>4141</v>
      </c>
      <c r="F508" s="1854" t="s">
        <v>3100</v>
      </c>
      <c r="G508" s="1854" t="s">
        <v>4142</v>
      </c>
      <c r="H508" s="1854" t="s">
        <v>22</v>
      </c>
      <c r="I508" s="1854" t="s">
        <v>922</v>
      </c>
    </row>
    <row customHeight="1" ht="11.25">
      <c r="A509" s="1854" t="s">
        <v>3093</v>
      </c>
      <c r="B509" s="1854" t="s">
        <v>16</v>
      </c>
      <c r="C509" s="1854" t="s">
        <v>4302</v>
      </c>
      <c r="D509" s="1854" t="s">
        <v>4303</v>
      </c>
      <c r="E509" s="1854" t="s">
        <v>4304</v>
      </c>
      <c r="F509" s="1854" t="s">
        <v>3167</v>
      </c>
      <c r="G509" s="1854" t="s">
        <v>4305</v>
      </c>
      <c r="H509" s="1854" t="s">
        <v>22</v>
      </c>
      <c r="I509" s="1854" t="s">
        <v>922</v>
      </c>
    </row>
    <row customHeight="1" ht="11.25">
      <c r="A510" s="1854" t="s">
        <v>3093</v>
      </c>
      <c r="B510" s="1854" t="s">
        <v>16</v>
      </c>
      <c r="C510" s="1854" t="s">
        <v>4146</v>
      </c>
      <c r="D510" s="1854" t="s">
        <v>4147</v>
      </c>
      <c r="E510" s="1854" t="s">
        <v>4148</v>
      </c>
      <c r="F510" s="1854" t="s">
        <v>3100</v>
      </c>
      <c r="G510" s="1854" t="s">
        <v>4149</v>
      </c>
      <c r="H510" s="1854" t="s">
        <v>22</v>
      </c>
      <c r="I510" s="1854" t="s">
        <v>922</v>
      </c>
    </row>
    <row customHeight="1" ht="11.25">
      <c r="A511" s="1854" t="s">
        <v>3093</v>
      </c>
      <c r="B511" s="1854" t="s">
        <v>16</v>
      </c>
      <c r="C511" s="1854" t="s">
        <v>4150</v>
      </c>
      <c r="D511" s="1854" t="s">
        <v>4151</v>
      </c>
      <c r="E511" s="1854" t="s">
        <v>4152</v>
      </c>
      <c r="F511" s="1854" t="s">
        <v>3158</v>
      </c>
      <c r="G511" s="1854" t="s">
        <v>4153</v>
      </c>
      <c r="H511" s="1854" t="s">
        <v>22</v>
      </c>
      <c r="I511" s="1854" t="s">
        <v>922</v>
      </c>
    </row>
    <row customHeight="1" ht="11.25">
      <c r="A512" s="1854" t="s">
        <v>3093</v>
      </c>
      <c r="B512" s="1854" t="s">
        <v>16</v>
      </c>
      <c r="C512" s="1854" t="s">
        <v>4154</v>
      </c>
      <c r="D512" s="1854" t="s">
        <v>4155</v>
      </c>
      <c r="E512" s="1854" t="s">
        <v>4156</v>
      </c>
      <c r="F512" s="1854" t="s">
        <v>3096</v>
      </c>
      <c r="G512" s="1854" t="s">
        <v>4157</v>
      </c>
      <c r="H512" s="1854" t="s">
        <v>22</v>
      </c>
      <c r="I512" s="1854" t="s">
        <v>922</v>
      </c>
    </row>
    <row customHeight="1" ht="11.25">
      <c r="A513" s="1854" t="s">
        <v>3093</v>
      </c>
      <c r="B513" s="1854" t="s">
        <v>16</v>
      </c>
      <c r="C513" s="1854" t="s">
        <v>4163</v>
      </c>
      <c r="D513" s="1854" t="s">
        <v>4164</v>
      </c>
      <c r="E513" s="1854" t="s">
        <v>4165</v>
      </c>
      <c r="F513" s="1854" t="s">
        <v>3096</v>
      </c>
      <c r="G513" s="1854" t="s">
        <v>4166</v>
      </c>
      <c r="H513" s="1854" t="s">
        <v>22</v>
      </c>
      <c r="I513" s="1854" t="s">
        <v>922</v>
      </c>
    </row>
    <row customHeight="1" ht="11.25">
      <c r="A514" s="1854" t="s">
        <v>3093</v>
      </c>
      <c r="B514" s="1854" t="s">
        <v>16</v>
      </c>
      <c r="C514" s="1854" t="s">
        <v>4167</v>
      </c>
      <c r="D514" s="1854" t="s">
        <v>4168</v>
      </c>
      <c r="E514" s="1854" t="s">
        <v>4169</v>
      </c>
      <c r="F514" s="1854" t="s">
        <v>3285</v>
      </c>
      <c r="G514" s="1854" t="s">
        <v>4170</v>
      </c>
      <c r="H514" s="1854" t="s">
        <v>22</v>
      </c>
      <c r="I514" s="1854" t="s">
        <v>922</v>
      </c>
    </row>
    <row customHeight="1" ht="11.25">
      <c r="A515" s="1854" t="s">
        <v>3093</v>
      </c>
      <c r="B515" s="1854" t="s">
        <v>16</v>
      </c>
      <c r="C515" s="1854" t="s">
        <v>3582</v>
      </c>
      <c r="D515" s="1854" t="s">
        <v>3583</v>
      </c>
      <c r="E515" s="1854" t="s">
        <v>3584</v>
      </c>
      <c r="F515" s="1854" t="s">
        <v>3423</v>
      </c>
      <c r="G515" s="1854" t="s">
        <v>3585</v>
      </c>
      <c r="H515" s="1854" t="s">
        <v>22</v>
      </c>
      <c r="I515" s="1854" t="s">
        <v>922</v>
      </c>
    </row>
    <row customHeight="1" ht="11.25">
      <c r="A516" s="1854" t="s">
        <v>3093</v>
      </c>
      <c r="B516" s="1854" t="s">
        <v>16</v>
      </c>
      <c r="C516" s="1854" t="s">
        <v>4171</v>
      </c>
      <c r="D516" s="1854" t="s">
        <v>4172</v>
      </c>
      <c r="E516" s="1854" t="s">
        <v>4173</v>
      </c>
      <c r="F516" s="1854" t="s">
        <v>3096</v>
      </c>
      <c r="G516" s="1854" t="s">
        <v>4174</v>
      </c>
      <c r="H516" s="1854" t="s">
        <v>22</v>
      </c>
      <c r="I516" s="1854" t="s">
        <v>922</v>
      </c>
    </row>
    <row customHeight="1" ht="11.25">
      <c r="A517" s="1854" t="s">
        <v>3093</v>
      </c>
      <c r="B517" s="1854" t="s">
        <v>16</v>
      </c>
      <c r="C517" s="1854" t="s">
        <v>4306</v>
      </c>
      <c r="D517" s="1854" t="s">
        <v>4307</v>
      </c>
      <c r="E517" s="1854" t="s">
        <v>4308</v>
      </c>
      <c r="F517" s="1854" t="s">
        <v>3096</v>
      </c>
      <c r="G517" s="1854" t="s">
        <v>4309</v>
      </c>
      <c r="H517" s="1854" t="s">
        <v>22</v>
      </c>
      <c r="I517" s="1854" t="s">
        <v>922</v>
      </c>
    </row>
    <row customHeight="1" ht="11.25">
      <c r="A518" s="1854" t="s">
        <v>3093</v>
      </c>
      <c r="B518" s="1854" t="s">
        <v>16</v>
      </c>
      <c r="C518" s="1854" t="s">
        <v>3586</v>
      </c>
      <c r="D518" s="1854" t="s">
        <v>3587</v>
      </c>
      <c r="E518" s="1854" t="s">
        <v>3588</v>
      </c>
      <c r="F518" s="1854" t="s">
        <v>3476</v>
      </c>
      <c r="G518" s="1854" t="s">
        <v>3589</v>
      </c>
      <c r="H518" s="1854" t="s">
        <v>22</v>
      </c>
      <c r="I518" s="1854" t="s">
        <v>922</v>
      </c>
    </row>
    <row customHeight="1" ht="11.25">
      <c r="A519" s="1854" t="s">
        <v>3093</v>
      </c>
      <c r="B519" s="1854" t="s">
        <v>16</v>
      </c>
      <c r="C519" s="1854" t="s">
        <v>4179</v>
      </c>
      <c r="D519" s="1854" t="s">
        <v>4180</v>
      </c>
      <c r="E519" s="1854" t="s">
        <v>4181</v>
      </c>
      <c r="F519" s="1854" t="s">
        <v>3096</v>
      </c>
      <c r="G519" s="1854" t="s">
        <v>4182</v>
      </c>
      <c r="H519" s="1854" t="s">
        <v>22</v>
      </c>
      <c r="I519" s="1854" t="s">
        <v>922</v>
      </c>
    </row>
    <row customHeight="1" ht="11.25">
      <c r="A520" s="1854" t="s">
        <v>3093</v>
      </c>
      <c r="B520" s="1854" t="s">
        <v>16</v>
      </c>
      <c r="C520" s="1854" t="s">
        <v>4183</v>
      </c>
      <c r="D520" s="1854" t="s">
        <v>4184</v>
      </c>
      <c r="E520" s="1854" t="s">
        <v>4185</v>
      </c>
      <c r="F520" s="1854" t="s">
        <v>3423</v>
      </c>
      <c r="G520" s="1854" t="s">
        <v>4186</v>
      </c>
      <c r="H520" s="1854" t="s">
        <v>22</v>
      </c>
      <c r="I520" s="1854" t="s">
        <v>922</v>
      </c>
    </row>
    <row customHeight="1" ht="11.25">
      <c r="A521" s="1854" t="s">
        <v>3093</v>
      </c>
      <c r="B521" s="1854" t="s">
        <v>16</v>
      </c>
      <c r="C521" s="1854" t="s">
        <v>4187</v>
      </c>
      <c r="D521" s="1854" t="s">
        <v>4188</v>
      </c>
      <c r="E521" s="1854" t="s">
        <v>4189</v>
      </c>
      <c r="F521" s="1854" t="s">
        <v>3096</v>
      </c>
      <c r="G521" s="1854" t="s">
        <v>4190</v>
      </c>
      <c r="H521" s="1854" t="s">
        <v>22</v>
      </c>
      <c r="I521" s="1854" t="s">
        <v>922</v>
      </c>
    </row>
    <row customHeight="1" ht="11.25">
      <c r="A522" s="1854" t="s">
        <v>3093</v>
      </c>
      <c r="B522" s="1854" t="s">
        <v>16</v>
      </c>
      <c r="C522" s="1854" t="s">
        <v>4191</v>
      </c>
      <c r="D522" s="1854" t="s">
        <v>4192</v>
      </c>
      <c r="E522" s="1854" t="s">
        <v>4193</v>
      </c>
      <c r="F522" s="1854" t="s">
        <v>3096</v>
      </c>
      <c r="G522" s="1854" t="s">
        <v>4194</v>
      </c>
      <c r="H522" s="1854" t="s">
        <v>22</v>
      </c>
      <c r="I522" s="1854" t="s">
        <v>922</v>
      </c>
    </row>
    <row customHeight="1" ht="11.25">
      <c r="A523" s="1854" t="s">
        <v>3093</v>
      </c>
      <c r="B523" s="1854" t="s">
        <v>16</v>
      </c>
      <c r="C523" s="1854" t="s">
        <v>3598</v>
      </c>
      <c r="D523" s="1854" t="s">
        <v>3599</v>
      </c>
      <c r="E523" s="1854" t="s">
        <v>3600</v>
      </c>
      <c r="F523" s="1854" t="s">
        <v>3100</v>
      </c>
      <c r="G523" s="1854" t="s">
        <v>3601</v>
      </c>
      <c r="H523" s="1854" t="s">
        <v>22</v>
      </c>
      <c r="I523" s="1854" t="s">
        <v>922</v>
      </c>
    </row>
    <row customHeight="1" ht="11.25">
      <c r="A524" s="1854" t="s">
        <v>3093</v>
      </c>
      <c r="B524" s="1854" t="s">
        <v>16</v>
      </c>
      <c r="C524" s="1854" t="s">
        <v>4195</v>
      </c>
      <c r="D524" s="1854" t="s">
        <v>4196</v>
      </c>
      <c r="E524" s="1854" t="s">
        <v>4197</v>
      </c>
      <c r="F524" s="1854" t="s">
        <v>3096</v>
      </c>
      <c r="G524" s="1854" t="s">
        <v>4198</v>
      </c>
      <c r="H524" s="1854" t="s">
        <v>22</v>
      </c>
      <c r="I524" s="1854" t="s">
        <v>922</v>
      </c>
    </row>
    <row customHeight="1" ht="11.25">
      <c r="A525" s="1854" t="s">
        <v>3093</v>
      </c>
      <c r="B525" s="1854" t="s">
        <v>16</v>
      </c>
      <c r="C525" s="1854" t="s">
        <v>4199</v>
      </c>
      <c r="D525" s="1854" t="s">
        <v>4200</v>
      </c>
      <c r="E525" s="1854" t="s">
        <v>4201</v>
      </c>
      <c r="F525" s="1854" t="s">
        <v>3285</v>
      </c>
      <c r="G525" s="1854" t="s">
        <v>4202</v>
      </c>
      <c r="H525" s="1854" t="s">
        <v>22</v>
      </c>
      <c r="I525" s="1854" t="s">
        <v>922</v>
      </c>
    </row>
    <row customHeight="1" ht="11.25">
      <c r="A526" s="1854" t="s">
        <v>3093</v>
      </c>
      <c r="B526" s="1854" t="s">
        <v>16</v>
      </c>
      <c r="C526" s="1854" t="s">
        <v>4310</v>
      </c>
      <c r="D526" s="1854" t="s">
        <v>4311</v>
      </c>
      <c r="E526" s="1854" t="s">
        <v>4312</v>
      </c>
      <c r="F526" s="1854" t="s">
        <v>3096</v>
      </c>
      <c r="G526" s="1854" t="s">
        <v>4313</v>
      </c>
      <c r="H526" s="1854" t="s">
        <v>22</v>
      </c>
      <c r="I526" s="1854" t="s">
        <v>922</v>
      </c>
    </row>
    <row customHeight="1" ht="11.25">
      <c r="A527" s="1854" t="s">
        <v>3093</v>
      </c>
      <c r="B527" s="1854" t="s">
        <v>16</v>
      </c>
      <c r="C527" s="1854" t="s">
        <v>4203</v>
      </c>
      <c r="D527" s="1854" t="s">
        <v>4204</v>
      </c>
      <c r="E527" s="1854" t="s">
        <v>4205</v>
      </c>
      <c r="F527" s="1854" t="s">
        <v>4206</v>
      </c>
      <c r="G527" s="1854" t="s">
        <v>4207</v>
      </c>
      <c r="H527" s="1854" t="s">
        <v>22</v>
      </c>
      <c r="I527" s="1854" t="s">
        <v>922</v>
      </c>
    </row>
    <row customHeight="1" ht="11.25">
      <c r="A528" s="1854" t="s">
        <v>3093</v>
      </c>
      <c r="B528" s="1854" t="s">
        <v>16</v>
      </c>
      <c r="C528" s="1854" t="s">
        <v>4208</v>
      </c>
      <c r="D528" s="1854" t="s">
        <v>4209</v>
      </c>
      <c r="E528" s="1854" t="s">
        <v>4210</v>
      </c>
      <c r="F528" s="1854" t="s">
        <v>3096</v>
      </c>
      <c r="G528" s="1854" t="s">
        <v>4211</v>
      </c>
      <c r="H528" s="1854" t="s">
        <v>22</v>
      </c>
      <c r="I528" s="1854" t="s">
        <v>922</v>
      </c>
    </row>
    <row customHeight="1" ht="11.25">
      <c r="A529" s="1854" t="s">
        <v>3093</v>
      </c>
      <c r="B529" s="1854" t="s">
        <v>16</v>
      </c>
      <c r="C529" s="1854" t="s">
        <v>4314</v>
      </c>
      <c r="D529" s="1854" t="s">
        <v>4315</v>
      </c>
      <c r="E529" s="1854" t="s">
        <v>4316</v>
      </c>
      <c r="F529" s="1854" t="s">
        <v>3167</v>
      </c>
      <c r="G529" s="1854" t="s">
        <v>4317</v>
      </c>
      <c r="H529" s="1854" t="s">
        <v>22</v>
      </c>
      <c r="I529" s="1854" t="s">
        <v>922</v>
      </c>
    </row>
    <row customHeight="1" ht="11.25">
      <c r="A530" s="1854" t="s">
        <v>3093</v>
      </c>
      <c r="B530" s="1854" t="s">
        <v>16</v>
      </c>
      <c r="C530" s="1854" t="s">
        <v>3618</v>
      </c>
      <c r="D530" s="1854" t="s">
        <v>3619</v>
      </c>
      <c r="E530" s="1854" t="s">
        <v>3620</v>
      </c>
      <c r="F530" s="1854" t="s">
        <v>3096</v>
      </c>
      <c r="G530" s="1854" t="s">
        <v>3621</v>
      </c>
      <c r="H530" s="1854" t="s">
        <v>22</v>
      </c>
      <c r="I530" s="1854" t="s">
        <v>922</v>
      </c>
    </row>
    <row customHeight="1" ht="11.25">
      <c r="A531" s="1854" t="s">
        <v>3093</v>
      </c>
      <c r="B531" s="1854" t="s">
        <v>16</v>
      </c>
      <c r="C531" s="1854" t="s">
        <v>4212</v>
      </c>
      <c r="D531" s="1854" t="s">
        <v>4213</v>
      </c>
      <c r="E531" s="1854" t="s">
        <v>4214</v>
      </c>
      <c r="F531" s="1854" t="s">
        <v>3476</v>
      </c>
      <c r="G531" s="1854" t="s">
        <v>4215</v>
      </c>
      <c r="H531" s="1854" t="s">
        <v>22</v>
      </c>
      <c r="I531" s="1854" t="s">
        <v>922</v>
      </c>
    </row>
    <row customHeight="1" ht="11.25">
      <c r="A532" s="1854" t="s">
        <v>3093</v>
      </c>
      <c r="B532" s="1854" t="s">
        <v>16</v>
      </c>
      <c r="C532" s="1854" t="s">
        <v>4216</v>
      </c>
      <c r="D532" s="1854" t="s">
        <v>4217</v>
      </c>
      <c r="E532" s="1854" t="s">
        <v>4218</v>
      </c>
      <c r="F532" s="1854" t="s">
        <v>3100</v>
      </c>
      <c r="G532" s="1854" t="s">
        <v>3505</v>
      </c>
      <c r="H532" s="1854" t="s">
        <v>22</v>
      </c>
      <c r="I532" s="1854" t="s">
        <v>922</v>
      </c>
    </row>
    <row customHeight="1" ht="11.25">
      <c r="A533" s="1854" t="s">
        <v>3093</v>
      </c>
      <c r="B533" s="1854" t="s">
        <v>16</v>
      </c>
      <c r="C533" s="1854" t="s">
        <v>4219</v>
      </c>
      <c r="D533" s="1854" t="s">
        <v>4220</v>
      </c>
      <c r="E533" s="1854" t="s">
        <v>4221</v>
      </c>
      <c r="F533" s="1854" t="s">
        <v>3167</v>
      </c>
      <c r="G533" s="1854" t="s">
        <v>22</v>
      </c>
      <c r="H533" s="1854" t="s">
        <v>22</v>
      </c>
      <c r="I533" s="1854" t="s">
        <v>922</v>
      </c>
    </row>
    <row customHeight="1" ht="11.25">
      <c r="A534" s="1854" t="s">
        <v>3093</v>
      </c>
      <c r="B534" s="1854" t="s">
        <v>16</v>
      </c>
      <c r="C534" s="1854" t="s">
        <v>3630</v>
      </c>
      <c r="D534" s="1854" t="s">
        <v>3631</v>
      </c>
      <c r="E534" s="1854" t="s">
        <v>3632</v>
      </c>
      <c r="F534" s="1854" t="s">
        <v>3476</v>
      </c>
      <c r="G534" s="1854" t="s">
        <v>3633</v>
      </c>
      <c r="H534" s="1854" t="s">
        <v>22</v>
      </c>
      <c r="I534" s="1854" t="s">
        <v>922</v>
      </c>
    </row>
    <row customHeight="1" ht="11.25">
      <c r="A535" s="1854" t="s">
        <v>3093</v>
      </c>
      <c r="B535" s="1854" t="s">
        <v>16</v>
      </c>
      <c r="C535" s="1854" t="s">
        <v>3644</v>
      </c>
      <c r="D535" s="1854" t="s">
        <v>3645</v>
      </c>
      <c r="E535" s="1854" t="s">
        <v>3646</v>
      </c>
      <c r="F535" s="1854" t="s">
        <v>3285</v>
      </c>
      <c r="G535" s="1854" t="s">
        <v>3647</v>
      </c>
      <c r="H535" s="1854" t="s">
        <v>22</v>
      </c>
      <c r="I535" s="1854" t="s">
        <v>922</v>
      </c>
    </row>
    <row customHeight="1" ht="11.25">
      <c r="A536" s="1854" t="s">
        <v>3093</v>
      </c>
      <c r="B536" s="1854" t="s">
        <v>16</v>
      </c>
      <c r="C536" s="1854" t="s">
        <v>3648</v>
      </c>
      <c r="D536" s="1854" t="s">
        <v>3649</v>
      </c>
      <c r="E536" s="1854" t="s">
        <v>3650</v>
      </c>
      <c r="F536" s="1854" t="s">
        <v>3276</v>
      </c>
      <c r="G536" s="1854" t="s">
        <v>3651</v>
      </c>
      <c r="H536" s="1854" t="s">
        <v>22</v>
      </c>
      <c r="I536" s="1854" t="s">
        <v>922</v>
      </c>
    </row>
    <row customHeight="1" ht="11.25">
      <c r="A537" s="1854" t="s">
        <v>3093</v>
      </c>
      <c r="B537" s="1854" t="s">
        <v>16</v>
      </c>
      <c r="C537" s="1854" t="s">
        <v>4222</v>
      </c>
      <c r="D537" s="1854" t="s">
        <v>4223</v>
      </c>
      <c r="E537" s="1854" t="s">
        <v>4224</v>
      </c>
      <c r="F537" s="1854" t="s">
        <v>3096</v>
      </c>
      <c r="G537" s="1854" t="s">
        <v>4225</v>
      </c>
      <c r="H537" s="1854" t="s">
        <v>22</v>
      </c>
      <c r="I537" s="1854" t="s">
        <v>922</v>
      </c>
    </row>
    <row customHeight="1" ht="11.25">
      <c r="A538" s="1854" t="s">
        <v>3093</v>
      </c>
      <c r="B538" s="1854" t="s">
        <v>16</v>
      </c>
      <c r="C538" s="1854" t="s">
        <v>4226</v>
      </c>
      <c r="D538" s="1854" t="s">
        <v>4227</v>
      </c>
      <c r="E538" s="1854" t="s">
        <v>4228</v>
      </c>
      <c r="F538" s="1854" t="s">
        <v>3476</v>
      </c>
      <c r="G538" s="1854" t="s">
        <v>4229</v>
      </c>
      <c r="H538" s="1854" t="s">
        <v>22</v>
      </c>
      <c r="I538" s="1854" t="s">
        <v>922</v>
      </c>
    </row>
    <row customHeight="1" ht="11.25">
      <c r="A539" s="1854" t="s">
        <v>3093</v>
      </c>
      <c r="B539" s="1854" t="s">
        <v>16</v>
      </c>
      <c r="C539" s="1854" t="s">
        <v>3656</v>
      </c>
      <c r="D539" s="1854" t="s">
        <v>3657</v>
      </c>
      <c r="E539" s="1854" t="s">
        <v>3658</v>
      </c>
      <c r="F539" s="1854" t="s">
        <v>3100</v>
      </c>
      <c r="G539" s="1854" t="s">
        <v>3659</v>
      </c>
      <c r="H539" s="1854" t="s">
        <v>22</v>
      </c>
      <c r="I539" s="1854" t="s">
        <v>922</v>
      </c>
    </row>
    <row customHeight="1" ht="11.25">
      <c r="A540" s="1854" t="s">
        <v>3093</v>
      </c>
      <c r="B540" s="1854" t="s">
        <v>16</v>
      </c>
      <c r="C540" s="1854" t="s">
        <v>4318</v>
      </c>
      <c r="D540" s="1854" t="s">
        <v>4319</v>
      </c>
      <c r="E540" s="1854" t="s">
        <v>4320</v>
      </c>
      <c r="F540" s="1854" t="s">
        <v>3096</v>
      </c>
      <c r="G540" s="1854" t="s">
        <v>4321</v>
      </c>
      <c r="H540" s="1854" t="s">
        <v>22</v>
      </c>
      <c r="I540" s="1854" t="s">
        <v>922</v>
      </c>
    </row>
    <row customHeight="1" ht="11.25">
      <c r="A541" s="1854" t="s">
        <v>3093</v>
      </c>
      <c r="B541" s="1854" t="s">
        <v>16</v>
      </c>
      <c r="C541" s="1854" t="s">
        <v>3690</v>
      </c>
      <c r="D541" s="1854" t="s">
        <v>3691</v>
      </c>
      <c r="E541" s="1854" t="s">
        <v>3692</v>
      </c>
      <c r="F541" s="1854" t="s">
        <v>3317</v>
      </c>
      <c r="G541" s="1854" t="s">
        <v>3693</v>
      </c>
      <c r="H541" s="1854" t="s">
        <v>22</v>
      </c>
      <c r="I541" s="1854" t="s">
        <v>922</v>
      </c>
    </row>
    <row customHeight="1" ht="11.25">
      <c r="A542" s="1854" t="s">
        <v>3093</v>
      </c>
      <c r="B542" s="1854" t="s">
        <v>16</v>
      </c>
      <c r="C542" s="1854" t="s">
        <v>3725</v>
      </c>
      <c r="D542" s="1854" t="s">
        <v>3726</v>
      </c>
      <c r="E542" s="1854" t="s">
        <v>3727</v>
      </c>
      <c r="F542" s="1854" t="s">
        <v>3281</v>
      </c>
      <c r="G542" s="1854" t="s">
        <v>3728</v>
      </c>
      <c r="H542" s="1854" t="s">
        <v>22</v>
      </c>
      <c r="I542" s="1854" t="s">
        <v>922</v>
      </c>
    </row>
    <row customHeight="1" ht="11.25">
      <c r="A543" s="1854" t="s">
        <v>3093</v>
      </c>
      <c r="B543" s="1854" t="s">
        <v>16</v>
      </c>
      <c r="C543" s="1854" t="s">
        <v>4322</v>
      </c>
      <c r="D543" s="1854" t="s">
        <v>4323</v>
      </c>
      <c r="E543" s="1854" t="s">
        <v>4324</v>
      </c>
      <c r="F543" s="1854" t="s">
        <v>3096</v>
      </c>
      <c r="G543" s="1854" t="s">
        <v>4325</v>
      </c>
      <c r="H543" s="1854" t="s">
        <v>22</v>
      </c>
      <c r="I543" s="1854" t="s">
        <v>922</v>
      </c>
    </row>
    <row customHeight="1" ht="11.25">
      <c r="A544" s="1854" t="s">
        <v>3093</v>
      </c>
      <c r="B544" s="1854" t="s">
        <v>16</v>
      </c>
      <c r="C544" s="1854" t="s">
        <v>3737</v>
      </c>
      <c r="D544" s="1854" t="s">
        <v>3738</v>
      </c>
      <c r="E544" s="1854" t="s">
        <v>3739</v>
      </c>
      <c r="F544" s="1854" t="s">
        <v>3723</v>
      </c>
      <c r="G544" s="1854" t="s">
        <v>3740</v>
      </c>
      <c r="H544" s="1854" t="s">
        <v>22</v>
      </c>
      <c r="I544" s="1854" t="s">
        <v>922</v>
      </c>
    </row>
    <row customHeight="1" ht="11.25">
      <c r="A545" s="1854" t="s">
        <v>3093</v>
      </c>
      <c r="B545" s="1854" t="s">
        <v>16</v>
      </c>
      <c r="C545" s="1854" t="s">
        <v>3741</v>
      </c>
      <c r="D545" s="1854" t="s">
        <v>3742</v>
      </c>
      <c r="E545" s="1854" t="s">
        <v>3743</v>
      </c>
      <c r="F545" s="1854" t="s">
        <v>3317</v>
      </c>
      <c r="G545" s="1854" t="s">
        <v>3744</v>
      </c>
      <c r="H545" s="1854" t="s">
        <v>22</v>
      </c>
      <c r="I545" s="1854" t="s">
        <v>922</v>
      </c>
    </row>
    <row customHeight="1" ht="11.25">
      <c r="A546" s="1854" t="s">
        <v>3093</v>
      </c>
      <c r="B546" s="1854" t="s">
        <v>16</v>
      </c>
      <c r="C546" s="1854" t="s">
        <v>3749</v>
      </c>
      <c r="D546" s="1854" t="s">
        <v>3750</v>
      </c>
      <c r="E546" s="1854" t="s">
        <v>3751</v>
      </c>
      <c r="F546" s="1854" t="s">
        <v>3100</v>
      </c>
      <c r="G546" s="1854" t="s">
        <v>3752</v>
      </c>
      <c r="H546" s="1854" t="s">
        <v>22</v>
      </c>
      <c r="I546" s="1854" t="s">
        <v>922</v>
      </c>
    </row>
    <row customHeight="1" ht="11.25">
      <c r="A547" s="1854" t="s">
        <v>3093</v>
      </c>
      <c r="B547" s="1854" t="s">
        <v>16</v>
      </c>
      <c r="C547" s="1854" t="s">
        <v>3753</v>
      </c>
      <c r="D547" s="1854" t="s">
        <v>3754</v>
      </c>
      <c r="E547" s="1854" t="s">
        <v>3755</v>
      </c>
      <c r="F547" s="1854" t="s">
        <v>3285</v>
      </c>
      <c r="G547" s="1854" t="s">
        <v>3756</v>
      </c>
      <c r="H547" s="1854" t="s">
        <v>22</v>
      </c>
      <c r="I547" s="1854" t="s">
        <v>922</v>
      </c>
    </row>
    <row customHeight="1" ht="11.25">
      <c r="A548" s="1854" t="s">
        <v>3093</v>
      </c>
      <c r="B548" s="1854" t="s">
        <v>16</v>
      </c>
      <c r="C548" s="1854" t="s">
        <v>3765</v>
      </c>
      <c r="D548" s="1854" t="s">
        <v>3766</v>
      </c>
      <c r="E548" s="1854" t="s">
        <v>3767</v>
      </c>
      <c r="F548" s="1854" t="s">
        <v>3096</v>
      </c>
      <c r="G548" s="1854" t="s">
        <v>3768</v>
      </c>
      <c r="H548" s="1854" t="s">
        <v>22</v>
      </c>
      <c r="I548" s="1854" t="s">
        <v>922</v>
      </c>
    </row>
    <row customHeight="1" ht="11.25">
      <c r="A549" s="1854" t="s">
        <v>3093</v>
      </c>
      <c r="B549" s="1854" t="s">
        <v>16</v>
      </c>
      <c r="C549" s="1854" t="s">
        <v>4250</v>
      </c>
      <c r="D549" s="1854" t="s">
        <v>4251</v>
      </c>
      <c r="E549" s="1854" t="s">
        <v>4252</v>
      </c>
      <c r="F549" s="1854" t="s">
        <v>3276</v>
      </c>
      <c r="G549" s="1854" t="s">
        <v>4253</v>
      </c>
      <c r="H549" s="1854" t="s">
        <v>22</v>
      </c>
      <c r="I549" s="1854" t="s">
        <v>922</v>
      </c>
    </row>
    <row customHeight="1" ht="11.25">
      <c r="A550" s="1854" t="s">
        <v>3093</v>
      </c>
      <c r="B550" s="1854" t="s">
        <v>16</v>
      </c>
      <c r="C550" s="1854" t="s">
        <v>3781</v>
      </c>
      <c r="D550" s="1854" t="s">
        <v>3782</v>
      </c>
      <c r="E550" s="1854" t="s">
        <v>3783</v>
      </c>
      <c r="F550" s="1854" t="s">
        <v>3317</v>
      </c>
      <c r="G550" s="1854" t="s">
        <v>3784</v>
      </c>
      <c r="H550" s="1854" t="s">
        <v>22</v>
      </c>
      <c r="I550" s="1854" t="s">
        <v>922</v>
      </c>
    </row>
    <row customHeight="1" ht="11.25">
      <c r="A551" s="1854" t="s">
        <v>3093</v>
      </c>
      <c r="B551" s="1854" t="s">
        <v>16</v>
      </c>
      <c r="C551" s="1854" t="s">
        <v>4326</v>
      </c>
      <c r="D551" s="1854" t="s">
        <v>4327</v>
      </c>
      <c r="E551" s="1854" t="s">
        <v>4328</v>
      </c>
      <c r="F551" s="1854" t="s">
        <v>3436</v>
      </c>
      <c r="G551" s="1854" t="s">
        <v>4261</v>
      </c>
      <c r="H551" s="1854" t="s">
        <v>22</v>
      </c>
      <c r="I551" s="1854" t="s">
        <v>922</v>
      </c>
    </row>
    <row customHeight="1" ht="11.25">
      <c r="A552" s="1854" t="s">
        <v>3093</v>
      </c>
      <c r="B552" s="1854" t="s">
        <v>16</v>
      </c>
      <c r="C552" s="1854" t="s">
        <v>4262</v>
      </c>
      <c r="D552" s="1854" t="s">
        <v>4263</v>
      </c>
      <c r="E552" s="1854" t="s">
        <v>4264</v>
      </c>
      <c r="F552" s="1854" t="s">
        <v>3217</v>
      </c>
      <c r="G552" s="1854" t="s">
        <v>4265</v>
      </c>
      <c r="H552" s="1854" t="s">
        <v>22</v>
      </c>
      <c r="I552" s="1854" t="s">
        <v>922</v>
      </c>
    </row>
    <row customHeight="1" ht="11.25">
      <c r="A553" s="1854" t="s">
        <v>3093</v>
      </c>
      <c r="B553" s="1854" t="s">
        <v>16</v>
      </c>
      <c r="C553" s="1854" t="s">
        <v>13</v>
      </c>
      <c r="D553" s="1854" t="s">
        <v>46</v>
      </c>
      <c r="E553" s="1854" t="s">
        <v>49</v>
      </c>
      <c r="F553" s="1854" t="s">
        <v>51</v>
      </c>
      <c r="G553" s="1854" t="s">
        <v>3865</v>
      </c>
      <c r="H553" s="1854" t="s">
        <v>22</v>
      </c>
      <c r="I553" s="1854" t="s">
        <v>922</v>
      </c>
    </row>
    <row customHeight="1" ht="11.25">
      <c r="A554" s="1854" t="s">
        <v>3093</v>
      </c>
      <c r="B554" s="1854" t="s">
        <v>16</v>
      </c>
      <c r="C554" s="1854" t="s">
        <v>3866</v>
      </c>
      <c r="D554" s="1854" t="s">
        <v>46</v>
      </c>
      <c r="E554" s="1854" t="s">
        <v>49</v>
      </c>
      <c r="F554" s="1854" t="s">
        <v>3867</v>
      </c>
      <c r="G554" s="1854" t="s">
        <v>22</v>
      </c>
      <c r="H554" s="1854" t="s">
        <v>22</v>
      </c>
      <c r="I554" s="1854" t="s">
        <v>922</v>
      </c>
    </row>
    <row customHeight="1" ht="11.25">
      <c r="A555" s="1854" t="s">
        <v>3093</v>
      </c>
      <c r="B555" s="1854" t="s">
        <v>16</v>
      </c>
      <c r="C555" s="1854" t="s">
        <v>3873</v>
      </c>
      <c r="D555" s="1854" t="s">
        <v>3874</v>
      </c>
      <c r="E555" s="1854" t="s">
        <v>3875</v>
      </c>
      <c r="F555" s="1854" t="s">
        <v>3276</v>
      </c>
      <c r="G555" s="1854" t="s">
        <v>3876</v>
      </c>
      <c r="H555" s="1854" t="s">
        <v>22</v>
      </c>
      <c r="I555" s="1854" t="s">
        <v>922</v>
      </c>
    </row>
    <row customHeight="1" ht="11.25">
      <c r="A556" s="1854" t="s">
        <v>3093</v>
      </c>
      <c r="B556" s="1854" t="s">
        <v>16</v>
      </c>
      <c r="C556" s="1854" t="s">
        <v>3881</v>
      </c>
      <c r="D556" s="1854" t="s">
        <v>3882</v>
      </c>
      <c r="E556" s="1854" t="s">
        <v>3118</v>
      </c>
      <c r="F556" s="1854" t="s">
        <v>3883</v>
      </c>
      <c r="G556" s="1854" t="s">
        <v>3119</v>
      </c>
      <c r="H556" s="1854" t="s">
        <v>22</v>
      </c>
      <c r="I556" s="1854" t="s">
        <v>922</v>
      </c>
    </row>
    <row customHeight="1" ht="11.25">
      <c r="A557" s="1854" t="s">
        <v>3093</v>
      </c>
      <c r="B557" s="1854" t="s">
        <v>16</v>
      </c>
      <c r="C557" s="1854" t="s">
        <v>3892</v>
      </c>
      <c r="D557" s="1854" t="s">
        <v>3893</v>
      </c>
      <c r="E557" s="1854" t="s">
        <v>3894</v>
      </c>
      <c r="F557" s="1854" t="s">
        <v>3167</v>
      </c>
      <c r="G557" s="1854" t="s">
        <v>3533</v>
      </c>
      <c r="H557" s="1854" t="s">
        <v>22</v>
      </c>
      <c r="I557" s="1854" t="s">
        <v>922</v>
      </c>
    </row>
    <row customHeight="1" ht="11.25">
      <c r="A558" s="1854" t="s">
        <v>3093</v>
      </c>
      <c r="B558" s="1854" t="s">
        <v>16</v>
      </c>
      <c r="C558" s="1854" t="s">
        <v>3902</v>
      </c>
      <c r="D558" s="1854" t="s">
        <v>3903</v>
      </c>
      <c r="E558" s="1854" t="s">
        <v>3183</v>
      </c>
      <c r="F558" s="1854" t="s">
        <v>3904</v>
      </c>
      <c r="G558" s="1854" t="s">
        <v>22</v>
      </c>
      <c r="H558" s="1854" t="s">
        <v>22</v>
      </c>
      <c r="I558" s="1854" t="s">
        <v>922</v>
      </c>
    </row>
    <row customHeight="1" ht="11.25">
      <c r="A559" s="1854" t="s">
        <v>3093</v>
      </c>
      <c r="B559" s="1854" t="s">
        <v>16</v>
      </c>
      <c r="C559" s="1854" t="s">
        <v>3905</v>
      </c>
      <c r="D559" s="1854" t="s">
        <v>3906</v>
      </c>
      <c r="E559" s="1854" t="s">
        <v>3907</v>
      </c>
      <c r="F559" s="1854" t="s">
        <v>3908</v>
      </c>
      <c r="G559" s="1854" t="s">
        <v>3909</v>
      </c>
      <c r="H559" s="1854" t="s">
        <v>22</v>
      </c>
      <c r="I559" s="1854" t="s">
        <v>922</v>
      </c>
    </row>
    <row customHeight="1" ht="11.25">
      <c r="A560" s="1854" t="s">
        <v>3093</v>
      </c>
      <c r="B560" s="1854" t="s">
        <v>16</v>
      </c>
      <c r="C560" s="1854" t="s">
        <v>3910</v>
      </c>
      <c r="D560" s="1854" t="s">
        <v>3911</v>
      </c>
      <c r="E560" s="1854" t="s">
        <v>3907</v>
      </c>
      <c r="F560" s="1854" t="s">
        <v>3252</v>
      </c>
      <c r="G560" s="1854" t="s">
        <v>3912</v>
      </c>
      <c r="H560" s="1854" t="s">
        <v>22</v>
      </c>
      <c r="I560" s="1854" t="s">
        <v>922</v>
      </c>
    </row>
    <row customHeight="1" ht="11.25">
      <c r="A561" s="1854" t="s">
        <v>3093</v>
      </c>
      <c r="B561" s="1854" t="s">
        <v>16</v>
      </c>
      <c r="C561" s="1854" t="s">
        <v>3917</v>
      </c>
      <c r="D561" s="1854" t="s">
        <v>3918</v>
      </c>
      <c r="E561" s="1854" t="s">
        <v>3118</v>
      </c>
      <c r="F561" s="1854" t="s">
        <v>3919</v>
      </c>
      <c r="G561" s="1854" t="s">
        <v>22</v>
      </c>
      <c r="H561" s="1854" t="s">
        <v>22</v>
      </c>
      <c r="I561" s="1854" t="s">
        <v>922</v>
      </c>
    </row>
    <row customHeight="1" ht="11.25">
      <c r="A562" s="1854" t="s">
        <v>3093</v>
      </c>
      <c r="B562" s="1854" t="s">
        <v>16</v>
      </c>
      <c r="C562" s="1854" t="s">
        <v>3924</v>
      </c>
      <c r="D562" s="1854" t="s">
        <v>3925</v>
      </c>
      <c r="E562" s="1854" t="s">
        <v>3926</v>
      </c>
      <c r="F562" s="1854" t="s">
        <v>3927</v>
      </c>
      <c r="G562" s="1854" t="s">
        <v>3928</v>
      </c>
      <c r="H562" s="1854" t="s">
        <v>22</v>
      </c>
      <c r="I562" s="1854" t="s">
        <v>922</v>
      </c>
    </row>
    <row customHeight="1" ht="11.25">
      <c r="A563" s="1854" t="s">
        <v>3093</v>
      </c>
      <c r="B563" s="1854" t="s">
        <v>16</v>
      </c>
      <c r="C563" s="1854" t="s">
        <v>3950</v>
      </c>
      <c r="D563" s="1854" t="s">
        <v>3951</v>
      </c>
      <c r="E563" s="1854" t="s">
        <v>3952</v>
      </c>
      <c r="F563" s="1854" t="s">
        <v>3285</v>
      </c>
      <c r="G563" s="1854" t="s">
        <v>3953</v>
      </c>
      <c r="H563" s="1854" t="s">
        <v>22</v>
      </c>
      <c r="I563" s="1854" t="s">
        <v>922</v>
      </c>
    </row>
    <row customHeight="1" ht="11.25">
      <c r="A564" s="1854" t="s">
        <v>3093</v>
      </c>
      <c r="B564" s="1854" t="s">
        <v>16</v>
      </c>
      <c r="C564" s="1854" t="s">
        <v>22</v>
      </c>
      <c r="D564" s="1854" t="s">
        <v>3094</v>
      </c>
      <c r="E564" s="1854" t="s">
        <v>3095</v>
      </c>
      <c r="F564" s="1854" t="s">
        <v>3096</v>
      </c>
      <c r="G564" s="1854" t="s">
        <v>22</v>
      </c>
      <c r="H564" s="1854" t="s">
        <v>22</v>
      </c>
      <c r="I564" s="1854" t="s">
        <v>2465</v>
      </c>
    </row>
    <row customHeight="1" ht="11.25">
      <c r="A565" s="1854" t="s">
        <v>3093</v>
      </c>
      <c r="B565" s="1854" t="s">
        <v>16</v>
      </c>
      <c r="C565" s="1854" t="s">
        <v>4329</v>
      </c>
      <c r="D565" s="1854" t="s">
        <v>4330</v>
      </c>
      <c r="E565" s="1854" t="s">
        <v>4331</v>
      </c>
      <c r="F565" s="1854" t="s">
        <v>3096</v>
      </c>
      <c r="G565" s="1854" t="s">
        <v>22</v>
      </c>
      <c r="H565" s="1854" t="s">
        <v>22</v>
      </c>
      <c r="I565" s="1854" t="s">
        <v>2465</v>
      </c>
    </row>
    <row customHeight="1" ht="11.25">
      <c r="A566" s="1854" t="s">
        <v>3093</v>
      </c>
      <c r="B566" s="1854" t="s">
        <v>16</v>
      </c>
      <c r="C566" s="1854" t="s">
        <v>4332</v>
      </c>
      <c r="D566" s="1854" t="s">
        <v>4333</v>
      </c>
      <c r="E566" s="1854" t="s">
        <v>4334</v>
      </c>
      <c r="F566" s="1854" t="s">
        <v>587</v>
      </c>
      <c r="G566" s="1854" t="s">
        <v>22</v>
      </c>
      <c r="H566" s="1854" t="s">
        <v>22</v>
      </c>
      <c r="I566" s="1854" t="s">
        <v>2465</v>
      </c>
    </row>
    <row customHeight="1" ht="11.25">
      <c r="A567" s="1854" t="s">
        <v>3093</v>
      </c>
      <c r="B567" s="1854" t="s">
        <v>16</v>
      </c>
      <c r="C567" s="1854" t="s">
        <v>4335</v>
      </c>
      <c r="D567" s="1854" t="s">
        <v>4336</v>
      </c>
      <c r="E567" s="1854" t="s">
        <v>4337</v>
      </c>
      <c r="F567" s="1854" t="s">
        <v>587</v>
      </c>
      <c r="G567" s="1854" t="s">
        <v>4338</v>
      </c>
      <c r="H567" s="1854" t="s">
        <v>22</v>
      </c>
      <c r="I567" s="1854" t="s">
        <v>2465</v>
      </c>
    </row>
    <row customHeight="1" ht="11.25">
      <c r="A568" s="1854" t="s">
        <v>3093</v>
      </c>
      <c r="B568" s="1854" t="s">
        <v>16</v>
      </c>
      <c r="C568" s="1854" t="s">
        <v>4339</v>
      </c>
      <c r="D568" s="1854" t="s">
        <v>4340</v>
      </c>
      <c r="E568" s="1854" t="s">
        <v>4341</v>
      </c>
      <c r="F568" s="1854" t="s">
        <v>587</v>
      </c>
      <c r="G568" s="1854" t="s">
        <v>4342</v>
      </c>
      <c r="H568" s="1854" t="s">
        <v>22</v>
      </c>
      <c r="I568" s="1854" t="s">
        <v>2465</v>
      </c>
    </row>
    <row customHeight="1" ht="11.25">
      <c r="A569" s="1854" t="s">
        <v>3093</v>
      </c>
      <c r="B569" s="1854" t="s">
        <v>16</v>
      </c>
      <c r="C569" s="1854" t="s">
        <v>4343</v>
      </c>
      <c r="D569" s="1854" t="s">
        <v>4344</v>
      </c>
      <c r="E569" s="1854" t="s">
        <v>4345</v>
      </c>
      <c r="F569" s="1854" t="s">
        <v>587</v>
      </c>
      <c r="G569" s="1854" t="s">
        <v>22</v>
      </c>
      <c r="H569" s="1854" t="s">
        <v>22</v>
      </c>
      <c r="I569" s="1854" t="s">
        <v>2465</v>
      </c>
    </row>
    <row customHeight="1" ht="11.25">
      <c r="A570" s="1854" t="s">
        <v>3093</v>
      </c>
      <c r="B570" s="1854" t="s">
        <v>16</v>
      </c>
      <c r="C570" s="1854" t="s">
        <v>4346</v>
      </c>
      <c r="D570" s="1854" t="s">
        <v>4347</v>
      </c>
      <c r="E570" s="1854" t="s">
        <v>4348</v>
      </c>
      <c r="F570" s="1854" t="s">
        <v>3436</v>
      </c>
      <c r="G570" s="1854" t="s">
        <v>4349</v>
      </c>
      <c r="H570" s="1854" t="s">
        <v>22</v>
      </c>
      <c r="I570" s="1854" t="s">
        <v>2465</v>
      </c>
    </row>
    <row customHeight="1" ht="11.25">
      <c r="A571" s="1854" t="s">
        <v>3093</v>
      </c>
      <c r="B571" s="1854" t="s">
        <v>16</v>
      </c>
      <c r="C571" s="1854" t="s">
        <v>4350</v>
      </c>
      <c r="D571" s="1854" t="s">
        <v>4351</v>
      </c>
      <c r="E571" s="1854" t="s">
        <v>4352</v>
      </c>
      <c r="F571" s="1854" t="s">
        <v>3158</v>
      </c>
      <c r="G571" s="1854" t="s">
        <v>4353</v>
      </c>
      <c r="H571" s="1854" t="s">
        <v>22</v>
      </c>
      <c r="I571" s="1854" t="s">
        <v>2465</v>
      </c>
    </row>
    <row customHeight="1" ht="11.25">
      <c r="A572" s="1854" t="s">
        <v>3093</v>
      </c>
      <c r="B572" s="1854" t="s">
        <v>16</v>
      </c>
      <c r="C572" s="1854" t="s">
        <v>4354</v>
      </c>
      <c r="D572" s="1854" t="s">
        <v>4355</v>
      </c>
      <c r="E572" s="1854" t="s">
        <v>4356</v>
      </c>
      <c r="F572" s="1854" t="s">
        <v>3114</v>
      </c>
      <c r="G572" s="1854" t="s">
        <v>4357</v>
      </c>
      <c r="H572" s="1854" t="s">
        <v>22</v>
      </c>
      <c r="I572" s="1854" t="s">
        <v>2465</v>
      </c>
    </row>
    <row customHeight="1" ht="11.25">
      <c r="A573" s="1854" t="s">
        <v>3093</v>
      </c>
      <c r="B573" s="1854" t="s">
        <v>16</v>
      </c>
      <c r="C573" s="1854" t="s">
        <v>4358</v>
      </c>
      <c r="D573" s="1854" t="s">
        <v>4359</v>
      </c>
      <c r="E573" s="1854" t="s">
        <v>4360</v>
      </c>
      <c r="F573" s="1854" t="s">
        <v>3100</v>
      </c>
      <c r="G573" s="1854" t="s">
        <v>4361</v>
      </c>
      <c r="H573" s="1854" t="s">
        <v>22</v>
      </c>
      <c r="I573" s="1854" t="s">
        <v>2465</v>
      </c>
    </row>
    <row customHeight="1" ht="11.25">
      <c r="A574" s="1854" t="s">
        <v>3093</v>
      </c>
      <c r="B574" s="1854" t="s">
        <v>16</v>
      </c>
      <c r="C574" s="1854" t="s">
        <v>3319</v>
      </c>
      <c r="D574" s="1854" t="s">
        <v>3320</v>
      </c>
      <c r="E574" s="1854" t="s">
        <v>3321</v>
      </c>
      <c r="F574" s="1854" t="s">
        <v>3281</v>
      </c>
      <c r="G574" s="1854" t="s">
        <v>3322</v>
      </c>
      <c r="H574" s="1854" t="s">
        <v>22</v>
      </c>
      <c r="I574" s="1854" t="s">
        <v>2465</v>
      </c>
    </row>
    <row customHeight="1" ht="11.25">
      <c r="A575" s="1854" t="s">
        <v>3093</v>
      </c>
      <c r="B575" s="1854" t="s">
        <v>16</v>
      </c>
      <c r="C575" s="1854" t="s">
        <v>4362</v>
      </c>
      <c r="D575" s="1854" t="s">
        <v>4363</v>
      </c>
      <c r="E575" s="1854" t="s">
        <v>4364</v>
      </c>
      <c r="F575" s="1854" t="s">
        <v>3326</v>
      </c>
      <c r="G575" s="1854" t="s">
        <v>4365</v>
      </c>
      <c r="H575" s="1854" t="s">
        <v>22</v>
      </c>
      <c r="I575" s="1854" t="s">
        <v>2465</v>
      </c>
    </row>
    <row customHeight="1" ht="11.25">
      <c r="A576" s="1854" t="s">
        <v>3093</v>
      </c>
      <c r="B576" s="1854" t="s">
        <v>16</v>
      </c>
      <c r="C576" s="1854" t="s">
        <v>4366</v>
      </c>
      <c r="D576" s="1854" t="s">
        <v>4367</v>
      </c>
      <c r="E576" s="1854" t="s">
        <v>4368</v>
      </c>
      <c r="F576" s="1854" t="s">
        <v>3341</v>
      </c>
      <c r="G576" s="1854" t="s">
        <v>4369</v>
      </c>
      <c r="H576" s="1854" t="s">
        <v>22</v>
      </c>
      <c r="I576" s="1854" t="s">
        <v>2465</v>
      </c>
    </row>
    <row customHeight="1" ht="11.25">
      <c r="A577" s="1854" t="s">
        <v>3093</v>
      </c>
      <c r="B577" s="1854" t="s">
        <v>16</v>
      </c>
      <c r="C577" s="1854" t="s">
        <v>4370</v>
      </c>
      <c r="D577" s="1854" t="s">
        <v>4371</v>
      </c>
      <c r="E577" s="1854" t="s">
        <v>4372</v>
      </c>
      <c r="F577" s="1854" t="s">
        <v>587</v>
      </c>
      <c r="G577" s="1854" t="s">
        <v>22</v>
      </c>
      <c r="H577" s="1854" t="s">
        <v>22</v>
      </c>
      <c r="I577" s="1854" t="s">
        <v>2465</v>
      </c>
    </row>
    <row customHeight="1" ht="11.25">
      <c r="A578" s="1854" t="s">
        <v>3093</v>
      </c>
      <c r="B578" s="1854" t="s">
        <v>16</v>
      </c>
      <c r="C578" s="1854" t="s">
        <v>4373</v>
      </c>
      <c r="D578" s="1854" t="s">
        <v>4374</v>
      </c>
      <c r="E578" s="1854" t="s">
        <v>4375</v>
      </c>
      <c r="F578" s="1854" t="s">
        <v>3096</v>
      </c>
      <c r="G578" s="1854" t="s">
        <v>4376</v>
      </c>
      <c r="H578" s="1854" t="s">
        <v>22</v>
      </c>
      <c r="I578" s="1854" t="s">
        <v>2465</v>
      </c>
    </row>
    <row customHeight="1" ht="11.25">
      <c r="A579" s="1854" t="s">
        <v>3093</v>
      </c>
      <c r="B579" s="1854" t="s">
        <v>16</v>
      </c>
      <c r="C579" s="1854" t="s">
        <v>4377</v>
      </c>
      <c r="D579" s="1854" t="s">
        <v>4378</v>
      </c>
      <c r="E579" s="1854" t="s">
        <v>4379</v>
      </c>
      <c r="F579" s="1854" t="s">
        <v>3723</v>
      </c>
      <c r="G579" s="1854" t="s">
        <v>4380</v>
      </c>
      <c r="H579" s="1854" t="s">
        <v>22</v>
      </c>
      <c r="I579" s="1854" t="s">
        <v>2465</v>
      </c>
    </row>
    <row customHeight="1" ht="11.25">
      <c r="A580" s="1854" t="s">
        <v>3093</v>
      </c>
      <c r="B580" s="1854" t="s">
        <v>16</v>
      </c>
      <c r="C580" s="1854" t="s">
        <v>3392</v>
      </c>
      <c r="D580" s="1854" t="s">
        <v>3393</v>
      </c>
      <c r="E580" s="1854" t="s">
        <v>3394</v>
      </c>
      <c r="F580" s="1854" t="s">
        <v>3276</v>
      </c>
      <c r="G580" s="1854" t="s">
        <v>3395</v>
      </c>
      <c r="H580" s="1854" t="s">
        <v>22</v>
      </c>
      <c r="I580" s="1854" t="s">
        <v>2465</v>
      </c>
    </row>
    <row customHeight="1" ht="11.25">
      <c r="A581" s="1854" t="s">
        <v>3093</v>
      </c>
      <c r="B581" s="1854" t="s">
        <v>16</v>
      </c>
      <c r="C581" s="1854" t="s">
        <v>4381</v>
      </c>
      <c r="D581" s="1854" t="s">
        <v>4382</v>
      </c>
      <c r="E581" s="1854" t="s">
        <v>4383</v>
      </c>
      <c r="F581" s="1854" t="s">
        <v>4384</v>
      </c>
      <c r="G581" s="1854" t="s">
        <v>4385</v>
      </c>
      <c r="H581" s="1854" t="s">
        <v>22</v>
      </c>
      <c r="I581" s="1854" t="s">
        <v>2465</v>
      </c>
    </row>
    <row customHeight="1" ht="11.25">
      <c r="A582" s="1854" t="s">
        <v>3093</v>
      </c>
      <c r="B582" s="1854" t="s">
        <v>16</v>
      </c>
      <c r="C582" s="1854" t="s">
        <v>4386</v>
      </c>
      <c r="D582" s="1854" t="s">
        <v>4387</v>
      </c>
      <c r="E582" s="1854" t="s">
        <v>4388</v>
      </c>
      <c r="F582" s="1854" t="s">
        <v>4389</v>
      </c>
      <c r="G582" s="1854" t="s">
        <v>4390</v>
      </c>
      <c r="H582" s="1854" t="s">
        <v>22</v>
      </c>
      <c r="I582" s="1854" t="s">
        <v>2465</v>
      </c>
    </row>
    <row customHeight="1" ht="11.25">
      <c r="A583" s="1854" t="s">
        <v>3093</v>
      </c>
      <c r="B583" s="1854" t="s">
        <v>16</v>
      </c>
      <c r="C583" s="1854" t="s">
        <v>4391</v>
      </c>
      <c r="D583" s="1854" t="s">
        <v>4392</v>
      </c>
      <c r="E583" s="1854" t="s">
        <v>4393</v>
      </c>
      <c r="F583" s="1854" t="s">
        <v>3148</v>
      </c>
      <c r="G583" s="1854" t="s">
        <v>4394</v>
      </c>
      <c r="H583" s="1854" t="s">
        <v>22</v>
      </c>
      <c r="I583" s="1854" t="s">
        <v>2465</v>
      </c>
    </row>
    <row customHeight="1" ht="11.25">
      <c r="A584" s="1854" t="s">
        <v>3093</v>
      </c>
      <c r="B584" s="1854" t="s">
        <v>16</v>
      </c>
      <c r="C584" s="1854" t="s">
        <v>4395</v>
      </c>
      <c r="D584" s="1854" t="s">
        <v>4396</v>
      </c>
      <c r="E584" s="1854" t="s">
        <v>4397</v>
      </c>
      <c r="F584" s="1854" t="s">
        <v>3158</v>
      </c>
      <c r="G584" s="1854" t="s">
        <v>4398</v>
      </c>
      <c r="H584" s="1854" t="s">
        <v>22</v>
      </c>
      <c r="I584" s="1854" t="s">
        <v>2465</v>
      </c>
    </row>
    <row customHeight="1" ht="11.25">
      <c r="A585" s="1854" t="s">
        <v>3093</v>
      </c>
      <c r="B585" s="1854" t="s">
        <v>16</v>
      </c>
      <c r="C585" s="1854" t="s">
        <v>4399</v>
      </c>
      <c r="D585" s="1854" t="s">
        <v>4400</v>
      </c>
      <c r="E585" s="1854" t="s">
        <v>4401</v>
      </c>
      <c r="F585" s="1854" t="s">
        <v>3096</v>
      </c>
      <c r="G585" s="1854" t="s">
        <v>4402</v>
      </c>
      <c r="H585" s="1854" t="s">
        <v>22</v>
      </c>
      <c r="I585" s="1854" t="s">
        <v>2465</v>
      </c>
    </row>
    <row customHeight="1" ht="11.25">
      <c r="A586" s="1854" t="s">
        <v>3093</v>
      </c>
      <c r="B586" s="1854" t="s">
        <v>16</v>
      </c>
      <c r="C586" s="1854" t="s">
        <v>3469</v>
      </c>
      <c r="D586" s="1854" t="s">
        <v>3470</v>
      </c>
      <c r="E586" s="1854" t="s">
        <v>3471</v>
      </c>
      <c r="F586" s="1854" t="s">
        <v>3096</v>
      </c>
      <c r="G586" s="1854" t="s">
        <v>3472</v>
      </c>
      <c r="H586" s="1854" t="s">
        <v>22</v>
      </c>
      <c r="I586" s="1854" t="s">
        <v>2465</v>
      </c>
    </row>
    <row customHeight="1" ht="11.25">
      <c r="A587" s="1854" t="s">
        <v>3093</v>
      </c>
      <c r="B587" s="1854" t="s">
        <v>16</v>
      </c>
      <c r="C587" s="1854" t="s">
        <v>3473</v>
      </c>
      <c r="D587" s="1854" t="s">
        <v>3474</v>
      </c>
      <c r="E587" s="1854" t="s">
        <v>3475</v>
      </c>
      <c r="F587" s="1854" t="s">
        <v>3476</v>
      </c>
      <c r="G587" s="1854" t="s">
        <v>3477</v>
      </c>
      <c r="H587" s="1854" t="s">
        <v>22</v>
      </c>
      <c r="I587" s="1854" t="s">
        <v>2465</v>
      </c>
    </row>
    <row customHeight="1" ht="11.25">
      <c r="A588" s="1854" t="s">
        <v>3093</v>
      </c>
      <c r="B588" s="1854" t="s">
        <v>16</v>
      </c>
      <c r="C588" s="1854" t="s">
        <v>4403</v>
      </c>
      <c r="D588" s="1854" t="s">
        <v>4404</v>
      </c>
      <c r="E588" s="1854" t="s">
        <v>4405</v>
      </c>
      <c r="F588" s="1854" t="s">
        <v>3476</v>
      </c>
      <c r="G588" s="1854" t="s">
        <v>4045</v>
      </c>
      <c r="H588" s="1854" t="s">
        <v>22</v>
      </c>
      <c r="I588" s="1854" t="s">
        <v>2465</v>
      </c>
    </row>
    <row customHeight="1" ht="11.25">
      <c r="A589" s="1854" t="s">
        <v>3093</v>
      </c>
      <c r="B589" s="1854" t="s">
        <v>16</v>
      </c>
      <c r="C589" s="1854" t="s">
        <v>3546</v>
      </c>
      <c r="D589" s="1854" t="s">
        <v>3547</v>
      </c>
      <c r="E589" s="1854" t="s">
        <v>3548</v>
      </c>
      <c r="F589" s="1854" t="s">
        <v>3423</v>
      </c>
      <c r="G589" s="1854" t="s">
        <v>3549</v>
      </c>
      <c r="H589" s="1854" t="s">
        <v>22</v>
      </c>
      <c r="I589" s="1854" t="s">
        <v>2465</v>
      </c>
    </row>
    <row customHeight="1" ht="11.25">
      <c r="A590" s="1854" t="s">
        <v>3093</v>
      </c>
      <c r="B590" s="1854" t="s">
        <v>16</v>
      </c>
      <c r="C590" s="1854" t="s">
        <v>4406</v>
      </c>
      <c r="D590" s="1854" t="s">
        <v>4407</v>
      </c>
      <c r="E590" s="1854" t="s">
        <v>4408</v>
      </c>
      <c r="F590" s="1854" t="s">
        <v>3436</v>
      </c>
      <c r="G590" s="1854" t="s">
        <v>4409</v>
      </c>
      <c r="H590" s="1854" t="s">
        <v>22</v>
      </c>
      <c r="I590" s="1854" t="s">
        <v>2465</v>
      </c>
    </row>
    <row customHeight="1" ht="11.25">
      <c r="A591" s="1854" t="s">
        <v>3093</v>
      </c>
      <c r="B591" s="1854" t="s">
        <v>16</v>
      </c>
      <c r="C591" s="1854" t="s">
        <v>4410</v>
      </c>
      <c r="D591" s="1854" t="s">
        <v>4411</v>
      </c>
      <c r="E591" s="1854" t="s">
        <v>4412</v>
      </c>
      <c r="F591" s="1854" t="s">
        <v>4413</v>
      </c>
      <c r="G591" s="1854" t="s">
        <v>4414</v>
      </c>
      <c r="H591" s="1854" t="s">
        <v>22</v>
      </c>
      <c r="I591" s="1854" t="s">
        <v>2465</v>
      </c>
    </row>
    <row customHeight="1" ht="11.25">
      <c r="A592" s="1854" t="s">
        <v>3093</v>
      </c>
      <c r="B592" s="1854" t="s">
        <v>16</v>
      </c>
      <c r="C592" s="1854" t="s">
        <v>4415</v>
      </c>
      <c r="D592" s="1854" t="s">
        <v>4416</v>
      </c>
      <c r="E592" s="1854" t="s">
        <v>4417</v>
      </c>
      <c r="F592" s="1854" t="s">
        <v>3096</v>
      </c>
      <c r="G592" s="1854" t="s">
        <v>4418</v>
      </c>
      <c r="H592" s="1854" t="s">
        <v>22</v>
      </c>
      <c r="I592" s="1854" t="s">
        <v>2465</v>
      </c>
    </row>
    <row customHeight="1" ht="11.25">
      <c r="A593" s="1854" t="s">
        <v>3093</v>
      </c>
      <c r="B593" s="1854" t="s">
        <v>16</v>
      </c>
      <c r="C593" s="1854" t="s">
        <v>4419</v>
      </c>
      <c r="D593" s="1854" t="s">
        <v>4420</v>
      </c>
      <c r="E593" s="1854" t="s">
        <v>4421</v>
      </c>
      <c r="F593" s="1854" t="s">
        <v>3096</v>
      </c>
      <c r="G593" s="1854" t="s">
        <v>22</v>
      </c>
      <c r="H593" s="1854" t="s">
        <v>22</v>
      </c>
      <c r="I593" s="1854" t="s">
        <v>2465</v>
      </c>
    </row>
    <row customHeight="1" ht="11.25">
      <c r="A594" s="1854" t="s">
        <v>3093</v>
      </c>
      <c r="B594" s="1854" t="s">
        <v>16</v>
      </c>
      <c r="C594" s="1854" t="s">
        <v>4422</v>
      </c>
      <c r="D594" s="1854" t="s">
        <v>4423</v>
      </c>
      <c r="E594" s="1854" t="s">
        <v>4424</v>
      </c>
      <c r="F594" s="1854" t="s">
        <v>3196</v>
      </c>
      <c r="G594" s="1854" t="s">
        <v>4425</v>
      </c>
      <c r="H594" s="1854" t="s">
        <v>22</v>
      </c>
      <c r="I594" s="1854" t="s">
        <v>2465</v>
      </c>
    </row>
    <row customHeight="1" ht="11.25">
      <c r="A595" s="1854" t="s">
        <v>3093</v>
      </c>
      <c r="B595" s="1854" t="s">
        <v>16</v>
      </c>
      <c r="C595" s="1854" t="s">
        <v>4426</v>
      </c>
      <c r="D595" s="1854" t="s">
        <v>4427</v>
      </c>
      <c r="E595" s="1854" t="s">
        <v>4428</v>
      </c>
      <c r="F595" s="1854" t="s">
        <v>3096</v>
      </c>
      <c r="G595" s="1854" t="s">
        <v>4429</v>
      </c>
      <c r="H595" s="1854" t="s">
        <v>22</v>
      </c>
      <c r="I595" s="1854" t="s">
        <v>2465</v>
      </c>
    </row>
    <row customHeight="1" ht="11.25">
      <c r="A596" s="1854" t="s">
        <v>3093</v>
      </c>
      <c r="B596" s="1854" t="s">
        <v>16</v>
      </c>
      <c r="C596" s="1854" t="s">
        <v>4430</v>
      </c>
      <c r="D596" s="1854" t="s">
        <v>4431</v>
      </c>
      <c r="E596" s="1854" t="s">
        <v>4432</v>
      </c>
      <c r="F596" s="1854" t="s">
        <v>3545</v>
      </c>
      <c r="G596" s="1854" t="s">
        <v>4433</v>
      </c>
      <c r="H596" s="1854" t="s">
        <v>22</v>
      </c>
      <c r="I596" s="1854" t="s">
        <v>2465</v>
      </c>
    </row>
    <row customHeight="1" ht="11.25">
      <c r="A597" s="1854" t="s">
        <v>3093</v>
      </c>
      <c r="B597" s="1854" t="s">
        <v>16</v>
      </c>
      <c r="C597" s="1854" t="s">
        <v>4212</v>
      </c>
      <c r="D597" s="1854" t="s">
        <v>4213</v>
      </c>
      <c r="E597" s="1854" t="s">
        <v>4214</v>
      </c>
      <c r="F597" s="1854" t="s">
        <v>3476</v>
      </c>
      <c r="G597" s="1854" t="s">
        <v>4215</v>
      </c>
      <c r="H597" s="1854" t="s">
        <v>22</v>
      </c>
      <c r="I597" s="1854" t="s">
        <v>2465</v>
      </c>
    </row>
    <row customHeight="1" ht="11.25">
      <c r="A598" s="1854" t="s">
        <v>3093</v>
      </c>
      <c r="B598" s="1854" t="s">
        <v>16</v>
      </c>
      <c r="C598" s="1854" t="s">
        <v>4434</v>
      </c>
      <c r="D598" s="1854" t="s">
        <v>4435</v>
      </c>
      <c r="E598" s="1854" t="s">
        <v>4436</v>
      </c>
      <c r="F598" s="1854" t="s">
        <v>4437</v>
      </c>
      <c r="G598" s="1854" t="s">
        <v>4438</v>
      </c>
      <c r="H598" s="1854" t="s">
        <v>22</v>
      </c>
      <c r="I598" s="1854" t="s">
        <v>2465</v>
      </c>
    </row>
    <row customHeight="1" ht="11.25">
      <c r="A599" s="1854" t="s">
        <v>3093</v>
      </c>
      <c r="B599" s="1854" t="s">
        <v>16</v>
      </c>
      <c r="C599" s="1854" t="s">
        <v>4439</v>
      </c>
      <c r="D599" s="1854" t="s">
        <v>4440</v>
      </c>
      <c r="E599" s="1854" t="s">
        <v>4441</v>
      </c>
      <c r="F599" s="1854" t="s">
        <v>3096</v>
      </c>
      <c r="G599" s="1854" t="s">
        <v>22</v>
      </c>
      <c r="H599" s="1854" t="s">
        <v>22</v>
      </c>
      <c r="I599" s="1854" t="s">
        <v>2465</v>
      </c>
    </row>
    <row customHeight="1" ht="11.25">
      <c r="A600" s="1854" t="s">
        <v>3093</v>
      </c>
      <c r="B600" s="1854" t="s">
        <v>16</v>
      </c>
      <c r="C600" s="1854" t="s">
        <v>4442</v>
      </c>
      <c r="D600" s="1854" t="s">
        <v>4443</v>
      </c>
      <c r="E600" s="1854" t="s">
        <v>4444</v>
      </c>
      <c r="F600" s="1854" t="s">
        <v>3167</v>
      </c>
      <c r="G600" s="1854" t="s">
        <v>4445</v>
      </c>
      <c r="H600" s="1854" t="s">
        <v>22</v>
      </c>
      <c r="I600" s="1854" t="s">
        <v>2465</v>
      </c>
    </row>
    <row customHeight="1" ht="11.25">
      <c r="A601" s="1854" t="s">
        <v>3093</v>
      </c>
      <c r="B601" s="1854" t="s">
        <v>16</v>
      </c>
      <c r="C601" s="1854" t="s">
        <v>4446</v>
      </c>
      <c r="D601" s="1854" t="s">
        <v>4447</v>
      </c>
      <c r="E601" s="1854" t="s">
        <v>4448</v>
      </c>
      <c r="F601" s="1854" t="s">
        <v>3167</v>
      </c>
      <c r="G601" s="1854" t="s">
        <v>22</v>
      </c>
      <c r="H601" s="1854" t="s">
        <v>22</v>
      </c>
      <c r="I601" s="1854" t="s">
        <v>2465</v>
      </c>
    </row>
    <row customHeight="1" ht="11.25">
      <c r="A602" s="1854" t="s">
        <v>3093</v>
      </c>
      <c r="B602" s="1854" t="s">
        <v>16</v>
      </c>
      <c r="C602" s="1854" t="s">
        <v>4449</v>
      </c>
      <c r="D602" s="1854" t="s">
        <v>4450</v>
      </c>
      <c r="E602" s="1854" t="s">
        <v>4451</v>
      </c>
      <c r="F602" s="1854" t="s">
        <v>3096</v>
      </c>
      <c r="G602" s="1854" t="s">
        <v>4157</v>
      </c>
      <c r="H602" s="1854" t="s">
        <v>22</v>
      </c>
      <c r="I602" s="1854" t="s">
        <v>2465</v>
      </c>
    </row>
    <row customHeight="1" ht="11.25">
      <c r="A603" s="1854" t="s">
        <v>3093</v>
      </c>
      <c r="B603" s="1854" t="s">
        <v>16</v>
      </c>
      <c r="C603" s="1854" t="s">
        <v>4452</v>
      </c>
      <c r="D603" s="1854" t="s">
        <v>4453</v>
      </c>
      <c r="E603" s="1854" t="s">
        <v>4454</v>
      </c>
      <c r="F603" s="1854" t="s">
        <v>3411</v>
      </c>
      <c r="G603" s="1854" t="s">
        <v>22</v>
      </c>
      <c r="H603" s="1854" t="s">
        <v>22</v>
      </c>
      <c r="I603" s="1854" t="s">
        <v>2465</v>
      </c>
    </row>
    <row customHeight="1" ht="11.25">
      <c r="A604" s="1854" t="s">
        <v>3093</v>
      </c>
      <c r="B604" s="1854" t="s">
        <v>16</v>
      </c>
      <c r="C604" s="1854" t="s">
        <v>4455</v>
      </c>
      <c r="D604" s="1854" t="s">
        <v>4456</v>
      </c>
      <c r="E604" s="1854" t="s">
        <v>4454</v>
      </c>
      <c r="F604" s="1854" t="s">
        <v>3096</v>
      </c>
      <c r="G604" s="1854" t="s">
        <v>4457</v>
      </c>
      <c r="H604" s="1854" t="s">
        <v>22</v>
      </c>
      <c r="I604" s="1854" t="s">
        <v>2465</v>
      </c>
    </row>
    <row customHeight="1" ht="11.25">
      <c r="A605" s="1854" t="s">
        <v>3093</v>
      </c>
      <c r="B605" s="1854" t="s">
        <v>16</v>
      </c>
      <c r="C605" s="1854" t="s">
        <v>4458</v>
      </c>
      <c r="D605" s="1854" t="s">
        <v>4459</v>
      </c>
      <c r="E605" s="1854" t="s">
        <v>4460</v>
      </c>
      <c r="F605" s="1854" t="s">
        <v>3436</v>
      </c>
      <c r="G605" s="1854" t="s">
        <v>4461</v>
      </c>
      <c r="H605" s="1854" t="s">
        <v>22</v>
      </c>
      <c r="I605" s="1854" t="s">
        <v>2465</v>
      </c>
    </row>
    <row customHeight="1" ht="11.25">
      <c r="A606" s="1854" t="s">
        <v>3093</v>
      </c>
      <c r="B606" s="1854" t="s">
        <v>16</v>
      </c>
      <c r="C606" s="1854" t="s">
        <v>3729</v>
      </c>
      <c r="D606" s="1854" t="s">
        <v>3730</v>
      </c>
      <c r="E606" s="1854" t="s">
        <v>3731</v>
      </c>
      <c r="F606" s="1854" t="s">
        <v>3096</v>
      </c>
      <c r="G606" s="1854" t="s">
        <v>3732</v>
      </c>
      <c r="H606" s="1854" t="s">
        <v>22</v>
      </c>
      <c r="I606" s="1854" t="s">
        <v>2465</v>
      </c>
    </row>
    <row customHeight="1" ht="11.25">
      <c r="A607" s="1854" t="s">
        <v>3093</v>
      </c>
      <c r="B607" s="1854" t="s">
        <v>16</v>
      </c>
      <c r="C607" s="1854" t="s">
        <v>3737</v>
      </c>
      <c r="D607" s="1854" t="s">
        <v>3738</v>
      </c>
      <c r="E607" s="1854" t="s">
        <v>3739</v>
      </c>
      <c r="F607" s="1854" t="s">
        <v>3723</v>
      </c>
      <c r="G607" s="1854" t="s">
        <v>3740</v>
      </c>
      <c r="H607" s="1854" t="s">
        <v>22</v>
      </c>
      <c r="I607" s="1854" t="s">
        <v>2465</v>
      </c>
    </row>
    <row customHeight="1" ht="11.25">
      <c r="A608" s="1854" t="s">
        <v>3093</v>
      </c>
      <c r="B608" s="1854" t="s">
        <v>16</v>
      </c>
      <c r="C608" s="1854" t="s">
        <v>4462</v>
      </c>
      <c r="D608" s="1854" t="s">
        <v>4463</v>
      </c>
      <c r="E608" s="1854" t="s">
        <v>4464</v>
      </c>
      <c r="F608" s="1854" t="s">
        <v>3411</v>
      </c>
      <c r="G608" s="1854" t="s">
        <v>4465</v>
      </c>
      <c r="H608" s="1854" t="s">
        <v>22</v>
      </c>
      <c r="I608" s="1854" t="s">
        <v>2465</v>
      </c>
    </row>
    <row customHeight="1" ht="11.25">
      <c r="A609" s="1854" t="s">
        <v>3093</v>
      </c>
      <c r="B609" s="1854" t="s">
        <v>16</v>
      </c>
      <c r="C609" s="1854" t="s">
        <v>3753</v>
      </c>
      <c r="D609" s="1854" t="s">
        <v>3754</v>
      </c>
      <c r="E609" s="1854" t="s">
        <v>3755</v>
      </c>
      <c r="F609" s="1854" t="s">
        <v>3285</v>
      </c>
      <c r="G609" s="1854" t="s">
        <v>3756</v>
      </c>
      <c r="H609" s="1854" t="s">
        <v>22</v>
      </c>
      <c r="I609" s="1854" t="s">
        <v>2465</v>
      </c>
    </row>
    <row customHeight="1" ht="11.25">
      <c r="A610" s="1854" t="s">
        <v>3093</v>
      </c>
      <c r="B610" s="1854" t="s">
        <v>16</v>
      </c>
      <c r="C610" s="1854" t="s">
        <v>4466</v>
      </c>
      <c r="D610" s="1854" t="s">
        <v>4467</v>
      </c>
      <c r="E610" s="1854" t="s">
        <v>4468</v>
      </c>
      <c r="F610" s="1854" t="s">
        <v>3096</v>
      </c>
      <c r="G610" s="1854" t="s">
        <v>4418</v>
      </c>
      <c r="H610" s="1854" t="s">
        <v>22</v>
      </c>
      <c r="I610" s="1854" t="s">
        <v>2465</v>
      </c>
    </row>
    <row customHeight="1" ht="11.25">
      <c r="A611" s="1854" t="s">
        <v>3093</v>
      </c>
      <c r="B611" s="1854" t="s">
        <v>16</v>
      </c>
      <c r="C611" s="1854" t="s">
        <v>4469</v>
      </c>
      <c r="D611" s="1854" t="s">
        <v>4470</v>
      </c>
      <c r="E611" s="1854" t="s">
        <v>4471</v>
      </c>
      <c r="F611" s="1854" t="s">
        <v>3148</v>
      </c>
      <c r="G611" s="1854" t="s">
        <v>4472</v>
      </c>
      <c r="H611" s="1854" t="s">
        <v>22</v>
      </c>
      <c r="I611" s="1854" t="s">
        <v>2465</v>
      </c>
    </row>
    <row customHeight="1" ht="11.25">
      <c r="A612" s="1854" t="s">
        <v>3093</v>
      </c>
      <c r="B612" s="1854" t="s">
        <v>16</v>
      </c>
      <c r="C612" s="1854" t="s">
        <v>4473</v>
      </c>
      <c r="D612" s="1854" t="s">
        <v>4474</v>
      </c>
      <c r="E612" s="1854" t="s">
        <v>4475</v>
      </c>
      <c r="F612" s="1854" t="s">
        <v>3096</v>
      </c>
      <c r="G612" s="1854" t="s">
        <v>4476</v>
      </c>
      <c r="H612" s="1854" t="s">
        <v>22</v>
      </c>
      <c r="I612" s="1854" t="s">
        <v>2465</v>
      </c>
    </row>
    <row customHeight="1" ht="11.25">
      <c r="A613" s="1854" t="s">
        <v>3093</v>
      </c>
      <c r="B613" s="1854" t="s">
        <v>16</v>
      </c>
      <c r="C613" s="1854" t="s">
        <v>4477</v>
      </c>
      <c r="D613" s="1854" t="s">
        <v>4478</v>
      </c>
      <c r="E613" s="1854" t="s">
        <v>4479</v>
      </c>
      <c r="F613" s="1854" t="s">
        <v>4480</v>
      </c>
      <c r="G613" s="1854" t="s">
        <v>22</v>
      </c>
      <c r="H613" s="1854" t="s">
        <v>22</v>
      </c>
      <c r="I613" s="1854" t="s">
        <v>2465</v>
      </c>
    </row>
    <row customHeight="1" ht="11.25">
      <c r="A614" s="1854" t="s">
        <v>3093</v>
      </c>
      <c r="B614" s="1854" t="s">
        <v>16</v>
      </c>
      <c r="C614" s="1854" t="s">
        <v>4481</v>
      </c>
      <c r="D614" s="1854" t="s">
        <v>4482</v>
      </c>
      <c r="E614" s="1854" t="s">
        <v>4483</v>
      </c>
      <c r="F614" s="1854" t="s">
        <v>4484</v>
      </c>
      <c r="G614" s="1854" t="s">
        <v>22</v>
      </c>
      <c r="H614" s="1854" t="s">
        <v>22</v>
      </c>
      <c r="I614" s="1854" t="s">
        <v>2465</v>
      </c>
    </row>
    <row customHeight="1" ht="11.25">
      <c r="A615" s="1854" t="s">
        <v>3093</v>
      </c>
      <c r="B615" s="1854" t="s">
        <v>16</v>
      </c>
      <c r="C615" s="1854" t="s">
        <v>4485</v>
      </c>
      <c r="D615" s="1854" t="s">
        <v>4486</v>
      </c>
      <c r="E615" s="1854" t="s">
        <v>4487</v>
      </c>
      <c r="F615" s="1854" t="s">
        <v>3252</v>
      </c>
      <c r="G615" s="1854" t="s">
        <v>4488</v>
      </c>
      <c r="H615" s="1854" t="s">
        <v>22</v>
      </c>
      <c r="I615" s="1854" t="s">
        <v>2465</v>
      </c>
    </row>
    <row customHeight="1" ht="11.25">
      <c r="A616" s="1854" t="s">
        <v>3093</v>
      </c>
      <c r="B616" s="1854" t="s">
        <v>16</v>
      </c>
      <c r="C616" s="1854" t="s">
        <v>4489</v>
      </c>
      <c r="D616" s="1854" t="s">
        <v>4490</v>
      </c>
      <c r="E616" s="1854" t="s">
        <v>4491</v>
      </c>
      <c r="F616" s="1854" t="s">
        <v>3204</v>
      </c>
      <c r="G616" s="1854" t="s">
        <v>4492</v>
      </c>
      <c r="H616" s="1854" t="s">
        <v>22</v>
      </c>
      <c r="I616" s="1854" t="s">
        <v>2465</v>
      </c>
    </row>
    <row customHeight="1" ht="11.25">
      <c r="A617" s="1854" t="s">
        <v>3093</v>
      </c>
      <c r="B617" s="1854" t="s">
        <v>16</v>
      </c>
      <c r="C617" s="1854" t="s">
        <v>4493</v>
      </c>
      <c r="D617" s="1854" t="s">
        <v>4494</v>
      </c>
      <c r="E617" s="1854" t="s">
        <v>4495</v>
      </c>
      <c r="F617" s="1854" t="s">
        <v>3096</v>
      </c>
      <c r="G617" s="1854" t="s">
        <v>4496</v>
      </c>
      <c r="H617" s="1854" t="s">
        <v>22</v>
      </c>
      <c r="I617" s="1854" t="s">
        <v>2465</v>
      </c>
    </row>
    <row customHeight="1" ht="11.25">
      <c r="A618" s="1854" t="s">
        <v>3093</v>
      </c>
      <c r="B618" s="1854" t="s">
        <v>16</v>
      </c>
      <c r="C618" s="1854" t="s">
        <v>4497</v>
      </c>
      <c r="D618" s="1854" t="s">
        <v>4498</v>
      </c>
      <c r="E618" s="1854" t="s">
        <v>4499</v>
      </c>
      <c r="F618" s="1854" t="s">
        <v>3252</v>
      </c>
      <c r="G618" s="1854" t="s">
        <v>4500</v>
      </c>
      <c r="H618" s="1854" t="s">
        <v>22</v>
      </c>
      <c r="I618" s="1854" t="s">
        <v>2465</v>
      </c>
    </row>
    <row customHeight="1" ht="11.25">
      <c r="A619" s="1854" t="s">
        <v>3093</v>
      </c>
      <c r="B619" s="1854" t="s">
        <v>16</v>
      </c>
      <c r="C619" s="1854" t="s">
        <v>3868</v>
      </c>
      <c r="D619" s="1854" t="s">
        <v>3869</v>
      </c>
      <c r="E619" s="1854" t="s">
        <v>3870</v>
      </c>
      <c r="F619" s="1854" t="s">
        <v>3871</v>
      </c>
      <c r="G619" s="1854" t="s">
        <v>3872</v>
      </c>
      <c r="H619" s="1854" t="s">
        <v>22</v>
      </c>
      <c r="I619" s="1854" t="s">
        <v>2465</v>
      </c>
    </row>
    <row customHeight="1" ht="11.25">
      <c r="A620" s="1854" t="s">
        <v>3093</v>
      </c>
      <c r="B620" s="1854" t="s">
        <v>16</v>
      </c>
      <c r="C620" s="1854" t="s">
        <v>3873</v>
      </c>
      <c r="D620" s="1854" t="s">
        <v>3874</v>
      </c>
      <c r="E620" s="1854" t="s">
        <v>3875</v>
      </c>
      <c r="F620" s="1854" t="s">
        <v>3276</v>
      </c>
      <c r="G620" s="1854" t="s">
        <v>3876</v>
      </c>
      <c r="H620" s="1854" t="s">
        <v>22</v>
      </c>
      <c r="I620" s="1854" t="s">
        <v>2465</v>
      </c>
    </row>
    <row customHeight="1" ht="11.25">
      <c r="A621" s="1854" t="s">
        <v>3093</v>
      </c>
      <c r="B621" s="1854" t="s">
        <v>16</v>
      </c>
      <c r="C621" s="1854" t="s">
        <v>4501</v>
      </c>
      <c r="D621" s="1854" t="s">
        <v>4502</v>
      </c>
      <c r="E621" s="1854" t="s">
        <v>4503</v>
      </c>
      <c r="F621" s="1854" t="s">
        <v>3167</v>
      </c>
      <c r="G621" s="1854" t="s">
        <v>4504</v>
      </c>
      <c r="H621" s="1854" t="s">
        <v>22</v>
      </c>
      <c r="I621" s="1854" t="s">
        <v>2465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5816B-7A79-3FDE-BC22-0.F07D6F13}"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4" width="9.140625"/>
  </cols>
  <sheetData>
    <row customHeight="1" ht="11.25">
      <c r="A1" s="377" t="s">
        <v>4505</v>
      </c>
      <c r="B1" s="68" t="s">
        <v>4506</v>
      </c>
      <c r="C1" s="68" t="s">
        <v>4507</v>
      </c>
      <c r="D1" s="68" t="s">
        <v>4508</v>
      </c>
      <c r="E1" s="66" t="s">
        <v>4509</v>
      </c>
      <c r="F1" s="66" t="s">
        <v>4510</v>
      </c>
      <c r="G1" s="66" t="s">
        <v>4511</v>
      </c>
    </row>
    <row customHeight="1" ht="11.25">
      <c r="A2" s="377" t="s">
        <v>16</v>
      </c>
      <c r="B2" s="0" t="s">
        <v>100</v>
      </c>
      <c r="C2" s="0" t="s">
        <v>101</v>
      </c>
      <c r="D2" s="0" t="s">
        <v>100</v>
      </c>
      <c r="E2" s="0" t="s">
        <v>101</v>
      </c>
      <c r="F2" s="0" t="s">
        <v>4512</v>
      </c>
      <c r="G2" s="0" t="s">
        <v>99</v>
      </c>
    </row>
    <row customHeight="1" ht="11.25">
      <c r="A3" s="377" t="s">
        <v>16</v>
      </c>
      <c r="B3" s="0" t="s">
        <v>4513</v>
      </c>
      <c r="C3" s="0" t="s">
        <v>4514</v>
      </c>
      <c r="D3" s="0" t="s">
        <v>4513</v>
      </c>
      <c r="E3" s="0" t="s">
        <v>4514</v>
      </c>
      <c r="F3" s="0" t="s">
        <v>4515</v>
      </c>
      <c r="G3" s="0" t="s">
        <v>103</v>
      </c>
    </row>
    <row customHeight="1" ht="11.25">
      <c r="A4" s="377" t="s">
        <v>16</v>
      </c>
      <c r="B4" s="0" t="s">
        <v>4516</v>
      </c>
      <c r="C4" s="0" t="s">
        <v>4517</v>
      </c>
      <c r="D4" s="0" t="s">
        <v>4518</v>
      </c>
      <c r="E4" s="0" t="s">
        <v>4519</v>
      </c>
      <c r="F4" s="0" t="s">
        <v>4520</v>
      </c>
      <c r="G4" s="0" t="s">
        <v>90</v>
      </c>
    </row>
    <row customHeight="1" ht="11.25">
      <c r="A5" s="377" t="s">
        <v>16</v>
      </c>
      <c r="B5" s="0" t="s">
        <v>4516</v>
      </c>
      <c r="C5" s="0" t="s">
        <v>4517</v>
      </c>
      <c r="D5" s="0" t="s">
        <v>4521</v>
      </c>
      <c r="E5" s="0" t="s">
        <v>4522</v>
      </c>
      <c r="F5" s="0" t="s">
        <v>4520</v>
      </c>
      <c r="G5" s="0" t="s">
        <v>91</v>
      </c>
    </row>
    <row customHeight="1" ht="11.25">
      <c r="A6" s="377" t="s">
        <v>16</v>
      </c>
      <c r="B6" s="0" t="s">
        <v>4516</v>
      </c>
      <c r="C6" s="0" t="s">
        <v>4517</v>
      </c>
      <c r="D6" s="0" t="s">
        <v>4516</v>
      </c>
      <c r="E6" s="0" t="s">
        <v>4517</v>
      </c>
      <c r="F6" s="0" t="s">
        <v>4523</v>
      </c>
      <c r="G6" s="0" t="s">
        <v>115</v>
      </c>
    </row>
    <row customHeight="1" ht="11.25">
      <c r="A7" s="377" t="s">
        <v>16</v>
      </c>
      <c r="B7" s="0" t="s">
        <v>4516</v>
      </c>
      <c r="C7" s="0" t="s">
        <v>4517</v>
      </c>
      <c r="D7" s="0" t="s">
        <v>4524</v>
      </c>
      <c r="E7" s="0" t="s">
        <v>4525</v>
      </c>
      <c r="F7" s="0" t="s">
        <v>4526</v>
      </c>
      <c r="G7" s="0" t="s">
        <v>92</v>
      </c>
    </row>
    <row customHeight="1" ht="11.25">
      <c r="A8" s="377" t="s">
        <v>16</v>
      </c>
      <c r="B8" s="0" t="s">
        <v>4516</v>
      </c>
      <c r="C8" s="0" t="s">
        <v>4517</v>
      </c>
      <c r="D8" s="0" t="s">
        <v>4527</v>
      </c>
      <c r="E8" s="0" t="s">
        <v>4528</v>
      </c>
      <c r="F8" s="0" t="s">
        <v>4520</v>
      </c>
      <c r="G8" s="0" t="s">
        <v>93</v>
      </c>
    </row>
    <row customHeight="1" ht="11.25">
      <c r="A9" s="377" t="s">
        <v>16</v>
      </c>
      <c r="B9" s="0" t="s">
        <v>4516</v>
      </c>
      <c r="C9" s="0" t="s">
        <v>4517</v>
      </c>
      <c r="D9" s="0" t="s">
        <v>4529</v>
      </c>
      <c r="E9" s="0" t="s">
        <v>4530</v>
      </c>
      <c r="F9" s="0" t="s">
        <v>4520</v>
      </c>
      <c r="G9" s="0" t="s">
        <v>116</v>
      </c>
    </row>
    <row customHeight="1" ht="11.25">
      <c r="A10" s="377" t="s">
        <v>16</v>
      </c>
      <c r="B10" s="0" t="s">
        <v>4516</v>
      </c>
      <c r="C10" s="0" t="s">
        <v>4517</v>
      </c>
      <c r="D10" s="0" t="s">
        <v>4531</v>
      </c>
      <c r="E10" s="0" t="s">
        <v>4532</v>
      </c>
      <c r="F10" s="0" t="s">
        <v>4533</v>
      </c>
      <c r="G10" s="0" t="s">
        <v>162</v>
      </c>
    </row>
    <row customHeight="1" ht="11.25">
      <c r="A11" s="377" t="s">
        <v>16</v>
      </c>
      <c r="B11" s="0" t="s">
        <v>4516</v>
      </c>
      <c r="C11" s="0" t="s">
        <v>4517</v>
      </c>
      <c r="D11" s="0" t="s">
        <v>4534</v>
      </c>
      <c r="E11" s="0" t="s">
        <v>4535</v>
      </c>
      <c r="F11" s="0" t="s">
        <v>4520</v>
      </c>
      <c r="G11" s="0" t="s">
        <v>163</v>
      </c>
    </row>
    <row customHeight="1" ht="11.25">
      <c r="A12" s="377" t="s">
        <v>16</v>
      </c>
      <c r="B12" s="0" t="s">
        <v>4516</v>
      </c>
      <c r="C12" s="0" t="s">
        <v>4517</v>
      </c>
      <c r="D12" s="0" t="s">
        <v>4536</v>
      </c>
      <c r="E12" s="0" t="s">
        <v>4537</v>
      </c>
      <c r="F12" s="0" t="s">
        <v>4520</v>
      </c>
      <c r="G12" s="0" t="s">
        <v>164</v>
      </c>
    </row>
    <row customHeight="1" ht="11.25">
      <c r="A13" s="377" t="s">
        <v>16</v>
      </c>
      <c r="B13" s="0" t="s">
        <v>4516</v>
      </c>
      <c r="C13" s="0" t="s">
        <v>4517</v>
      </c>
      <c r="D13" s="0" t="s">
        <v>4538</v>
      </c>
      <c r="E13" s="0" t="s">
        <v>4539</v>
      </c>
      <c r="F13" s="0" t="s">
        <v>4520</v>
      </c>
      <c r="G13" s="0" t="s">
        <v>165</v>
      </c>
    </row>
    <row customHeight="1" ht="11.25">
      <c r="A14" s="377" t="s">
        <v>16</v>
      </c>
      <c r="B14" s="0" t="s">
        <v>4516</v>
      </c>
      <c r="C14" s="0" t="s">
        <v>4517</v>
      </c>
      <c r="D14" s="0" t="s">
        <v>4540</v>
      </c>
      <c r="E14" s="0" t="s">
        <v>4541</v>
      </c>
      <c r="F14" s="0" t="s">
        <v>4520</v>
      </c>
      <c r="G14" s="0" t="s">
        <v>166</v>
      </c>
    </row>
    <row customHeight="1" ht="11.25">
      <c r="A15" s="377" t="s">
        <v>16</v>
      </c>
      <c r="B15" s="0" t="s">
        <v>4516</v>
      </c>
      <c r="C15" s="0" t="s">
        <v>4517</v>
      </c>
      <c r="D15" s="0" t="s">
        <v>4542</v>
      </c>
      <c r="E15" s="0" t="s">
        <v>4543</v>
      </c>
      <c r="F15" s="0" t="s">
        <v>4520</v>
      </c>
      <c r="G15" s="0" t="s">
        <v>167</v>
      </c>
    </row>
    <row customHeight="1" ht="11.25">
      <c r="A16" s="377" t="s">
        <v>16</v>
      </c>
      <c r="B16" s="0" t="s">
        <v>4516</v>
      </c>
      <c r="C16" s="0" t="s">
        <v>4517</v>
      </c>
      <c r="D16" s="0" t="s">
        <v>4544</v>
      </c>
      <c r="E16" s="0" t="s">
        <v>4545</v>
      </c>
      <c r="F16" s="0" t="s">
        <v>4520</v>
      </c>
      <c r="G16" s="0" t="s">
        <v>2308</v>
      </c>
    </row>
    <row customHeight="1" ht="11.25">
      <c r="A17" s="377" t="s">
        <v>16</v>
      </c>
      <c r="B17" s="0" t="s">
        <v>4516</v>
      </c>
      <c r="C17" s="0" t="s">
        <v>4517</v>
      </c>
      <c r="D17" s="0" t="s">
        <v>4546</v>
      </c>
      <c r="E17" s="0" t="s">
        <v>4547</v>
      </c>
      <c r="F17" s="0" t="s">
        <v>4520</v>
      </c>
      <c r="G17" s="0" t="s">
        <v>2314</v>
      </c>
    </row>
    <row customHeight="1" ht="11.25">
      <c r="A18" s="377" t="s">
        <v>16</v>
      </c>
      <c r="B18" s="0" t="s">
        <v>4516</v>
      </c>
      <c r="C18" s="0" t="s">
        <v>4517</v>
      </c>
      <c r="D18" s="0" t="s">
        <v>4548</v>
      </c>
      <c r="E18" s="0" t="s">
        <v>4549</v>
      </c>
      <c r="F18" s="0" t="s">
        <v>4520</v>
      </c>
      <c r="G18" s="0" t="s">
        <v>2326</v>
      </c>
    </row>
    <row customHeight="1" ht="11.25">
      <c r="A19" s="377" t="s">
        <v>16</v>
      </c>
      <c r="B19" s="0" t="s">
        <v>4516</v>
      </c>
      <c r="C19" s="0" t="s">
        <v>4517</v>
      </c>
      <c r="D19" s="0" t="s">
        <v>4550</v>
      </c>
      <c r="E19" s="0" t="s">
        <v>4551</v>
      </c>
      <c r="F19" s="0" t="s">
        <v>4520</v>
      </c>
      <c r="G19" s="0" t="s">
        <v>2340</v>
      </c>
    </row>
    <row customHeight="1" ht="11.25">
      <c r="A20" s="377" t="s">
        <v>16</v>
      </c>
      <c r="B20" s="0" t="s">
        <v>4516</v>
      </c>
      <c r="C20" s="0" t="s">
        <v>4517</v>
      </c>
      <c r="D20" s="0" t="s">
        <v>4552</v>
      </c>
      <c r="E20" s="0" t="s">
        <v>4553</v>
      </c>
      <c r="F20" s="0" t="s">
        <v>4520</v>
      </c>
      <c r="G20" s="0" t="s">
        <v>2352</v>
      </c>
    </row>
    <row customHeight="1" ht="11.25">
      <c r="A21" s="377" t="s">
        <v>16</v>
      </c>
      <c r="B21" s="0" t="s">
        <v>4516</v>
      </c>
      <c r="C21" s="0" t="s">
        <v>4517</v>
      </c>
      <c r="D21" s="0" t="s">
        <v>4554</v>
      </c>
      <c r="E21" s="0" t="s">
        <v>4555</v>
      </c>
      <c r="F21" s="0" t="s">
        <v>4520</v>
      </c>
      <c r="G21" s="0" t="s">
        <v>2361</v>
      </c>
    </row>
    <row customHeight="1" ht="11.25">
      <c r="A22" s="377" t="s">
        <v>16</v>
      </c>
      <c r="B22" s="0" t="s">
        <v>4516</v>
      </c>
      <c r="C22" s="0" t="s">
        <v>4517</v>
      </c>
      <c r="D22" s="0" t="s">
        <v>4556</v>
      </c>
      <c r="E22" s="0" t="s">
        <v>4557</v>
      </c>
      <c r="F22" s="0" t="s">
        <v>4520</v>
      </c>
      <c r="G22" s="0" t="s">
        <v>2377</v>
      </c>
    </row>
    <row customHeight="1" ht="11.25">
      <c r="A23" s="377" t="s">
        <v>16</v>
      </c>
      <c r="B23" s="0" t="s">
        <v>4516</v>
      </c>
      <c r="C23" s="0" t="s">
        <v>4517</v>
      </c>
      <c r="D23" s="0" t="s">
        <v>4558</v>
      </c>
      <c r="E23" s="0" t="s">
        <v>4559</v>
      </c>
      <c r="F23" s="0" t="s">
        <v>4520</v>
      </c>
      <c r="G23" s="0" t="s">
        <v>2384</v>
      </c>
    </row>
    <row customHeight="1" ht="11.25">
      <c r="A24" s="377" t="s">
        <v>16</v>
      </c>
      <c r="B24" s="0" t="s">
        <v>4516</v>
      </c>
      <c r="C24" s="0" t="s">
        <v>4517</v>
      </c>
      <c r="D24" s="0" t="s">
        <v>4560</v>
      </c>
      <c r="E24" s="0" t="s">
        <v>4561</v>
      </c>
      <c r="F24" s="0" t="s">
        <v>4520</v>
      </c>
      <c r="G24" s="0" t="s">
        <v>2392</v>
      </c>
    </row>
    <row customHeight="1" ht="11.25">
      <c r="A25" s="377" t="s">
        <v>16</v>
      </c>
      <c r="B25" s="0" t="s">
        <v>4516</v>
      </c>
      <c r="C25" s="0" t="s">
        <v>4517</v>
      </c>
      <c r="D25" s="0" t="s">
        <v>4562</v>
      </c>
      <c r="E25" s="0" t="s">
        <v>4563</v>
      </c>
      <c r="F25" s="0" t="s">
        <v>4520</v>
      </c>
      <c r="G25" s="0" t="s">
        <v>2399</v>
      </c>
    </row>
    <row customHeight="1" ht="11.25">
      <c r="A26" s="377" t="s">
        <v>16</v>
      </c>
      <c r="B26" s="0" t="s">
        <v>4564</v>
      </c>
      <c r="C26" s="0" t="s">
        <v>4565</v>
      </c>
      <c r="D26" s="0" t="s">
        <v>4564</v>
      </c>
      <c r="E26" s="0" t="s">
        <v>4565</v>
      </c>
      <c r="F26" s="0" t="s">
        <v>4515</v>
      </c>
      <c r="G26" s="0" t="s">
        <v>2403</v>
      </c>
    </row>
    <row customHeight="1" ht="11.25">
      <c r="A27" s="377" t="s">
        <v>16</v>
      </c>
      <c r="B27" s="0" t="s">
        <v>4566</v>
      </c>
      <c r="C27" s="0" t="s">
        <v>4567</v>
      </c>
      <c r="D27" s="0" t="s">
        <v>4566</v>
      </c>
      <c r="E27" s="0" t="s">
        <v>4567</v>
      </c>
      <c r="F27" s="0" t="s">
        <v>4515</v>
      </c>
      <c r="G27" s="0" t="s">
        <v>2408</v>
      </c>
    </row>
    <row customHeight="1" ht="11.25">
      <c r="A28" s="377" t="s">
        <v>16</v>
      </c>
      <c r="B28" s="0" t="s">
        <v>4568</v>
      </c>
      <c r="C28" s="0" t="s">
        <v>4569</v>
      </c>
      <c r="D28" s="0" t="s">
        <v>4568</v>
      </c>
      <c r="E28" s="0" t="s">
        <v>4569</v>
      </c>
      <c r="F28" s="0" t="s">
        <v>4515</v>
      </c>
      <c r="G28" s="0" t="s">
        <v>2416</v>
      </c>
    </row>
    <row customHeight="1" ht="11.25">
      <c r="A29" s="377" t="s">
        <v>16</v>
      </c>
      <c r="B29" s="0" t="s">
        <v>4570</v>
      </c>
      <c r="C29" s="0" t="s">
        <v>4571</v>
      </c>
      <c r="D29" s="0" t="s">
        <v>4570</v>
      </c>
      <c r="E29" s="0" t="s">
        <v>4571</v>
      </c>
      <c r="F29" s="0" t="s">
        <v>4512</v>
      </c>
      <c r="G29" s="0" t="s">
        <v>2418</v>
      </c>
    </row>
    <row customHeight="1" ht="11.25">
      <c r="A30" s="377" t="s">
        <v>16</v>
      </c>
      <c r="B30" s="0" t="s">
        <v>4572</v>
      </c>
      <c r="C30" s="0" t="s">
        <v>4573</v>
      </c>
      <c r="D30" s="0" t="s">
        <v>4572</v>
      </c>
      <c r="E30" s="0" t="s">
        <v>4573</v>
      </c>
      <c r="F30" s="0" t="s">
        <v>4515</v>
      </c>
      <c r="G30" s="0" t="s">
        <v>2421</v>
      </c>
    </row>
    <row customHeight="1" ht="11.25">
      <c r="A31" s="377" t="s">
        <v>16</v>
      </c>
      <c r="B31" s="0" t="s">
        <v>4574</v>
      </c>
      <c r="C31" s="0" t="s">
        <v>4575</v>
      </c>
      <c r="D31" s="0" t="s">
        <v>4576</v>
      </c>
      <c r="E31" s="0" t="s">
        <v>4577</v>
      </c>
      <c r="F31" s="0" t="s">
        <v>4520</v>
      </c>
      <c r="G31" s="0" t="s">
        <v>2427</v>
      </c>
    </row>
    <row customHeight="1" ht="11.25">
      <c r="A32" s="377" t="s">
        <v>16</v>
      </c>
      <c r="B32" s="0" t="s">
        <v>4574</v>
      </c>
      <c r="C32" s="0" t="s">
        <v>4575</v>
      </c>
      <c r="D32" s="0" t="s">
        <v>4578</v>
      </c>
      <c r="E32" s="0" t="s">
        <v>4579</v>
      </c>
      <c r="F32" s="0" t="s">
        <v>4520</v>
      </c>
      <c r="G32" s="0" t="s">
        <v>2429</v>
      </c>
    </row>
    <row customHeight="1" ht="11.25">
      <c r="A33" s="377" t="s">
        <v>16</v>
      </c>
      <c r="B33" s="0" t="s">
        <v>4574</v>
      </c>
      <c r="C33" s="0" t="s">
        <v>4575</v>
      </c>
      <c r="D33" s="0" t="s">
        <v>4580</v>
      </c>
      <c r="E33" s="0" t="s">
        <v>4581</v>
      </c>
      <c r="F33" s="0" t="s">
        <v>4520</v>
      </c>
      <c r="G33" s="0" t="s">
        <v>2431</v>
      </c>
    </row>
    <row customHeight="1" ht="11.25">
      <c r="A34" s="377" t="s">
        <v>16</v>
      </c>
      <c r="B34" s="0" t="s">
        <v>4574</v>
      </c>
      <c r="C34" s="0" t="s">
        <v>4575</v>
      </c>
      <c r="D34" s="0" t="s">
        <v>4582</v>
      </c>
      <c r="E34" s="0" t="s">
        <v>4583</v>
      </c>
      <c r="F34" s="0" t="s">
        <v>4520</v>
      </c>
      <c r="G34" s="0" t="s">
        <v>2433</v>
      </c>
    </row>
    <row customHeight="1" ht="11.25">
      <c r="A35" s="377" t="s">
        <v>16</v>
      </c>
      <c r="B35" s="0" t="s">
        <v>4574</v>
      </c>
      <c r="C35" s="0" t="s">
        <v>4575</v>
      </c>
      <c r="D35" s="0" t="s">
        <v>4574</v>
      </c>
      <c r="E35" s="0" t="s">
        <v>4575</v>
      </c>
      <c r="F35" s="0" t="s">
        <v>4523</v>
      </c>
      <c r="G35" s="0" t="s">
        <v>2438</v>
      </c>
    </row>
    <row customHeight="1" ht="11.25">
      <c r="A36" s="377" t="s">
        <v>16</v>
      </c>
      <c r="B36" s="0" t="s">
        <v>4574</v>
      </c>
      <c r="C36" s="0" t="s">
        <v>4575</v>
      </c>
      <c r="D36" s="0" t="s">
        <v>4584</v>
      </c>
      <c r="E36" s="0" t="s">
        <v>4585</v>
      </c>
      <c r="F36" s="0" t="s">
        <v>4533</v>
      </c>
      <c r="G36" s="0" t="s">
        <v>2443</v>
      </c>
    </row>
    <row customHeight="1" ht="11.25">
      <c r="A37" s="377" t="s">
        <v>16</v>
      </c>
      <c r="B37" s="0" t="s">
        <v>4574</v>
      </c>
      <c r="C37" s="0" t="s">
        <v>4575</v>
      </c>
      <c r="D37" s="0" t="s">
        <v>4586</v>
      </c>
      <c r="E37" s="0" t="s">
        <v>4587</v>
      </c>
      <c r="F37" s="0" t="s">
        <v>4520</v>
      </c>
      <c r="G37" s="0" t="s">
        <v>2447</v>
      </c>
    </row>
    <row customHeight="1" ht="11.25">
      <c r="A38" s="377" t="s">
        <v>16</v>
      </c>
      <c r="B38" s="0" t="s">
        <v>4574</v>
      </c>
      <c r="C38" s="0" t="s">
        <v>4575</v>
      </c>
      <c r="D38" s="0" t="s">
        <v>4588</v>
      </c>
      <c r="E38" s="0" t="s">
        <v>4589</v>
      </c>
      <c r="F38" s="0" t="s">
        <v>4520</v>
      </c>
      <c r="G38" s="0" t="s">
        <v>2455</v>
      </c>
    </row>
    <row customHeight="1" ht="11.25">
      <c r="A39" s="377" t="s">
        <v>16</v>
      </c>
      <c r="B39" s="0" t="s">
        <v>4574</v>
      </c>
      <c r="C39" s="0" t="s">
        <v>4575</v>
      </c>
      <c r="D39" s="0" t="s">
        <v>4590</v>
      </c>
      <c r="E39" s="0" t="s">
        <v>4591</v>
      </c>
      <c r="F39" s="0" t="s">
        <v>4520</v>
      </c>
      <c r="G39" s="0" t="s">
        <v>2461</v>
      </c>
    </row>
    <row customHeight="1" ht="11.25">
      <c r="A40" s="377" t="s">
        <v>16</v>
      </c>
      <c r="B40" s="0" t="s">
        <v>4592</v>
      </c>
      <c r="C40" s="0" t="s">
        <v>4593</v>
      </c>
      <c r="D40" s="0" t="s">
        <v>4592</v>
      </c>
      <c r="E40" s="0" t="s">
        <v>4593</v>
      </c>
      <c r="F40" s="0" t="s">
        <v>4512</v>
      </c>
      <c r="G40" s="0" t="s">
        <v>2466</v>
      </c>
    </row>
    <row customHeight="1" ht="11.25">
      <c r="A41" s="377" t="s">
        <v>16</v>
      </c>
      <c r="B41" s="0" t="s">
        <v>4594</v>
      </c>
      <c r="C41" s="0" t="s">
        <v>4595</v>
      </c>
      <c r="D41" s="0" t="s">
        <v>4594</v>
      </c>
      <c r="E41" s="0" t="s">
        <v>4595</v>
      </c>
      <c r="F41" s="0" t="s">
        <v>4512</v>
      </c>
      <c r="G41" s="0" t="s">
        <v>2470</v>
      </c>
    </row>
    <row customHeight="1" ht="11.25">
      <c r="A42" s="377" t="s">
        <v>16</v>
      </c>
      <c r="B42" s="0" t="s">
        <v>4596</v>
      </c>
      <c r="C42" s="0" t="s">
        <v>4597</v>
      </c>
      <c r="D42" s="0" t="s">
        <v>4596</v>
      </c>
      <c r="E42" s="0" t="s">
        <v>4597</v>
      </c>
      <c r="F42" s="0" t="s">
        <v>4515</v>
      </c>
      <c r="G42" s="0" t="s">
        <v>2473</v>
      </c>
    </row>
    <row customHeight="1" ht="11.25">
      <c r="A43" s="377" t="s">
        <v>16</v>
      </c>
      <c r="B43" s="0" t="s">
        <v>4598</v>
      </c>
      <c r="C43" s="0" t="s">
        <v>4599</v>
      </c>
      <c r="D43" s="0" t="s">
        <v>4598</v>
      </c>
      <c r="E43" s="0" t="s">
        <v>4599</v>
      </c>
      <c r="F43" s="0" t="s">
        <v>4515</v>
      </c>
      <c r="G43" s="0" t="s">
        <v>2480</v>
      </c>
    </row>
    <row customHeight="1" ht="11.25">
      <c r="A44" s="377" t="s">
        <v>16</v>
      </c>
      <c r="B44" s="0" t="s">
        <v>4600</v>
      </c>
      <c r="C44" s="0" t="s">
        <v>4601</v>
      </c>
      <c r="D44" s="0" t="s">
        <v>4602</v>
      </c>
      <c r="E44" s="0" t="s">
        <v>4603</v>
      </c>
      <c r="F44" s="0" t="s">
        <v>4520</v>
      </c>
      <c r="G44" s="0" t="s">
        <v>2489</v>
      </c>
    </row>
    <row customHeight="1" ht="11.25">
      <c r="A45" s="377" t="s">
        <v>16</v>
      </c>
      <c r="B45" s="0" t="s">
        <v>4600</v>
      </c>
      <c r="C45" s="0" t="s">
        <v>4601</v>
      </c>
      <c r="D45" s="0" t="s">
        <v>4604</v>
      </c>
      <c r="E45" s="0" t="s">
        <v>4605</v>
      </c>
      <c r="F45" s="0" t="s">
        <v>4520</v>
      </c>
      <c r="G45" s="0" t="s">
        <v>2494</v>
      </c>
    </row>
    <row customHeight="1" ht="11.25">
      <c r="A46" s="377" t="s">
        <v>16</v>
      </c>
      <c r="B46" s="0" t="s">
        <v>4600</v>
      </c>
      <c r="C46" s="0" t="s">
        <v>4601</v>
      </c>
      <c r="D46" s="0" t="s">
        <v>4606</v>
      </c>
      <c r="E46" s="0" t="s">
        <v>4607</v>
      </c>
      <c r="F46" s="0" t="s">
        <v>4520</v>
      </c>
      <c r="G46" s="0" t="s">
        <v>2497</v>
      </c>
    </row>
    <row customHeight="1" ht="11.25">
      <c r="A47" s="377" t="s">
        <v>16</v>
      </c>
      <c r="B47" s="0" t="s">
        <v>4600</v>
      </c>
      <c r="C47" s="0" t="s">
        <v>4601</v>
      </c>
      <c r="D47" s="0" t="s">
        <v>4600</v>
      </c>
      <c r="E47" s="0" t="s">
        <v>4601</v>
      </c>
      <c r="F47" s="0" t="s">
        <v>4523</v>
      </c>
      <c r="G47" s="0" t="s">
        <v>2503</v>
      </c>
    </row>
    <row customHeight="1" ht="11.25">
      <c r="A48" s="377" t="s">
        <v>16</v>
      </c>
      <c r="B48" s="0" t="s">
        <v>4600</v>
      </c>
      <c r="C48" s="0" t="s">
        <v>4601</v>
      </c>
      <c r="D48" s="0" t="s">
        <v>4608</v>
      </c>
      <c r="E48" s="0" t="s">
        <v>4609</v>
      </c>
      <c r="F48" s="0" t="s">
        <v>4520</v>
      </c>
      <c r="G48" s="0" t="s">
        <v>2508</v>
      </c>
    </row>
    <row customHeight="1" ht="11.25">
      <c r="A49" s="377" t="s">
        <v>16</v>
      </c>
      <c r="B49" s="0" t="s">
        <v>4600</v>
      </c>
      <c r="C49" s="0" t="s">
        <v>4601</v>
      </c>
      <c r="D49" s="0" t="s">
        <v>4610</v>
      </c>
      <c r="E49" s="0" t="s">
        <v>4611</v>
      </c>
      <c r="F49" s="0" t="s">
        <v>4520</v>
      </c>
      <c r="G49" s="0" t="s">
        <v>2511</v>
      </c>
    </row>
    <row customHeight="1" ht="11.25">
      <c r="A50" s="377" t="s">
        <v>16</v>
      </c>
      <c r="B50" s="0" t="s">
        <v>4600</v>
      </c>
      <c r="C50" s="0" t="s">
        <v>4601</v>
      </c>
      <c r="D50" s="0" t="s">
        <v>4612</v>
      </c>
      <c r="E50" s="0" t="s">
        <v>4613</v>
      </c>
      <c r="F50" s="0" t="s">
        <v>4520</v>
      </c>
      <c r="G50" s="0" t="s">
        <v>2515</v>
      </c>
    </row>
    <row customHeight="1" ht="11.25">
      <c r="A51" s="377" t="s">
        <v>16</v>
      </c>
      <c r="B51" s="0" t="s">
        <v>4600</v>
      </c>
      <c r="C51" s="0" t="s">
        <v>4601</v>
      </c>
      <c r="D51" s="0" t="s">
        <v>4614</v>
      </c>
      <c r="E51" s="0" t="s">
        <v>4615</v>
      </c>
      <c r="F51" s="0" t="s">
        <v>4520</v>
      </c>
      <c r="G51" s="0" t="s">
        <v>2520</v>
      </c>
    </row>
    <row customHeight="1" ht="11.25">
      <c r="A52" s="377" t="s">
        <v>16</v>
      </c>
      <c r="B52" s="0" t="s">
        <v>4616</v>
      </c>
      <c r="C52" s="0" t="s">
        <v>4617</v>
      </c>
      <c r="D52" s="0" t="s">
        <v>4618</v>
      </c>
      <c r="E52" s="0" t="s">
        <v>4619</v>
      </c>
      <c r="F52" s="0" t="s">
        <v>4520</v>
      </c>
      <c r="G52" s="0" t="s">
        <v>2524</v>
      </c>
    </row>
    <row customHeight="1" ht="11.25">
      <c r="A53" s="377" t="s">
        <v>16</v>
      </c>
      <c r="B53" s="0" t="s">
        <v>4616</v>
      </c>
      <c r="C53" s="0" t="s">
        <v>4617</v>
      </c>
      <c r="D53" s="0" t="s">
        <v>4616</v>
      </c>
      <c r="E53" s="0" t="s">
        <v>4617</v>
      </c>
      <c r="F53" s="0" t="s">
        <v>4523</v>
      </c>
      <c r="G53" s="0" t="s">
        <v>2526</v>
      </c>
    </row>
    <row customHeight="1" ht="11.25">
      <c r="A54" s="377" t="s">
        <v>16</v>
      </c>
      <c r="B54" s="0" t="s">
        <v>4616</v>
      </c>
      <c r="C54" s="0" t="s">
        <v>4617</v>
      </c>
      <c r="D54" s="0" t="s">
        <v>4620</v>
      </c>
      <c r="E54" s="0" t="s">
        <v>4621</v>
      </c>
      <c r="F54" s="0" t="s">
        <v>4520</v>
      </c>
      <c r="G54" s="0" t="s">
        <v>2529</v>
      </c>
    </row>
    <row customHeight="1" ht="11.25">
      <c r="A55" s="377" t="s">
        <v>16</v>
      </c>
      <c r="B55" s="0" t="s">
        <v>4616</v>
      </c>
      <c r="C55" s="0" t="s">
        <v>4617</v>
      </c>
      <c r="D55" s="0" t="s">
        <v>4622</v>
      </c>
      <c r="E55" s="0" t="s">
        <v>4623</v>
      </c>
      <c r="F55" s="0" t="s">
        <v>4520</v>
      </c>
      <c r="G55" s="0" t="s">
        <v>2533</v>
      </c>
    </row>
    <row customHeight="1" ht="11.25">
      <c r="A56" s="377" t="s">
        <v>16</v>
      </c>
      <c r="B56" s="0" t="s">
        <v>4616</v>
      </c>
      <c r="C56" s="0" t="s">
        <v>4617</v>
      </c>
      <c r="D56" s="0" t="s">
        <v>4624</v>
      </c>
      <c r="E56" s="0" t="s">
        <v>4625</v>
      </c>
      <c r="F56" s="0" t="s">
        <v>4533</v>
      </c>
      <c r="G56" s="0" t="s">
        <v>2537</v>
      </c>
    </row>
    <row customHeight="1" ht="11.25">
      <c r="A57" s="377" t="s">
        <v>16</v>
      </c>
      <c r="B57" s="0" t="s">
        <v>4626</v>
      </c>
      <c r="C57" s="0" t="s">
        <v>4627</v>
      </c>
      <c r="D57" s="0" t="s">
        <v>4626</v>
      </c>
      <c r="E57" s="0" t="s">
        <v>4627</v>
      </c>
      <c r="F57" s="0" t="s">
        <v>4515</v>
      </c>
      <c r="G57" s="0" t="s">
        <v>2540</v>
      </c>
    </row>
    <row customHeight="1" ht="11.25">
      <c r="A58" s="377" t="s">
        <v>16</v>
      </c>
      <c r="B58" s="0" t="s">
        <v>4628</v>
      </c>
      <c r="C58" s="0" t="s">
        <v>4629</v>
      </c>
      <c r="D58" s="0" t="s">
        <v>4628</v>
      </c>
      <c r="E58" s="0" t="s">
        <v>4629</v>
      </c>
      <c r="F58" s="0" t="s">
        <v>4515</v>
      </c>
      <c r="G58" s="0" t="s">
        <v>2543</v>
      </c>
    </row>
    <row customHeight="1" ht="11.25">
      <c r="A59" s="377" t="s">
        <v>16</v>
      </c>
      <c r="B59" s="0" t="s">
        <v>4630</v>
      </c>
      <c r="C59" s="0" t="s">
        <v>4631</v>
      </c>
      <c r="D59" s="0" t="s">
        <v>4630</v>
      </c>
      <c r="E59" s="0" t="s">
        <v>4631</v>
      </c>
      <c r="F59" s="0" t="s">
        <v>4515</v>
      </c>
      <c r="G59" s="0" t="s">
        <v>2547</v>
      </c>
    </row>
    <row customHeight="1" ht="11.25">
      <c r="A60" s="377" t="s">
        <v>16</v>
      </c>
      <c r="B60" s="0" t="s">
        <v>4632</v>
      </c>
      <c r="C60" s="0" t="s">
        <v>4633</v>
      </c>
      <c r="D60" s="0" t="s">
        <v>4632</v>
      </c>
      <c r="E60" s="0" t="s">
        <v>4633</v>
      </c>
      <c r="F60" s="0" t="s">
        <v>4512</v>
      </c>
      <c r="G60" s="0" t="s">
        <v>2550</v>
      </c>
    </row>
    <row customHeight="1" ht="11.25">
      <c r="A61" s="377" t="s">
        <v>16</v>
      </c>
      <c r="B61" s="0" t="s">
        <v>4634</v>
      </c>
      <c r="C61" s="0" t="s">
        <v>4635</v>
      </c>
      <c r="D61" s="0" t="s">
        <v>4634</v>
      </c>
      <c r="E61" s="0" t="s">
        <v>4635</v>
      </c>
      <c r="F61" s="0" t="s">
        <v>4512</v>
      </c>
      <c r="G61" s="0" t="s">
        <v>4636</v>
      </c>
    </row>
    <row customHeight="1" ht="11.25">
      <c r="A62" s="377" t="s">
        <v>16</v>
      </c>
      <c r="B62" s="0" t="s">
        <v>4637</v>
      </c>
      <c r="C62" s="0" t="s">
        <v>4638</v>
      </c>
      <c r="D62" s="0" t="s">
        <v>4637</v>
      </c>
      <c r="E62" s="0" t="s">
        <v>4638</v>
      </c>
      <c r="F62" s="0" t="s">
        <v>4515</v>
      </c>
      <c r="G62" s="0" t="s">
        <v>4639</v>
      </c>
    </row>
    <row customHeight="1" ht="11.25">
      <c r="A63" s="377" t="s">
        <v>16</v>
      </c>
      <c r="B63" s="0" t="s">
        <v>4640</v>
      </c>
      <c r="C63" s="0" t="s">
        <v>4641</v>
      </c>
      <c r="D63" s="0" t="s">
        <v>4640</v>
      </c>
      <c r="E63" s="0" t="s">
        <v>4641</v>
      </c>
      <c r="F63" s="0" t="s">
        <v>4515</v>
      </c>
      <c r="G63" s="0" t="s">
        <v>4642</v>
      </c>
    </row>
    <row customHeight="1" ht="11.25">
      <c r="A64" s="377" t="s">
        <v>16</v>
      </c>
      <c r="B64" s="0" t="s">
        <v>4643</v>
      </c>
      <c r="C64" s="0" t="s">
        <v>4644</v>
      </c>
      <c r="D64" s="0" t="s">
        <v>4645</v>
      </c>
      <c r="E64" s="0" t="s">
        <v>4646</v>
      </c>
      <c r="F64" s="0" t="s">
        <v>4520</v>
      </c>
      <c r="G64" s="0" t="s">
        <v>4647</v>
      </c>
    </row>
    <row customHeight="1" ht="11.25">
      <c r="A65" s="377" t="s">
        <v>16</v>
      </c>
      <c r="B65" s="0" t="s">
        <v>4643</v>
      </c>
      <c r="C65" s="0" t="s">
        <v>4644</v>
      </c>
      <c r="D65" s="0" t="s">
        <v>4648</v>
      </c>
      <c r="E65" s="0" t="s">
        <v>4649</v>
      </c>
      <c r="F65" s="0" t="s">
        <v>4520</v>
      </c>
      <c r="G65" s="0" t="s">
        <v>4650</v>
      </c>
    </row>
    <row customHeight="1" ht="11.25">
      <c r="A66" s="377" t="s">
        <v>16</v>
      </c>
      <c r="B66" s="0" t="s">
        <v>4643</v>
      </c>
      <c r="C66" s="0" t="s">
        <v>4644</v>
      </c>
      <c r="D66" s="0" t="s">
        <v>4651</v>
      </c>
      <c r="E66" s="0" t="s">
        <v>4652</v>
      </c>
      <c r="F66" s="0" t="s">
        <v>4533</v>
      </c>
      <c r="G66" s="0" t="s">
        <v>4653</v>
      </c>
    </row>
    <row customHeight="1" ht="11.25">
      <c r="A67" s="377" t="s">
        <v>16</v>
      </c>
      <c r="B67" s="0" t="s">
        <v>4643</v>
      </c>
      <c r="C67" s="0" t="s">
        <v>4644</v>
      </c>
      <c r="D67" s="0" t="s">
        <v>4654</v>
      </c>
      <c r="E67" s="0" t="s">
        <v>4655</v>
      </c>
      <c r="F67" s="0" t="s">
        <v>4656</v>
      </c>
      <c r="G67" s="0" t="s">
        <v>2867</v>
      </c>
    </row>
    <row customHeight="1" ht="11.25">
      <c r="A68" s="377" t="s">
        <v>16</v>
      </c>
      <c r="B68" s="0" t="s">
        <v>4643</v>
      </c>
      <c r="C68" s="0" t="s">
        <v>4644</v>
      </c>
      <c r="D68" s="0" t="s">
        <v>4657</v>
      </c>
      <c r="E68" s="0" t="s">
        <v>4658</v>
      </c>
      <c r="F68" s="0" t="s">
        <v>4520</v>
      </c>
      <c r="G68" s="0" t="s">
        <v>4659</v>
      </c>
    </row>
    <row customHeight="1" ht="11.25">
      <c r="A69" s="377" t="s">
        <v>16</v>
      </c>
      <c r="B69" s="0" t="s">
        <v>4643</v>
      </c>
      <c r="C69" s="0" t="s">
        <v>4644</v>
      </c>
      <c r="D69" s="0" t="s">
        <v>4643</v>
      </c>
      <c r="E69" s="0" t="s">
        <v>4644</v>
      </c>
      <c r="F69" s="0" t="s">
        <v>4523</v>
      </c>
      <c r="G69" s="0" t="s">
        <v>3070</v>
      </c>
    </row>
    <row customHeight="1" ht="11.25">
      <c r="A70" s="377" t="s">
        <v>16</v>
      </c>
      <c r="B70" s="0" t="s">
        <v>4643</v>
      </c>
      <c r="C70" s="0" t="s">
        <v>4644</v>
      </c>
      <c r="D70" s="0" t="s">
        <v>4660</v>
      </c>
      <c r="E70" s="0" t="s">
        <v>4661</v>
      </c>
      <c r="F70" s="0" t="s">
        <v>4526</v>
      </c>
      <c r="G70" s="0" t="s">
        <v>4662</v>
      </c>
    </row>
    <row customHeight="1" ht="11.25">
      <c r="A71" s="377" t="s">
        <v>16</v>
      </c>
      <c r="B71" s="0" t="s">
        <v>4643</v>
      </c>
      <c r="C71" s="0" t="s">
        <v>4644</v>
      </c>
      <c r="D71" s="0" t="s">
        <v>4663</v>
      </c>
      <c r="E71" s="0" t="s">
        <v>4664</v>
      </c>
      <c r="F71" s="0" t="s">
        <v>4520</v>
      </c>
      <c r="G71" s="0" t="s">
        <v>4665</v>
      </c>
    </row>
    <row customHeight="1" ht="11.25">
      <c r="A72" s="377" t="s">
        <v>16</v>
      </c>
      <c r="B72" s="0" t="s">
        <v>4643</v>
      </c>
      <c r="C72" s="0" t="s">
        <v>4644</v>
      </c>
      <c r="D72" s="0" t="s">
        <v>4666</v>
      </c>
      <c r="E72" s="0" t="s">
        <v>4667</v>
      </c>
      <c r="F72" s="0" t="s">
        <v>4520</v>
      </c>
      <c r="G72" s="0" t="s">
        <v>4668</v>
      </c>
    </row>
    <row customHeight="1" ht="11.25">
      <c r="A73" s="377" t="s">
        <v>16</v>
      </c>
      <c r="B73" s="0" t="s">
        <v>4643</v>
      </c>
      <c r="C73" s="0" t="s">
        <v>4644</v>
      </c>
      <c r="D73" s="0" t="s">
        <v>4669</v>
      </c>
      <c r="E73" s="0" t="s">
        <v>4670</v>
      </c>
      <c r="F73" s="0" t="s">
        <v>4520</v>
      </c>
      <c r="G73" s="0" t="s">
        <v>4671</v>
      </c>
    </row>
    <row customHeight="1" ht="11.25">
      <c r="A74" s="377" t="s">
        <v>16</v>
      </c>
      <c r="B74" s="0" t="s">
        <v>4672</v>
      </c>
      <c r="C74" s="0" t="s">
        <v>4673</v>
      </c>
      <c r="D74" s="0" t="s">
        <v>4672</v>
      </c>
      <c r="E74" s="0" t="s">
        <v>4673</v>
      </c>
      <c r="F74" s="0" t="s">
        <v>4515</v>
      </c>
      <c r="G74" s="0" t="s">
        <v>4674</v>
      </c>
    </row>
    <row customHeight="1" ht="11.25">
      <c r="A75" s="377" t="s">
        <v>16</v>
      </c>
      <c r="B75" s="0" t="s">
        <v>4675</v>
      </c>
      <c r="C75" s="0" t="s">
        <v>4676</v>
      </c>
      <c r="D75" s="0" t="s">
        <v>4677</v>
      </c>
      <c r="E75" s="0" t="s">
        <v>4678</v>
      </c>
      <c r="F75" s="0" t="s">
        <v>4520</v>
      </c>
      <c r="G75" s="0" t="s">
        <v>4679</v>
      </c>
    </row>
    <row customHeight="1" ht="11.25">
      <c r="A76" s="377" t="s">
        <v>16</v>
      </c>
      <c r="B76" s="0" t="s">
        <v>4675</v>
      </c>
      <c r="C76" s="0" t="s">
        <v>4676</v>
      </c>
      <c r="D76" s="0" t="s">
        <v>4680</v>
      </c>
      <c r="E76" s="0" t="s">
        <v>4681</v>
      </c>
      <c r="F76" s="0" t="s">
        <v>4520</v>
      </c>
      <c r="G76" s="0" t="s">
        <v>4682</v>
      </c>
    </row>
    <row customHeight="1" ht="11.25">
      <c r="A77" s="377" t="s">
        <v>16</v>
      </c>
      <c r="B77" s="0" t="s">
        <v>4675</v>
      </c>
      <c r="C77" s="0" t="s">
        <v>4676</v>
      </c>
      <c r="D77" s="0" t="s">
        <v>4683</v>
      </c>
      <c r="E77" s="0" t="s">
        <v>4684</v>
      </c>
      <c r="F77" s="0" t="s">
        <v>4520</v>
      </c>
      <c r="G77" s="0" t="s">
        <v>4685</v>
      </c>
    </row>
    <row customHeight="1" ht="11.25">
      <c r="A78" s="377" t="s">
        <v>16</v>
      </c>
      <c r="B78" s="0" t="s">
        <v>4675</v>
      </c>
      <c r="C78" s="0" t="s">
        <v>4676</v>
      </c>
      <c r="D78" s="0" t="s">
        <v>4686</v>
      </c>
      <c r="E78" s="0" t="s">
        <v>4687</v>
      </c>
      <c r="F78" s="0" t="s">
        <v>4520</v>
      </c>
      <c r="G78" s="0" t="s">
        <v>4688</v>
      </c>
    </row>
    <row customHeight="1" ht="11.25">
      <c r="A79" s="377" t="s">
        <v>16</v>
      </c>
      <c r="B79" s="0" t="s">
        <v>4675</v>
      </c>
      <c r="C79" s="0" t="s">
        <v>4676</v>
      </c>
      <c r="D79" s="0" t="s">
        <v>4689</v>
      </c>
      <c r="E79" s="0" t="s">
        <v>4690</v>
      </c>
      <c r="F79" s="0" t="s">
        <v>4520</v>
      </c>
      <c r="G79" s="0" t="s">
        <v>4691</v>
      </c>
    </row>
    <row customHeight="1" ht="11.25">
      <c r="A80" s="377" t="s">
        <v>16</v>
      </c>
      <c r="B80" s="0" t="s">
        <v>4675</v>
      </c>
      <c r="C80" s="0" t="s">
        <v>4676</v>
      </c>
      <c r="D80" s="0" t="s">
        <v>4692</v>
      </c>
      <c r="E80" s="0" t="s">
        <v>4693</v>
      </c>
      <c r="F80" s="0" t="s">
        <v>4520</v>
      </c>
      <c r="G80" s="0" t="s">
        <v>4694</v>
      </c>
    </row>
    <row customHeight="1" ht="11.25">
      <c r="A81" s="377" t="s">
        <v>16</v>
      </c>
      <c r="B81" s="0" t="s">
        <v>4675</v>
      </c>
      <c r="C81" s="0" t="s">
        <v>4676</v>
      </c>
      <c r="D81" s="0" t="s">
        <v>4695</v>
      </c>
      <c r="E81" s="0" t="s">
        <v>4696</v>
      </c>
      <c r="F81" s="0" t="s">
        <v>4520</v>
      </c>
      <c r="G81" s="0" t="s">
        <v>4697</v>
      </c>
    </row>
    <row customHeight="1" ht="11.25">
      <c r="A82" s="377" t="s">
        <v>16</v>
      </c>
      <c r="B82" s="0" t="s">
        <v>4675</v>
      </c>
      <c r="C82" s="0" t="s">
        <v>4676</v>
      </c>
      <c r="D82" s="0" t="s">
        <v>4675</v>
      </c>
      <c r="E82" s="0" t="s">
        <v>4676</v>
      </c>
      <c r="F82" s="0" t="s">
        <v>4523</v>
      </c>
      <c r="G82" s="0" t="s">
        <v>4698</v>
      </c>
    </row>
    <row customHeight="1" ht="11.25">
      <c r="A83" s="377" t="s">
        <v>16</v>
      </c>
      <c r="B83" s="0" t="s">
        <v>4675</v>
      </c>
      <c r="C83" s="0" t="s">
        <v>4676</v>
      </c>
      <c r="D83" s="0" t="s">
        <v>4699</v>
      </c>
      <c r="E83" s="0" t="s">
        <v>4700</v>
      </c>
      <c r="F83" s="0" t="s">
        <v>4520</v>
      </c>
      <c r="G83" s="0" t="s">
        <v>4701</v>
      </c>
    </row>
    <row customHeight="1" ht="11.25">
      <c r="A84" s="377" t="s">
        <v>16</v>
      </c>
      <c r="B84" s="0" t="s">
        <v>4675</v>
      </c>
      <c r="C84" s="0" t="s">
        <v>4676</v>
      </c>
      <c r="D84" s="0" t="s">
        <v>4702</v>
      </c>
      <c r="E84" s="0" t="s">
        <v>4703</v>
      </c>
      <c r="F84" s="0" t="s">
        <v>4520</v>
      </c>
      <c r="G84" s="0" t="s">
        <v>4704</v>
      </c>
    </row>
    <row customHeight="1" ht="11.25">
      <c r="A85" s="377" t="s">
        <v>16</v>
      </c>
      <c r="B85" s="0" t="s">
        <v>4675</v>
      </c>
      <c r="C85" s="0" t="s">
        <v>4676</v>
      </c>
      <c r="D85" s="0" t="s">
        <v>4705</v>
      </c>
      <c r="E85" s="0" t="s">
        <v>4706</v>
      </c>
      <c r="F85" s="0" t="s">
        <v>4520</v>
      </c>
      <c r="G85" s="0" t="s">
        <v>4707</v>
      </c>
    </row>
    <row customHeight="1" ht="11.25">
      <c r="A86" s="377" t="s">
        <v>16</v>
      </c>
      <c r="B86" s="0" t="s">
        <v>4675</v>
      </c>
      <c r="C86" s="0" t="s">
        <v>4676</v>
      </c>
      <c r="D86" s="0" t="s">
        <v>4708</v>
      </c>
      <c r="E86" s="0" t="s">
        <v>4709</v>
      </c>
      <c r="F86" s="0" t="s">
        <v>4520</v>
      </c>
      <c r="G86" s="0" t="s">
        <v>4710</v>
      </c>
    </row>
    <row customHeight="1" ht="11.25">
      <c r="A87" s="377" t="s">
        <v>16</v>
      </c>
      <c r="B87" s="0" t="s">
        <v>4675</v>
      </c>
      <c r="C87" s="0" t="s">
        <v>4676</v>
      </c>
      <c r="D87" s="0" t="s">
        <v>4711</v>
      </c>
      <c r="E87" s="0" t="s">
        <v>4712</v>
      </c>
      <c r="F87" s="0" t="s">
        <v>4520</v>
      </c>
      <c r="G87" s="0" t="s">
        <v>4713</v>
      </c>
    </row>
    <row customHeight="1" ht="11.25">
      <c r="A88" s="377" t="s">
        <v>16</v>
      </c>
      <c r="B88" s="0" t="s">
        <v>4675</v>
      </c>
      <c r="C88" s="0" t="s">
        <v>4676</v>
      </c>
      <c r="D88" s="0" t="s">
        <v>4714</v>
      </c>
      <c r="E88" s="0" t="s">
        <v>4715</v>
      </c>
      <c r="F88" s="0" t="s">
        <v>4520</v>
      </c>
      <c r="G88" s="0" t="s">
        <v>4716</v>
      </c>
    </row>
    <row customHeight="1" ht="11.25">
      <c r="A89" s="377" t="s">
        <v>16</v>
      </c>
      <c r="B89" s="0" t="s">
        <v>4675</v>
      </c>
      <c r="C89" s="0" t="s">
        <v>4676</v>
      </c>
      <c r="D89" s="0" t="s">
        <v>4717</v>
      </c>
      <c r="E89" s="0" t="s">
        <v>4718</v>
      </c>
      <c r="F89" s="0" t="s">
        <v>4520</v>
      </c>
      <c r="G89" s="0" t="s">
        <v>4719</v>
      </c>
    </row>
    <row customHeight="1" ht="11.25">
      <c r="A90" s="377" t="s">
        <v>16</v>
      </c>
      <c r="B90" s="0" t="s">
        <v>4720</v>
      </c>
      <c r="C90" s="0" t="s">
        <v>4721</v>
      </c>
      <c r="D90" s="0" t="s">
        <v>4720</v>
      </c>
      <c r="E90" s="0" t="s">
        <v>4721</v>
      </c>
      <c r="F90" s="0" t="s">
        <v>4515</v>
      </c>
      <c r="G90" s="0" t="s">
        <v>4722</v>
      </c>
    </row>
    <row customHeight="1" ht="11.25">
      <c r="A91" s="377" t="s">
        <v>16</v>
      </c>
      <c r="B91" s="0" t="s">
        <v>4723</v>
      </c>
      <c r="C91" s="0" t="s">
        <v>4724</v>
      </c>
      <c r="D91" s="0" t="s">
        <v>4723</v>
      </c>
      <c r="E91" s="0" t="s">
        <v>4724</v>
      </c>
      <c r="F91" s="0" t="s">
        <v>4515</v>
      </c>
      <c r="G91" s="0" t="s">
        <v>4725</v>
      </c>
    </row>
    <row customHeight="1" ht="11.25">
      <c r="A92" s="377" t="s">
        <v>16</v>
      </c>
      <c r="B92" s="0" t="s">
        <v>4726</v>
      </c>
      <c r="C92" s="0" t="s">
        <v>4727</v>
      </c>
      <c r="D92" s="0" t="s">
        <v>4728</v>
      </c>
      <c r="E92" s="0" t="s">
        <v>4729</v>
      </c>
      <c r="F92" s="0" t="s">
        <v>4520</v>
      </c>
      <c r="G92" s="0" t="s">
        <v>4730</v>
      </c>
    </row>
    <row customHeight="1" ht="11.25">
      <c r="A93" s="377" t="s">
        <v>16</v>
      </c>
      <c r="B93" s="0" t="s">
        <v>4726</v>
      </c>
      <c r="C93" s="0" t="s">
        <v>4727</v>
      </c>
      <c r="D93" s="0" t="s">
        <v>4731</v>
      </c>
      <c r="E93" s="0" t="s">
        <v>4732</v>
      </c>
      <c r="F93" s="0" t="s">
        <v>4520</v>
      </c>
      <c r="G93" s="0" t="s">
        <v>4733</v>
      </c>
    </row>
    <row customHeight="1" ht="11.25">
      <c r="A94" s="377" t="s">
        <v>16</v>
      </c>
      <c r="B94" s="0" t="s">
        <v>4726</v>
      </c>
      <c r="C94" s="0" t="s">
        <v>4727</v>
      </c>
      <c r="D94" s="0" t="s">
        <v>4734</v>
      </c>
      <c r="E94" s="0" t="s">
        <v>4735</v>
      </c>
      <c r="F94" s="0" t="s">
        <v>4520</v>
      </c>
      <c r="G94" s="0" t="s">
        <v>4736</v>
      </c>
    </row>
    <row customHeight="1" ht="11.25">
      <c r="A95" s="377" t="s">
        <v>16</v>
      </c>
      <c r="B95" s="0" t="s">
        <v>4726</v>
      </c>
      <c r="C95" s="0" t="s">
        <v>4727</v>
      </c>
      <c r="D95" s="0" t="s">
        <v>4737</v>
      </c>
      <c r="E95" s="0" t="s">
        <v>4738</v>
      </c>
      <c r="F95" s="0" t="s">
        <v>4520</v>
      </c>
      <c r="G95" s="0" t="s">
        <v>4739</v>
      </c>
    </row>
    <row customHeight="1" ht="11.25">
      <c r="A96" s="377" t="s">
        <v>16</v>
      </c>
      <c r="B96" s="0" t="s">
        <v>4726</v>
      </c>
      <c r="C96" s="0" t="s">
        <v>4727</v>
      </c>
      <c r="D96" s="0" t="s">
        <v>4740</v>
      </c>
      <c r="E96" s="0" t="s">
        <v>4741</v>
      </c>
      <c r="F96" s="0" t="s">
        <v>4520</v>
      </c>
      <c r="G96" s="0" t="s">
        <v>4742</v>
      </c>
    </row>
    <row customHeight="1" ht="11.25">
      <c r="A97" s="377" t="s">
        <v>16</v>
      </c>
      <c r="B97" s="0" t="s">
        <v>4726</v>
      </c>
      <c r="C97" s="0" t="s">
        <v>4727</v>
      </c>
      <c r="D97" s="0" t="s">
        <v>4743</v>
      </c>
      <c r="E97" s="0" t="s">
        <v>4744</v>
      </c>
      <c r="F97" s="0" t="s">
        <v>4520</v>
      </c>
      <c r="G97" s="0" t="s">
        <v>4745</v>
      </c>
    </row>
    <row customHeight="1" ht="11.25">
      <c r="A98" s="377" t="s">
        <v>16</v>
      </c>
      <c r="B98" s="0" t="s">
        <v>4726</v>
      </c>
      <c r="C98" s="0" t="s">
        <v>4727</v>
      </c>
      <c r="D98" s="0" t="s">
        <v>4726</v>
      </c>
      <c r="E98" s="0" t="s">
        <v>4727</v>
      </c>
      <c r="F98" s="0" t="s">
        <v>4523</v>
      </c>
      <c r="G98" s="0" t="s">
        <v>4746</v>
      </c>
    </row>
    <row customHeight="1" ht="11.25">
      <c r="A99" s="377" t="s">
        <v>16</v>
      </c>
      <c r="B99" s="0" t="s">
        <v>4726</v>
      </c>
      <c r="C99" s="0" t="s">
        <v>4727</v>
      </c>
      <c r="D99" s="0" t="s">
        <v>4747</v>
      </c>
      <c r="E99" s="0" t="s">
        <v>4748</v>
      </c>
      <c r="F99" s="0" t="s">
        <v>4520</v>
      </c>
      <c r="G99" s="0" t="s">
        <v>4749</v>
      </c>
    </row>
    <row customHeight="1" ht="11.25">
      <c r="A100" s="377" t="s">
        <v>16</v>
      </c>
      <c r="B100" s="0" t="s">
        <v>4726</v>
      </c>
      <c r="C100" s="0" t="s">
        <v>4727</v>
      </c>
      <c r="D100" s="0" t="s">
        <v>4750</v>
      </c>
      <c r="E100" s="0" t="s">
        <v>4751</v>
      </c>
      <c r="F100" s="0" t="s">
        <v>4520</v>
      </c>
      <c r="G100" s="0" t="s">
        <v>4752</v>
      </c>
    </row>
    <row customHeight="1" ht="11.25">
      <c r="A101" s="377" t="s">
        <v>16</v>
      </c>
      <c r="B101" s="0" t="s">
        <v>4726</v>
      </c>
      <c r="C101" s="0" t="s">
        <v>4727</v>
      </c>
      <c r="D101" s="0" t="s">
        <v>4753</v>
      </c>
      <c r="E101" s="0" t="s">
        <v>4754</v>
      </c>
      <c r="F101" s="0" t="s">
        <v>4520</v>
      </c>
      <c r="G101" s="0" t="s">
        <v>4755</v>
      </c>
    </row>
    <row customHeight="1" ht="11.25">
      <c r="A102" s="377" t="s">
        <v>16</v>
      </c>
      <c r="B102" s="0" t="s">
        <v>4726</v>
      </c>
      <c r="C102" s="0" t="s">
        <v>4727</v>
      </c>
      <c r="D102" s="0" t="s">
        <v>4756</v>
      </c>
      <c r="E102" s="0" t="s">
        <v>4757</v>
      </c>
      <c r="F102" s="0" t="s">
        <v>4520</v>
      </c>
      <c r="G102" s="0" t="s">
        <v>4758</v>
      </c>
    </row>
    <row customHeight="1" ht="11.25">
      <c r="A103" s="377" t="s">
        <v>16</v>
      </c>
      <c r="B103" s="0" t="s">
        <v>107</v>
      </c>
      <c r="C103" s="0" t="s">
        <v>108</v>
      </c>
      <c r="D103" s="0" t="s">
        <v>107</v>
      </c>
      <c r="E103" s="0" t="s">
        <v>108</v>
      </c>
      <c r="F103" s="0" t="s">
        <v>4512</v>
      </c>
      <c r="G103" s="0" t="s">
        <v>106</v>
      </c>
    </row>
    <row customHeight="1" ht="11.25">
      <c r="A104" s="377" t="s">
        <v>16</v>
      </c>
      <c r="B104" s="0" t="s">
        <v>4759</v>
      </c>
      <c r="C104" s="0" t="s">
        <v>4760</v>
      </c>
      <c r="D104" s="0" t="s">
        <v>4759</v>
      </c>
      <c r="E104" s="0" t="s">
        <v>4760</v>
      </c>
      <c r="F104" s="0" t="s">
        <v>4515</v>
      </c>
      <c r="G104" s="0" t="s">
        <v>4761</v>
      </c>
    </row>
    <row customHeight="1" ht="11.25">
      <c r="A105" s="377" t="s">
        <v>16</v>
      </c>
      <c r="B105" s="0" t="s">
        <v>4762</v>
      </c>
      <c r="C105" s="0" t="s">
        <v>4763</v>
      </c>
      <c r="D105" s="0" t="s">
        <v>4762</v>
      </c>
      <c r="E105" s="0" t="s">
        <v>4763</v>
      </c>
      <c r="F105" s="0" t="s">
        <v>4515</v>
      </c>
      <c r="G105" s="0" t="s">
        <v>4764</v>
      </c>
    </row>
    <row customHeight="1" ht="11.25">
      <c r="A106" s="377" t="s">
        <v>16</v>
      </c>
      <c r="B106" s="0" t="s">
        <v>4765</v>
      </c>
      <c r="C106" s="0" t="s">
        <v>4766</v>
      </c>
      <c r="D106" s="0" t="s">
        <v>4765</v>
      </c>
      <c r="E106" s="0" t="s">
        <v>4766</v>
      </c>
      <c r="F106" s="0" t="s">
        <v>4515</v>
      </c>
      <c r="G106" s="0" t="s">
        <v>4767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D2453-6D2A-DD62-382B-0.32BB3032}" mc:Ignorable="x14ac xr xr2 xr3">
  <sheetPr>
    <tabColor rgb="FFFFCC99"/>
  </sheetPr>
  <dimension ref="A1:I100"/>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4768</v>
      </c>
      <c r="B1" s="839" t="s">
        <v>4769</v>
      </c>
      <c r="C1" s="1163" t="s">
        <v>4770</v>
      </c>
      <c r="D1" s="839" t="s">
        <v>4771</v>
      </c>
      <c r="E1" s="839" t="s">
        <v>4772</v>
      </c>
      <c r="F1" s="1163" t="s">
        <v>4773</v>
      </c>
      <c r="G1" s="1163" t="s">
        <v>4774</v>
      </c>
      <c r="H1" s="1163" t="s">
        <v>4775</v>
      </c>
      <c r="I1" s="1163" t="s">
        <v>4776</v>
      </c>
    </row>
    <row customHeight="1" ht="11.25">
      <c r="A2" s="1695" t="s">
        <v>99</v>
      </c>
      <c r="B2" s="1695" t="s">
        <v>4777</v>
      </c>
      <c r="C2" s="1695" t="s">
        <v>22</v>
      </c>
      <c r="D2" s="1695" t="s">
        <v>4778</v>
      </c>
      <c r="E2" s="1695" t="s">
        <v>4779</v>
      </c>
      <c r="F2" s="1695" t="s">
        <v>22</v>
      </c>
      <c r="G2" s="1695" t="s">
        <v>22</v>
      </c>
      <c r="H2" s="1695" t="s">
        <v>22</v>
      </c>
      <c r="I2" s="1695" t="s">
        <v>22</v>
      </c>
    </row>
    <row customHeight="1" ht="11.25">
      <c r="A3" s="1695" t="s">
        <v>103</v>
      </c>
      <c r="B3" s="1695" t="s">
        <v>4780</v>
      </c>
      <c r="C3" s="1695" t="s">
        <v>22</v>
      </c>
      <c r="D3" s="1695" t="s">
        <v>4778</v>
      </c>
      <c r="E3" s="1695" t="s">
        <v>4779</v>
      </c>
      <c r="F3" s="1695" t="s">
        <v>22</v>
      </c>
      <c r="G3" s="1695" t="s">
        <v>22</v>
      </c>
      <c r="H3" s="1695" t="s">
        <v>22</v>
      </c>
      <c r="I3" s="1695" t="s">
        <v>22</v>
      </c>
    </row>
    <row customHeight="1" ht="11.25">
      <c r="A4" s="1695" t="s">
        <v>90</v>
      </c>
      <c r="B4" s="1695" t="s">
        <v>4781</v>
      </c>
      <c r="C4" s="1695" t="s">
        <v>22</v>
      </c>
      <c r="D4" s="1695" t="s">
        <v>4782</v>
      </c>
      <c r="E4" s="1695" t="s">
        <v>4783</v>
      </c>
      <c r="F4" s="1695" t="s">
        <v>22</v>
      </c>
      <c r="G4" s="1695" t="s">
        <v>22</v>
      </c>
      <c r="H4" s="1695" t="s">
        <v>22</v>
      </c>
      <c r="I4" s="1695" t="s">
        <v>22</v>
      </c>
    </row>
    <row customHeight="1" ht="11.25">
      <c r="A5" s="1695" t="s">
        <v>91</v>
      </c>
      <c r="B5" s="1695" t="s">
        <v>4784</v>
      </c>
      <c r="C5" s="1695" t="s">
        <v>22</v>
      </c>
      <c r="D5" s="1695" t="s">
        <v>4782</v>
      </c>
      <c r="E5" s="1695" t="s">
        <v>4785</v>
      </c>
      <c r="F5" s="1695" t="s">
        <v>22</v>
      </c>
      <c r="G5" s="1695" t="s">
        <v>22</v>
      </c>
      <c r="H5" s="1695" t="s">
        <v>22</v>
      </c>
      <c r="I5" s="1695" t="s">
        <v>22</v>
      </c>
    </row>
    <row customHeight="1" ht="11.25">
      <c r="A6" s="1695" t="s">
        <v>115</v>
      </c>
      <c r="B6" s="1695" t="s">
        <v>4786</v>
      </c>
      <c r="C6" s="1695" t="s">
        <v>22</v>
      </c>
      <c r="D6" s="1695" t="s">
        <v>4782</v>
      </c>
      <c r="E6" s="1695" t="s">
        <v>4783</v>
      </c>
      <c r="F6" s="1695" t="s">
        <v>22</v>
      </c>
      <c r="G6" s="1695" t="s">
        <v>22</v>
      </c>
      <c r="H6" s="1695" t="s">
        <v>22</v>
      </c>
      <c r="I6" s="1695" t="s">
        <v>22</v>
      </c>
    </row>
    <row customHeight="1" ht="11.25">
      <c r="A7" s="1695" t="s">
        <v>92</v>
      </c>
      <c r="B7" s="1695" t="s">
        <v>4787</v>
      </c>
      <c r="C7" s="1695" t="s">
        <v>22</v>
      </c>
      <c r="D7" s="1695" t="s">
        <v>4782</v>
      </c>
      <c r="E7" s="1695" t="s">
        <v>4788</v>
      </c>
      <c r="F7" s="1695" t="s">
        <v>22</v>
      </c>
      <c r="G7" s="1695" t="s">
        <v>22</v>
      </c>
      <c r="H7" s="1695" t="s">
        <v>22</v>
      </c>
      <c r="I7" s="1695" t="s">
        <v>22</v>
      </c>
    </row>
    <row customHeight="1" ht="11.25">
      <c r="A8" s="1695" t="s">
        <v>93</v>
      </c>
      <c r="B8" s="1695" t="s">
        <v>4789</v>
      </c>
      <c r="C8" s="1695" t="s">
        <v>22</v>
      </c>
      <c r="D8" s="1695" t="s">
        <v>4782</v>
      </c>
      <c r="E8" s="1695" t="s">
        <v>4783</v>
      </c>
      <c r="F8" s="1695" t="s">
        <v>22</v>
      </c>
      <c r="G8" s="1695" t="s">
        <v>22</v>
      </c>
      <c r="H8" s="1695" t="s">
        <v>22</v>
      </c>
      <c r="I8" s="1695" t="s">
        <v>22</v>
      </c>
    </row>
    <row customHeight="1" ht="11.25">
      <c r="A9" s="1695" t="s">
        <v>116</v>
      </c>
      <c r="B9" s="1695" t="s">
        <v>4790</v>
      </c>
      <c r="C9" s="1695" t="s">
        <v>22</v>
      </c>
      <c r="D9" s="1695" t="s">
        <v>4782</v>
      </c>
      <c r="E9" s="1695" t="s">
        <v>4779</v>
      </c>
      <c r="F9" s="1695" t="s">
        <v>22</v>
      </c>
      <c r="G9" s="1695" t="s">
        <v>22</v>
      </c>
      <c r="H9" s="1695" t="s">
        <v>22</v>
      </c>
      <c r="I9" s="1695" t="s">
        <v>22</v>
      </c>
    </row>
    <row customHeight="1" ht="11.25">
      <c r="A10" s="1695" t="s">
        <v>162</v>
      </c>
      <c r="B10" s="1695" t="s">
        <v>4791</v>
      </c>
      <c r="C10" s="1695" t="s">
        <v>22</v>
      </c>
      <c r="D10" s="1695" t="s">
        <v>4792</v>
      </c>
      <c r="E10" s="1695" t="s">
        <v>4793</v>
      </c>
      <c r="F10" s="1695" t="s">
        <v>22</v>
      </c>
      <c r="G10" s="1695" t="s">
        <v>22</v>
      </c>
      <c r="H10" s="1695" t="s">
        <v>22</v>
      </c>
      <c r="I10" s="1695" t="s">
        <v>22</v>
      </c>
    </row>
    <row customHeight="1" ht="11.25">
      <c r="A11" s="1695" t="s">
        <v>163</v>
      </c>
      <c r="B11" s="1695" t="s">
        <v>4794</v>
      </c>
      <c r="C11" s="1695" t="s">
        <v>22</v>
      </c>
      <c r="D11" s="1695" t="s">
        <v>4795</v>
      </c>
      <c r="E11" s="1695" t="s">
        <v>4796</v>
      </c>
      <c r="F11" s="1695" t="s">
        <v>22</v>
      </c>
      <c r="G11" s="1695" t="s">
        <v>22</v>
      </c>
      <c r="H11" s="1695" t="s">
        <v>22</v>
      </c>
      <c r="I11" s="1695" t="s">
        <v>22</v>
      </c>
    </row>
    <row customHeight="1" ht="11.25">
      <c r="A12" s="1695" t="s">
        <v>164</v>
      </c>
      <c r="B12" s="1695" t="s">
        <v>4797</v>
      </c>
      <c r="C12" s="1695" t="s">
        <v>22</v>
      </c>
      <c r="D12" s="1695" t="s">
        <v>4792</v>
      </c>
      <c r="E12" s="1695" t="s">
        <v>4798</v>
      </c>
      <c r="F12" s="1695" t="s">
        <v>22</v>
      </c>
      <c r="G12" s="1695" t="s">
        <v>22</v>
      </c>
      <c r="H12" s="1695" t="s">
        <v>22</v>
      </c>
      <c r="I12" s="1695" t="s">
        <v>22</v>
      </c>
    </row>
    <row customHeight="1" ht="11.25">
      <c r="A13" s="1695" t="s">
        <v>165</v>
      </c>
      <c r="B13" s="1695" t="s">
        <v>4799</v>
      </c>
      <c r="C13" s="1695" t="s">
        <v>22</v>
      </c>
      <c r="D13" s="1695" t="s">
        <v>4792</v>
      </c>
      <c r="E13" s="1695" t="s">
        <v>4800</v>
      </c>
      <c r="F13" s="1695" t="s">
        <v>22</v>
      </c>
      <c r="G13" s="1695" t="s">
        <v>22</v>
      </c>
      <c r="H13" s="1695" t="s">
        <v>22</v>
      </c>
      <c r="I13" s="1695" t="s">
        <v>22</v>
      </c>
    </row>
    <row customHeight="1" ht="11.25">
      <c r="A14" s="1695" t="s">
        <v>166</v>
      </c>
      <c r="B14" s="1695" t="s">
        <v>4801</v>
      </c>
      <c r="C14" s="1695" t="s">
        <v>22</v>
      </c>
      <c r="D14" s="1695" t="s">
        <v>4792</v>
      </c>
      <c r="E14" s="1695" t="s">
        <v>4802</v>
      </c>
      <c r="F14" s="1695" t="s">
        <v>22</v>
      </c>
      <c r="G14" s="1695" t="s">
        <v>22</v>
      </c>
      <c r="H14" s="1695" t="s">
        <v>22</v>
      </c>
      <c r="I14" s="1695" t="s">
        <v>22</v>
      </c>
    </row>
    <row customHeight="1" ht="11.25">
      <c r="A15" s="1695" t="s">
        <v>167</v>
      </c>
      <c r="B15" s="1695" t="s">
        <v>4803</v>
      </c>
      <c r="C15" s="1695" t="s">
        <v>22</v>
      </c>
      <c r="D15" s="1695" t="s">
        <v>4792</v>
      </c>
      <c r="E15" s="1695" t="s">
        <v>4793</v>
      </c>
      <c r="F15" s="1695" t="s">
        <v>22</v>
      </c>
      <c r="G15" s="1695" t="s">
        <v>22</v>
      </c>
      <c r="H15" s="1695" t="s">
        <v>22</v>
      </c>
      <c r="I15" s="1695" t="s">
        <v>22</v>
      </c>
    </row>
    <row customHeight="1" ht="11.25">
      <c r="A16" s="1695" t="s">
        <v>2308</v>
      </c>
      <c r="B16" s="1695" t="s">
        <v>4804</v>
      </c>
      <c r="C16" s="1695" t="s">
        <v>22</v>
      </c>
      <c r="D16" s="1695" t="s">
        <v>4792</v>
      </c>
      <c r="E16" s="1695" t="s">
        <v>4800</v>
      </c>
      <c r="F16" s="1695" t="s">
        <v>22</v>
      </c>
      <c r="G16" s="1695" t="s">
        <v>22</v>
      </c>
      <c r="H16" s="1695" t="s">
        <v>22</v>
      </c>
      <c r="I16" s="1695" t="s">
        <v>22</v>
      </c>
    </row>
    <row customHeight="1" ht="11.25">
      <c r="A17" s="1695" t="s">
        <v>2314</v>
      </c>
      <c r="B17" s="1695" t="s">
        <v>4805</v>
      </c>
      <c r="C17" s="1695" t="s">
        <v>22</v>
      </c>
      <c r="D17" s="1695" t="s">
        <v>4806</v>
      </c>
      <c r="E17" s="1695" t="s">
        <v>4807</v>
      </c>
      <c r="F17" s="1695" t="s">
        <v>22</v>
      </c>
      <c r="G17" s="1695" t="s">
        <v>22</v>
      </c>
      <c r="H17" s="1695" t="s">
        <v>22</v>
      </c>
      <c r="I17" s="1695" t="s">
        <v>22</v>
      </c>
    </row>
    <row customHeight="1" ht="11.25">
      <c r="A18" s="1695" t="s">
        <v>2326</v>
      </c>
      <c r="B18" s="1695" t="s">
        <v>4808</v>
      </c>
      <c r="C18" s="1695" t="s">
        <v>22</v>
      </c>
      <c r="D18" s="1695" t="s">
        <v>4806</v>
      </c>
      <c r="E18" s="1695" t="s">
        <v>4807</v>
      </c>
      <c r="F18" s="1695" t="s">
        <v>22</v>
      </c>
      <c r="G18" s="1695" t="s">
        <v>22</v>
      </c>
      <c r="H18" s="1695" t="s">
        <v>22</v>
      </c>
      <c r="I18" s="1695" t="s">
        <v>22</v>
      </c>
    </row>
    <row customHeight="1" ht="11.25">
      <c r="A19" s="1695" t="s">
        <v>2340</v>
      </c>
      <c r="B19" s="1695" t="s">
        <v>4809</v>
      </c>
      <c r="C19" s="1695" t="s">
        <v>22</v>
      </c>
      <c r="D19" s="1695" t="s">
        <v>4806</v>
      </c>
      <c r="E19" s="1695" t="s">
        <v>4807</v>
      </c>
      <c r="F19" s="1695" t="s">
        <v>22</v>
      </c>
      <c r="G19" s="1695" t="s">
        <v>22</v>
      </c>
      <c r="H19" s="1695" t="s">
        <v>22</v>
      </c>
      <c r="I19" s="1695" t="s">
        <v>22</v>
      </c>
    </row>
    <row customHeight="1" ht="11.25">
      <c r="A20" s="1695" t="s">
        <v>2352</v>
      </c>
      <c r="B20" s="1695" t="s">
        <v>4810</v>
      </c>
      <c r="C20" s="1695" t="s">
        <v>22</v>
      </c>
      <c r="D20" s="1695" t="s">
        <v>4806</v>
      </c>
      <c r="E20" s="1695" t="s">
        <v>4807</v>
      </c>
      <c r="F20" s="1695" t="s">
        <v>22</v>
      </c>
      <c r="G20" s="1695" t="s">
        <v>22</v>
      </c>
      <c r="H20" s="1695" t="s">
        <v>22</v>
      </c>
      <c r="I20" s="1695" t="s">
        <v>22</v>
      </c>
    </row>
    <row customHeight="1" ht="11.25">
      <c r="A21" s="1695" t="s">
        <v>2361</v>
      </c>
      <c r="B21" s="1695" t="s">
        <v>4811</v>
      </c>
      <c r="C21" s="1695" t="s">
        <v>22</v>
      </c>
      <c r="D21" s="1695" t="s">
        <v>4806</v>
      </c>
      <c r="E21" s="1695" t="s">
        <v>4807</v>
      </c>
      <c r="F21" s="1695" t="s">
        <v>22</v>
      </c>
      <c r="G21" s="1695" t="s">
        <v>22</v>
      </c>
      <c r="H21" s="1695" t="s">
        <v>22</v>
      </c>
      <c r="I21" s="1695" t="s">
        <v>22</v>
      </c>
    </row>
    <row customHeight="1" ht="11.25">
      <c r="A22" s="1695" t="s">
        <v>2377</v>
      </c>
      <c r="B22" s="1695" t="s">
        <v>4812</v>
      </c>
      <c r="C22" s="1695" t="s">
        <v>22</v>
      </c>
      <c r="D22" s="1695" t="s">
        <v>4806</v>
      </c>
      <c r="E22" s="1695" t="s">
        <v>4807</v>
      </c>
      <c r="F22" s="1695" t="s">
        <v>22</v>
      </c>
      <c r="G22" s="1695" t="s">
        <v>22</v>
      </c>
      <c r="H22" s="1695" t="s">
        <v>22</v>
      </c>
      <c r="I22" s="1695" t="s">
        <v>22</v>
      </c>
    </row>
    <row customHeight="1" ht="11.25">
      <c r="A23" s="1695" t="s">
        <v>2384</v>
      </c>
      <c r="B23" s="1695" t="s">
        <v>4813</v>
      </c>
      <c r="C23" s="1695" t="s">
        <v>22</v>
      </c>
      <c r="D23" s="1695" t="s">
        <v>4814</v>
      </c>
      <c r="E23" s="1695" t="s">
        <v>4802</v>
      </c>
      <c r="F23" s="1695" t="s">
        <v>22</v>
      </c>
      <c r="G23" s="1695" t="s">
        <v>22</v>
      </c>
      <c r="H23" s="1695" t="s">
        <v>22</v>
      </c>
      <c r="I23" s="1695" t="s">
        <v>22</v>
      </c>
    </row>
    <row customHeight="1" ht="11.25">
      <c r="A24" s="1695" t="s">
        <v>2392</v>
      </c>
      <c r="B24" s="1695" t="s">
        <v>4815</v>
      </c>
      <c r="C24" s="1695" t="s">
        <v>22</v>
      </c>
      <c r="D24" s="1695" t="s">
        <v>4814</v>
      </c>
      <c r="E24" s="1695" t="s">
        <v>4816</v>
      </c>
      <c r="F24" s="1695" t="s">
        <v>22</v>
      </c>
      <c r="G24" s="1695" t="s">
        <v>22</v>
      </c>
      <c r="H24" s="1695" t="s">
        <v>22</v>
      </c>
      <c r="I24" s="1695" t="s">
        <v>22</v>
      </c>
    </row>
    <row customHeight="1" ht="11.25">
      <c r="A25" s="1695" t="s">
        <v>2399</v>
      </c>
      <c r="B25" s="1695" t="s">
        <v>4817</v>
      </c>
      <c r="C25" s="1695" t="s">
        <v>22</v>
      </c>
      <c r="D25" s="1695" t="s">
        <v>4818</v>
      </c>
      <c r="E25" s="1695" t="s">
        <v>4816</v>
      </c>
      <c r="F25" s="1695" t="s">
        <v>22</v>
      </c>
      <c r="G25" s="1695" t="s">
        <v>22</v>
      </c>
      <c r="H25" s="1695" t="s">
        <v>22</v>
      </c>
      <c r="I25" s="1695" t="s">
        <v>22</v>
      </c>
    </row>
    <row customHeight="1" ht="11.25">
      <c r="A26" s="1695" t="s">
        <v>2403</v>
      </c>
      <c r="B26" s="1695" t="s">
        <v>4819</v>
      </c>
      <c r="C26" s="1695" t="s">
        <v>22</v>
      </c>
      <c r="D26" s="1695" t="s">
        <v>4814</v>
      </c>
      <c r="E26" s="1695" t="s">
        <v>4816</v>
      </c>
      <c r="F26" s="1695" t="s">
        <v>22</v>
      </c>
      <c r="G26" s="1695" t="s">
        <v>22</v>
      </c>
      <c r="H26" s="1695" t="s">
        <v>22</v>
      </c>
      <c r="I26" s="1695" t="s">
        <v>22</v>
      </c>
    </row>
    <row customHeight="1" ht="11.25">
      <c r="A27" s="1695" t="s">
        <v>2408</v>
      </c>
      <c r="B27" s="1695" t="s">
        <v>4820</v>
      </c>
      <c r="C27" s="1695" t="s">
        <v>22</v>
      </c>
      <c r="D27" s="1695" t="s">
        <v>4814</v>
      </c>
      <c r="E27" s="1695" t="s">
        <v>4816</v>
      </c>
      <c r="F27" s="1695" t="s">
        <v>22</v>
      </c>
      <c r="G27" s="1695" t="s">
        <v>22</v>
      </c>
      <c r="H27" s="1695" t="s">
        <v>22</v>
      </c>
      <c r="I27" s="1695" t="s">
        <v>22</v>
      </c>
    </row>
    <row customHeight="1" ht="11.25">
      <c r="A28" s="1695" t="s">
        <v>2416</v>
      </c>
      <c r="B28" s="1695" t="s">
        <v>4821</v>
      </c>
      <c r="C28" s="1695" t="s">
        <v>22</v>
      </c>
      <c r="D28" s="1695" t="s">
        <v>4818</v>
      </c>
      <c r="E28" s="1695" t="s">
        <v>4793</v>
      </c>
      <c r="F28" s="1695" t="s">
        <v>22</v>
      </c>
      <c r="G28" s="1695" t="s">
        <v>22</v>
      </c>
      <c r="H28" s="1695" t="s">
        <v>22</v>
      </c>
      <c r="I28" s="1695" t="s">
        <v>22</v>
      </c>
    </row>
    <row customHeight="1" ht="11.25">
      <c r="A29" s="1695" t="s">
        <v>2418</v>
      </c>
      <c r="B29" s="1695" t="s">
        <v>4822</v>
      </c>
      <c r="C29" s="1695" t="s">
        <v>22</v>
      </c>
      <c r="D29" s="1695" t="s">
        <v>4823</v>
      </c>
      <c r="E29" s="1695" t="s">
        <v>4788</v>
      </c>
      <c r="F29" s="1695" t="s">
        <v>22</v>
      </c>
      <c r="G29" s="1695" t="s">
        <v>22</v>
      </c>
      <c r="H29" s="1695" t="s">
        <v>22</v>
      </c>
      <c r="I29" s="1695" t="s">
        <v>22</v>
      </c>
    </row>
    <row customHeight="1" ht="11.25">
      <c r="A30" s="1695" t="s">
        <v>2421</v>
      </c>
      <c r="B30" s="1695" t="s">
        <v>4824</v>
      </c>
      <c r="C30" s="1695" t="s">
        <v>22</v>
      </c>
      <c r="D30" s="1695" t="s">
        <v>4825</v>
      </c>
      <c r="E30" s="1695" t="s">
        <v>4793</v>
      </c>
      <c r="F30" s="1695" t="s">
        <v>22</v>
      </c>
      <c r="G30" s="1695" t="s">
        <v>22</v>
      </c>
      <c r="H30" s="1695" t="s">
        <v>22</v>
      </c>
      <c r="I30" s="1695" t="s">
        <v>22</v>
      </c>
    </row>
    <row customHeight="1" ht="11.25">
      <c r="A31" s="1695" t="s">
        <v>2427</v>
      </c>
      <c r="B31" s="1695" t="s">
        <v>4826</v>
      </c>
      <c r="C31" s="1695" t="s">
        <v>22</v>
      </c>
      <c r="D31" s="1695" t="s">
        <v>4825</v>
      </c>
      <c r="E31" s="1695" t="s">
        <v>4816</v>
      </c>
      <c r="F31" s="1695" t="s">
        <v>22</v>
      </c>
      <c r="G31" s="1695" t="s">
        <v>22</v>
      </c>
      <c r="H31" s="1695" t="s">
        <v>22</v>
      </c>
      <c r="I31" s="1695" t="s">
        <v>22</v>
      </c>
    </row>
    <row customHeight="1" ht="11.25">
      <c r="A32" s="1695" t="s">
        <v>2429</v>
      </c>
      <c r="B32" s="1695" t="s">
        <v>4827</v>
      </c>
      <c r="C32" s="1695" t="s">
        <v>22</v>
      </c>
      <c r="D32" s="1695" t="s">
        <v>4828</v>
      </c>
      <c r="E32" s="1695" t="s">
        <v>4779</v>
      </c>
      <c r="F32" s="1695" t="s">
        <v>22</v>
      </c>
      <c r="G32" s="1695" t="s">
        <v>22</v>
      </c>
      <c r="H32" s="1695" t="s">
        <v>22</v>
      </c>
      <c r="I32" s="1695" t="s">
        <v>22</v>
      </c>
    </row>
    <row customHeight="1" ht="11.25">
      <c r="A33" s="1695" t="s">
        <v>2431</v>
      </c>
      <c r="B33" s="1695" t="s">
        <v>4829</v>
      </c>
      <c r="C33" s="1695" t="s">
        <v>22</v>
      </c>
      <c r="D33" s="1695" t="s">
        <v>4830</v>
      </c>
      <c r="E33" s="1695" t="s">
        <v>4783</v>
      </c>
      <c r="F33" s="1695" t="s">
        <v>22</v>
      </c>
      <c r="G33" s="1695" t="s">
        <v>22</v>
      </c>
      <c r="H33" s="1695" t="s">
        <v>22</v>
      </c>
      <c r="I33" s="1695" t="s">
        <v>22</v>
      </c>
    </row>
    <row customHeight="1" ht="11.25">
      <c r="A34" s="1695" t="s">
        <v>2433</v>
      </c>
      <c r="B34" s="1695" t="s">
        <v>4831</v>
      </c>
      <c r="C34" s="1695" t="s">
        <v>22</v>
      </c>
      <c r="D34" s="1695" t="s">
        <v>4832</v>
      </c>
      <c r="E34" s="1695" t="s">
        <v>4833</v>
      </c>
      <c r="F34" s="1695" t="s">
        <v>22</v>
      </c>
      <c r="G34" s="1695" t="s">
        <v>22</v>
      </c>
      <c r="H34" s="1695" t="s">
        <v>22</v>
      </c>
      <c r="I34" s="1695" t="s">
        <v>22</v>
      </c>
    </row>
    <row customHeight="1" ht="11.25">
      <c r="A35" s="1695" t="s">
        <v>2438</v>
      </c>
      <c r="B35" s="1695" t="s">
        <v>4834</v>
      </c>
      <c r="C35" s="1695" t="s">
        <v>22</v>
      </c>
      <c r="D35" s="1695" t="s">
        <v>4832</v>
      </c>
      <c r="E35" s="1695" t="s">
        <v>4783</v>
      </c>
      <c r="F35" s="1695" t="s">
        <v>22</v>
      </c>
      <c r="G35" s="1695" t="s">
        <v>22</v>
      </c>
      <c r="H35" s="1695" t="s">
        <v>22</v>
      </c>
      <c r="I35" s="1695" t="s">
        <v>22</v>
      </c>
    </row>
    <row customHeight="1" ht="11.25">
      <c r="A36" s="1695" t="s">
        <v>2443</v>
      </c>
      <c r="B36" s="1695" t="s">
        <v>4835</v>
      </c>
      <c r="C36" s="1695" t="s">
        <v>22</v>
      </c>
      <c r="D36" s="1695" t="s">
        <v>4830</v>
      </c>
      <c r="E36" s="1695" t="s">
        <v>4783</v>
      </c>
      <c r="F36" s="1695" t="s">
        <v>22</v>
      </c>
      <c r="G36" s="1695" t="s">
        <v>22</v>
      </c>
      <c r="H36" s="1695" t="s">
        <v>22</v>
      </c>
      <c r="I36" s="1695" t="s">
        <v>22</v>
      </c>
    </row>
    <row customHeight="1" ht="11.25">
      <c r="A37" s="1695" t="s">
        <v>2447</v>
      </c>
      <c r="B37" s="1695" t="s">
        <v>4836</v>
      </c>
      <c r="C37" s="1695" t="s">
        <v>22</v>
      </c>
      <c r="D37" s="1695" t="s">
        <v>4830</v>
      </c>
      <c r="E37" s="1695" t="s">
        <v>4837</v>
      </c>
      <c r="F37" s="1695" t="s">
        <v>22</v>
      </c>
      <c r="G37" s="1695" t="s">
        <v>22</v>
      </c>
      <c r="H37" s="1695" t="s">
        <v>22</v>
      </c>
      <c r="I37" s="1695" t="s">
        <v>22</v>
      </c>
    </row>
    <row customHeight="1" ht="11.25">
      <c r="A38" s="1695" t="s">
        <v>2455</v>
      </c>
      <c r="B38" s="1695" t="s">
        <v>4838</v>
      </c>
      <c r="C38" s="1695" t="s">
        <v>22</v>
      </c>
      <c r="D38" s="1695" t="s">
        <v>4830</v>
      </c>
      <c r="E38" s="1695" t="s">
        <v>4783</v>
      </c>
      <c r="F38" s="1695" t="s">
        <v>22</v>
      </c>
      <c r="G38" s="1695" t="s">
        <v>22</v>
      </c>
      <c r="H38" s="1695" t="s">
        <v>22</v>
      </c>
      <c r="I38" s="1695" t="s">
        <v>22</v>
      </c>
    </row>
    <row customHeight="1" ht="11.25">
      <c r="A39" s="1695" t="s">
        <v>2461</v>
      </c>
      <c r="B39" s="1695" t="s">
        <v>4839</v>
      </c>
      <c r="C39" s="1695" t="s">
        <v>22</v>
      </c>
      <c r="D39" s="1695" t="s">
        <v>4840</v>
      </c>
      <c r="E39" s="1695" t="s">
        <v>4793</v>
      </c>
      <c r="F39" s="1695" t="s">
        <v>22</v>
      </c>
      <c r="G39" s="1695" t="s">
        <v>22</v>
      </c>
      <c r="H39" s="1695" t="s">
        <v>22</v>
      </c>
      <c r="I39" s="1695" t="s">
        <v>22</v>
      </c>
    </row>
    <row customHeight="1" ht="11.25">
      <c r="A40" s="1695" t="s">
        <v>2466</v>
      </c>
      <c r="B40" s="1695" t="s">
        <v>4841</v>
      </c>
      <c r="C40" s="1695" t="s">
        <v>22</v>
      </c>
      <c r="D40" s="1695" t="s">
        <v>4840</v>
      </c>
      <c r="E40" s="1695" t="s">
        <v>4793</v>
      </c>
      <c r="F40" s="1695" t="s">
        <v>22</v>
      </c>
      <c r="G40" s="1695" t="s">
        <v>22</v>
      </c>
      <c r="H40" s="1695" t="s">
        <v>22</v>
      </c>
      <c r="I40" s="1695" t="s">
        <v>22</v>
      </c>
    </row>
    <row customHeight="1" ht="11.25">
      <c r="A41" s="1695" t="s">
        <v>2470</v>
      </c>
      <c r="B41" s="1695" t="s">
        <v>4842</v>
      </c>
      <c r="C41" s="1695" t="s">
        <v>22</v>
      </c>
      <c r="D41" s="1695" t="s">
        <v>4840</v>
      </c>
      <c r="E41" s="1695" t="s">
        <v>4783</v>
      </c>
      <c r="F41" s="1695" t="s">
        <v>22</v>
      </c>
      <c r="G41" s="1695" t="s">
        <v>22</v>
      </c>
      <c r="H41" s="1695" t="s">
        <v>22</v>
      </c>
      <c r="I41" s="1695" t="s">
        <v>22</v>
      </c>
    </row>
    <row customHeight="1" ht="11.25">
      <c r="A42" s="1695" t="s">
        <v>2473</v>
      </c>
      <c r="B42" s="1695" t="s">
        <v>4843</v>
      </c>
      <c r="C42" s="1695" t="s">
        <v>22</v>
      </c>
      <c r="D42" s="1695" t="s">
        <v>4830</v>
      </c>
      <c r="E42" s="1695" t="s">
        <v>4837</v>
      </c>
      <c r="F42" s="1695" t="s">
        <v>22</v>
      </c>
      <c r="G42" s="1695" t="s">
        <v>22</v>
      </c>
      <c r="H42" s="1695" t="s">
        <v>22</v>
      </c>
      <c r="I42" s="1695" t="s">
        <v>22</v>
      </c>
    </row>
    <row customHeight="1" ht="11.25">
      <c r="A43" s="1695" t="s">
        <v>2480</v>
      </c>
      <c r="B43" s="1695" t="s">
        <v>4844</v>
      </c>
      <c r="C43" s="1695" t="s">
        <v>22</v>
      </c>
      <c r="D43" s="1695" t="s">
        <v>4830</v>
      </c>
      <c r="E43" s="1695" t="s">
        <v>4783</v>
      </c>
      <c r="F43" s="1695" t="s">
        <v>22</v>
      </c>
      <c r="G43" s="1695" t="s">
        <v>22</v>
      </c>
      <c r="H43" s="1695" t="s">
        <v>22</v>
      </c>
      <c r="I43" s="1695" t="s">
        <v>22</v>
      </c>
    </row>
    <row customHeight="1" ht="11.25">
      <c r="A44" s="1695" t="s">
        <v>2489</v>
      </c>
      <c r="B44" s="1695" t="s">
        <v>4845</v>
      </c>
      <c r="C44" s="1695" t="s">
        <v>22</v>
      </c>
      <c r="D44" s="1695" t="s">
        <v>4840</v>
      </c>
      <c r="E44" s="1695" t="s">
        <v>4783</v>
      </c>
      <c r="F44" s="1695" t="s">
        <v>22</v>
      </c>
      <c r="G44" s="1695" t="s">
        <v>22</v>
      </c>
      <c r="H44" s="1695" t="s">
        <v>22</v>
      </c>
      <c r="I44" s="1695" t="s">
        <v>22</v>
      </c>
    </row>
    <row customHeight="1" ht="11.25">
      <c r="A45" s="1695" t="s">
        <v>2494</v>
      </c>
      <c r="B45" s="1695" t="s">
        <v>4846</v>
      </c>
      <c r="C45" s="1695" t="s">
        <v>22</v>
      </c>
      <c r="D45" s="1695" t="s">
        <v>4830</v>
      </c>
      <c r="E45" s="1695" t="s">
        <v>4837</v>
      </c>
      <c r="F45" s="1695" t="s">
        <v>22</v>
      </c>
      <c r="G45" s="1695" t="s">
        <v>22</v>
      </c>
      <c r="H45" s="1695" t="s">
        <v>22</v>
      </c>
      <c r="I45" s="1695" t="s">
        <v>22</v>
      </c>
    </row>
    <row customHeight="1" ht="11.25">
      <c r="A46" s="1695" t="s">
        <v>2497</v>
      </c>
      <c r="B46" s="1695" t="s">
        <v>4847</v>
      </c>
      <c r="C46" s="1695" t="s">
        <v>22</v>
      </c>
      <c r="D46" s="1695" t="s">
        <v>4830</v>
      </c>
      <c r="E46" s="1695" t="s">
        <v>4783</v>
      </c>
      <c r="F46" s="1695" t="s">
        <v>22</v>
      </c>
      <c r="G46" s="1695" t="s">
        <v>22</v>
      </c>
      <c r="H46" s="1695" t="s">
        <v>22</v>
      </c>
      <c r="I46" s="1695" t="s">
        <v>22</v>
      </c>
    </row>
    <row customHeight="1" ht="11.25">
      <c r="A47" s="1695" t="s">
        <v>2503</v>
      </c>
      <c r="B47" s="1695" t="s">
        <v>4848</v>
      </c>
      <c r="C47" s="1695" t="s">
        <v>22</v>
      </c>
      <c r="D47" s="1695" t="s">
        <v>4832</v>
      </c>
      <c r="E47" s="1695" t="s">
        <v>4798</v>
      </c>
      <c r="F47" s="1695" t="s">
        <v>22</v>
      </c>
      <c r="G47" s="1695" t="s">
        <v>22</v>
      </c>
      <c r="H47" s="1695" t="s">
        <v>22</v>
      </c>
      <c r="I47" s="1695" t="s">
        <v>22</v>
      </c>
    </row>
    <row customHeight="1" ht="11.25">
      <c r="A48" s="1695" t="s">
        <v>2508</v>
      </c>
      <c r="B48" s="1695" t="s">
        <v>4849</v>
      </c>
      <c r="C48" s="1695" t="s">
        <v>22</v>
      </c>
      <c r="D48" s="1695" t="s">
        <v>4792</v>
      </c>
      <c r="E48" s="1695" t="s">
        <v>4816</v>
      </c>
      <c r="F48" s="1695" t="s">
        <v>22</v>
      </c>
      <c r="G48" s="1695" t="s">
        <v>22</v>
      </c>
      <c r="H48" s="1695" t="s">
        <v>22</v>
      </c>
      <c r="I48" s="1695" t="s">
        <v>22</v>
      </c>
    </row>
    <row customHeight="1" ht="11.25">
      <c r="A49" s="1695" t="s">
        <v>2511</v>
      </c>
      <c r="B49" s="1695" t="s">
        <v>4850</v>
      </c>
      <c r="C49" s="1695" t="s">
        <v>22</v>
      </c>
      <c r="D49" s="1695" t="s">
        <v>4851</v>
      </c>
      <c r="E49" s="1695" t="s">
        <v>4793</v>
      </c>
      <c r="F49" s="1695" t="s">
        <v>22</v>
      </c>
      <c r="G49" s="1695" t="s">
        <v>22</v>
      </c>
      <c r="H49" s="1695" t="s">
        <v>22</v>
      </c>
      <c r="I49" s="1695" t="s">
        <v>22</v>
      </c>
    </row>
    <row customHeight="1" ht="11.25">
      <c r="A50" s="1695" t="s">
        <v>2515</v>
      </c>
      <c r="B50" s="1695" t="s">
        <v>4852</v>
      </c>
      <c r="C50" s="1695" t="s">
        <v>22</v>
      </c>
      <c r="D50" s="1695" t="s">
        <v>4832</v>
      </c>
      <c r="E50" s="1695" t="s">
        <v>4788</v>
      </c>
      <c r="F50" s="1695" t="s">
        <v>22</v>
      </c>
      <c r="G50" s="1695" t="s">
        <v>22</v>
      </c>
      <c r="H50" s="1695" t="s">
        <v>22</v>
      </c>
      <c r="I50" s="1695" t="s">
        <v>22</v>
      </c>
    </row>
    <row customHeight="1" ht="11.25">
      <c r="A51" s="1695" t="s">
        <v>2520</v>
      </c>
      <c r="B51" s="1695" t="s">
        <v>4853</v>
      </c>
      <c r="C51" s="1695" t="s">
        <v>22</v>
      </c>
      <c r="D51" s="1695" t="s">
        <v>4854</v>
      </c>
      <c r="E51" s="1695" t="s">
        <v>4807</v>
      </c>
      <c r="F51" s="1695" t="s">
        <v>22</v>
      </c>
      <c r="G51" s="1695" t="s">
        <v>22</v>
      </c>
      <c r="H51" s="1695" t="s">
        <v>22</v>
      </c>
      <c r="I51" s="1695" t="s">
        <v>22</v>
      </c>
    </row>
    <row customHeight="1" ht="11.25">
      <c r="A52" s="1695" t="s">
        <v>2524</v>
      </c>
      <c r="B52" s="1695" t="s">
        <v>4855</v>
      </c>
      <c r="C52" s="1695" t="s">
        <v>22</v>
      </c>
      <c r="D52" s="1695" t="s">
        <v>4825</v>
      </c>
      <c r="E52" s="1695" t="s">
        <v>4807</v>
      </c>
      <c r="F52" s="1695" t="s">
        <v>22</v>
      </c>
      <c r="G52" s="1695" t="s">
        <v>22</v>
      </c>
      <c r="H52" s="1695" t="s">
        <v>22</v>
      </c>
      <c r="I52" s="1695" t="s">
        <v>22</v>
      </c>
    </row>
    <row customHeight="1" ht="11.25">
      <c r="A53" s="1695" t="s">
        <v>2526</v>
      </c>
      <c r="B53" s="1695" t="s">
        <v>4856</v>
      </c>
      <c r="C53" s="1695" t="s">
        <v>22</v>
      </c>
      <c r="D53" s="1695" t="s">
        <v>4832</v>
      </c>
      <c r="E53" s="1695" t="s">
        <v>4779</v>
      </c>
      <c r="F53" s="1695" t="s">
        <v>22</v>
      </c>
      <c r="G53" s="1695" t="s">
        <v>22</v>
      </c>
      <c r="H53" s="1695" t="s">
        <v>22</v>
      </c>
      <c r="I53" s="1695" t="s">
        <v>22</v>
      </c>
    </row>
    <row customHeight="1" ht="11.25">
      <c r="A54" s="1695" t="s">
        <v>2529</v>
      </c>
      <c r="B54" s="1695" t="s">
        <v>4857</v>
      </c>
      <c r="C54" s="1695" t="s">
        <v>22</v>
      </c>
      <c r="D54" s="1695" t="s">
        <v>4858</v>
      </c>
      <c r="E54" s="1695" t="s">
        <v>4859</v>
      </c>
      <c r="F54" s="1695" t="s">
        <v>22</v>
      </c>
      <c r="G54" s="1695" t="s">
        <v>22</v>
      </c>
      <c r="H54" s="1695" t="s">
        <v>22</v>
      </c>
      <c r="I54" s="1695" t="s">
        <v>22</v>
      </c>
    </row>
    <row customHeight="1" ht="11.25">
      <c r="A55" s="1695" t="s">
        <v>2533</v>
      </c>
      <c r="B55" s="1695" t="s">
        <v>4860</v>
      </c>
      <c r="C55" s="1695" t="s">
        <v>22</v>
      </c>
      <c r="D55" s="1695" t="s">
        <v>4825</v>
      </c>
      <c r="E55" s="1695" t="s">
        <v>4785</v>
      </c>
      <c r="F55" s="1695" t="s">
        <v>22</v>
      </c>
      <c r="G55" s="1695" t="s">
        <v>22</v>
      </c>
      <c r="H55" s="1695" t="s">
        <v>22</v>
      </c>
      <c r="I55" s="1695" t="s">
        <v>22</v>
      </c>
    </row>
    <row customHeight="1" ht="11.25">
      <c r="A56" s="1695" t="s">
        <v>2537</v>
      </c>
      <c r="B56" s="1695" t="s">
        <v>4861</v>
      </c>
      <c r="C56" s="1695" t="s">
        <v>22</v>
      </c>
      <c r="D56" s="1695" t="s">
        <v>4862</v>
      </c>
      <c r="E56" s="1695" t="s">
        <v>4779</v>
      </c>
      <c r="F56" s="1695" t="s">
        <v>22</v>
      </c>
      <c r="G56" s="1695" t="s">
        <v>22</v>
      </c>
      <c r="H56" s="1695" t="s">
        <v>22</v>
      </c>
      <c r="I56" s="1695" t="s">
        <v>22</v>
      </c>
    </row>
    <row customHeight="1" ht="11.25">
      <c r="A57" s="1695" t="s">
        <v>2540</v>
      </c>
      <c r="B57" s="1695" t="s">
        <v>4863</v>
      </c>
      <c r="C57" s="1695" t="s">
        <v>22</v>
      </c>
      <c r="D57" s="1695" t="s">
        <v>4830</v>
      </c>
      <c r="E57" s="1695" t="s">
        <v>4793</v>
      </c>
      <c r="F57" s="1695" t="s">
        <v>22</v>
      </c>
      <c r="G57" s="1695" t="s">
        <v>22</v>
      </c>
      <c r="H57" s="1695" t="s">
        <v>22</v>
      </c>
      <c r="I57" s="1695" t="s">
        <v>22</v>
      </c>
    </row>
    <row customHeight="1" ht="11.25">
      <c r="A58" s="1695" t="s">
        <v>2543</v>
      </c>
      <c r="B58" s="1695" t="s">
        <v>4864</v>
      </c>
      <c r="C58" s="1695" t="s">
        <v>22</v>
      </c>
      <c r="D58" s="1695" t="s">
        <v>4830</v>
      </c>
      <c r="E58" s="1695" t="s">
        <v>4837</v>
      </c>
      <c r="F58" s="1695" t="s">
        <v>22</v>
      </c>
      <c r="G58" s="1695" t="s">
        <v>22</v>
      </c>
      <c r="H58" s="1695" t="s">
        <v>22</v>
      </c>
      <c r="I58" s="1695" t="s">
        <v>22</v>
      </c>
    </row>
    <row customHeight="1" ht="11.25">
      <c r="A59" s="1695" t="s">
        <v>2547</v>
      </c>
      <c r="B59" s="1695" t="s">
        <v>4865</v>
      </c>
      <c r="C59" s="1695" t="s">
        <v>22</v>
      </c>
      <c r="D59" s="1695" t="s">
        <v>4866</v>
      </c>
      <c r="E59" s="1695" t="s">
        <v>4793</v>
      </c>
      <c r="F59" s="1695" t="s">
        <v>22</v>
      </c>
      <c r="G59" s="1695" t="s">
        <v>22</v>
      </c>
      <c r="H59" s="1695" t="s">
        <v>22</v>
      </c>
      <c r="I59" s="1695" t="s">
        <v>22</v>
      </c>
    </row>
    <row customHeight="1" ht="11.25">
      <c r="A60" s="1695" t="s">
        <v>2550</v>
      </c>
      <c r="B60" s="1695" t="s">
        <v>4867</v>
      </c>
      <c r="C60" s="1695" t="s">
        <v>22</v>
      </c>
      <c r="D60" s="1695" t="s">
        <v>4830</v>
      </c>
      <c r="E60" s="1695" t="s">
        <v>4793</v>
      </c>
      <c r="F60" s="1695" t="s">
        <v>22</v>
      </c>
      <c r="G60" s="1695" t="s">
        <v>22</v>
      </c>
      <c r="H60" s="1695" t="s">
        <v>22</v>
      </c>
      <c r="I60" s="1695" t="s">
        <v>22</v>
      </c>
    </row>
    <row customHeight="1" ht="11.25">
      <c r="A61" s="1695" t="s">
        <v>4636</v>
      </c>
      <c r="B61" s="1695" t="s">
        <v>4868</v>
      </c>
      <c r="C61" s="1695" t="s">
        <v>22</v>
      </c>
      <c r="D61" s="1695" t="s">
        <v>4830</v>
      </c>
      <c r="E61" s="1695" t="s">
        <v>4793</v>
      </c>
      <c r="F61" s="1695" t="s">
        <v>22</v>
      </c>
      <c r="G61" s="1695" t="s">
        <v>22</v>
      </c>
      <c r="H61" s="1695" t="s">
        <v>22</v>
      </c>
      <c r="I61" s="1695" t="s">
        <v>22</v>
      </c>
    </row>
    <row customHeight="1" ht="11.25">
      <c r="A62" s="1695" t="s">
        <v>4639</v>
      </c>
      <c r="B62" s="1695" t="s">
        <v>4869</v>
      </c>
      <c r="C62" s="1695" t="s">
        <v>22</v>
      </c>
      <c r="D62" s="1695" t="s">
        <v>4830</v>
      </c>
      <c r="E62" s="1695" t="s">
        <v>4798</v>
      </c>
      <c r="F62" s="1695" t="s">
        <v>22</v>
      </c>
      <c r="G62" s="1695" t="s">
        <v>22</v>
      </c>
      <c r="H62" s="1695" t="s">
        <v>22</v>
      </c>
      <c r="I62" s="1695" t="s">
        <v>22</v>
      </c>
    </row>
    <row customHeight="1" ht="11.25">
      <c r="A63" s="1695" t="s">
        <v>4642</v>
      </c>
      <c r="B63" s="1695" t="s">
        <v>4870</v>
      </c>
      <c r="C63" s="1695" t="s">
        <v>22</v>
      </c>
      <c r="D63" s="1695" t="s">
        <v>4830</v>
      </c>
      <c r="E63" s="1695" t="s">
        <v>4807</v>
      </c>
      <c r="F63" s="1695" t="s">
        <v>22</v>
      </c>
      <c r="G63" s="1695" t="s">
        <v>22</v>
      </c>
      <c r="H63" s="1695" t="s">
        <v>22</v>
      </c>
      <c r="I63" s="1695" t="s">
        <v>22</v>
      </c>
    </row>
    <row customHeight="1" ht="11.25">
      <c r="A64" s="1695" t="s">
        <v>4647</v>
      </c>
      <c r="B64" s="1695" t="s">
        <v>4871</v>
      </c>
      <c r="C64" s="1695" t="s">
        <v>22</v>
      </c>
      <c r="D64" s="1695" t="s">
        <v>4830</v>
      </c>
      <c r="E64" s="1695" t="s">
        <v>4793</v>
      </c>
      <c r="F64" s="1695" t="s">
        <v>22</v>
      </c>
      <c r="G64" s="1695" t="s">
        <v>22</v>
      </c>
      <c r="H64" s="1695" t="s">
        <v>22</v>
      </c>
      <c r="I64" s="1695" t="s">
        <v>22</v>
      </c>
    </row>
    <row customHeight="1" ht="11.25">
      <c r="A65" s="1695" t="s">
        <v>4650</v>
      </c>
      <c r="B65" s="1695" t="s">
        <v>4872</v>
      </c>
      <c r="C65" s="1695" t="s">
        <v>22</v>
      </c>
      <c r="D65" s="1695" t="s">
        <v>4830</v>
      </c>
      <c r="E65" s="1695" t="s">
        <v>4837</v>
      </c>
      <c r="F65" s="1695" t="s">
        <v>22</v>
      </c>
      <c r="G65" s="1695" t="s">
        <v>22</v>
      </c>
      <c r="H65" s="1695" t="s">
        <v>22</v>
      </c>
      <c r="I65" s="1695" t="s">
        <v>22</v>
      </c>
    </row>
    <row customHeight="1" ht="11.25">
      <c r="A66" s="1695" t="s">
        <v>4653</v>
      </c>
      <c r="B66" s="1695" t="s">
        <v>4873</v>
      </c>
      <c r="C66" s="1695" t="s">
        <v>22</v>
      </c>
      <c r="D66" s="1695" t="s">
        <v>4830</v>
      </c>
      <c r="E66" s="1695" t="s">
        <v>4779</v>
      </c>
      <c r="F66" s="1695" t="s">
        <v>22</v>
      </c>
      <c r="G66" s="1695" t="s">
        <v>22</v>
      </c>
      <c r="H66" s="1695" t="s">
        <v>22</v>
      </c>
      <c r="I66" s="1695" t="s">
        <v>22</v>
      </c>
    </row>
    <row customHeight="1" ht="11.25">
      <c r="A67" s="1695" t="s">
        <v>2867</v>
      </c>
      <c r="B67" s="1695" t="s">
        <v>4874</v>
      </c>
      <c r="C67" s="1695" t="s">
        <v>22</v>
      </c>
      <c r="D67" s="1695" t="s">
        <v>4875</v>
      </c>
      <c r="E67" s="1695" t="s">
        <v>4807</v>
      </c>
      <c r="F67" s="1695" t="s">
        <v>22</v>
      </c>
      <c r="G67" s="1695" t="s">
        <v>22</v>
      </c>
      <c r="H67" s="1695" t="s">
        <v>22</v>
      </c>
      <c r="I67" s="1695" t="s">
        <v>22</v>
      </c>
    </row>
    <row customHeight="1" ht="11.25">
      <c r="A68" s="1695" t="s">
        <v>4659</v>
      </c>
      <c r="B68" s="1695" t="s">
        <v>4876</v>
      </c>
      <c r="C68" s="1695" t="s">
        <v>22</v>
      </c>
      <c r="D68" s="1695" t="s">
        <v>4830</v>
      </c>
      <c r="E68" s="1695" t="s">
        <v>4807</v>
      </c>
      <c r="F68" s="1695" t="s">
        <v>22</v>
      </c>
      <c r="G68" s="1695" t="s">
        <v>22</v>
      </c>
      <c r="H68" s="1695" t="s">
        <v>22</v>
      </c>
      <c r="I68" s="1695" t="s">
        <v>22</v>
      </c>
    </row>
    <row customHeight="1" ht="11.25">
      <c r="A69" s="1695" t="s">
        <v>3070</v>
      </c>
      <c r="B69" s="1695" t="s">
        <v>4877</v>
      </c>
      <c r="C69" s="1695" t="s">
        <v>22</v>
      </c>
      <c r="D69" s="1695" t="s">
        <v>4830</v>
      </c>
      <c r="E69" s="1695" t="s">
        <v>4816</v>
      </c>
      <c r="F69" s="1695" t="s">
        <v>22</v>
      </c>
      <c r="G69" s="1695" t="s">
        <v>22</v>
      </c>
      <c r="H69" s="1695" t="s">
        <v>22</v>
      </c>
      <c r="I69" s="1695" t="s">
        <v>22</v>
      </c>
    </row>
    <row customHeight="1" ht="11.25">
      <c r="A70" s="1695" t="s">
        <v>4662</v>
      </c>
      <c r="B70" s="1695" t="s">
        <v>4878</v>
      </c>
      <c r="C70" s="1695" t="s">
        <v>22</v>
      </c>
      <c r="D70" s="1695" t="s">
        <v>4830</v>
      </c>
      <c r="E70" s="1695" t="s">
        <v>4793</v>
      </c>
      <c r="F70" s="1695" t="s">
        <v>22</v>
      </c>
      <c r="G70" s="1695" t="s">
        <v>22</v>
      </c>
      <c r="H70" s="1695" t="s">
        <v>22</v>
      </c>
      <c r="I70" s="1695" t="s">
        <v>22</v>
      </c>
    </row>
    <row customHeight="1" ht="11.25">
      <c r="A71" s="1695" t="s">
        <v>4665</v>
      </c>
      <c r="B71" s="1695" t="s">
        <v>4879</v>
      </c>
      <c r="C71" s="1695" t="s">
        <v>22</v>
      </c>
      <c r="D71" s="1695" t="s">
        <v>4830</v>
      </c>
      <c r="E71" s="1695" t="s">
        <v>4816</v>
      </c>
      <c r="F71" s="1695" t="s">
        <v>22</v>
      </c>
      <c r="G71" s="1695" t="s">
        <v>22</v>
      </c>
      <c r="H71" s="1695" t="s">
        <v>22</v>
      </c>
      <c r="I71" s="1695" t="s">
        <v>22</v>
      </c>
    </row>
    <row customHeight="1" ht="11.25">
      <c r="A72" s="1695" t="s">
        <v>4668</v>
      </c>
      <c r="B72" s="1695" t="s">
        <v>4880</v>
      </c>
      <c r="C72" s="1695" t="s">
        <v>22</v>
      </c>
      <c r="D72" s="1695" t="s">
        <v>4830</v>
      </c>
      <c r="E72" s="1695" t="s">
        <v>4793</v>
      </c>
      <c r="F72" s="1695" t="s">
        <v>22</v>
      </c>
      <c r="G72" s="1695" t="s">
        <v>22</v>
      </c>
      <c r="H72" s="1695" t="s">
        <v>22</v>
      </c>
      <c r="I72" s="1695" t="s">
        <v>22</v>
      </c>
    </row>
    <row customHeight="1" ht="11.25">
      <c r="A73" s="1695" t="s">
        <v>4671</v>
      </c>
      <c r="B73" s="1695" t="s">
        <v>4881</v>
      </c>
      <c r="C73" s="1695" t="s">
        <v>22</v>
      </c>
      <c r="D73" s="1695" t="s">
        <v>4830</v>
      </c>
      <c r="E73" s="1695" t="s">
        <v>4816</v>
      </c>
      <c r="F73" s="1695" t="s">
        <v>22</v>
      </c>
      <c r="G73" s="1695" t="s">
        <v>22</v>
      </c>
      <c r="H73" s="1695" t="s">
        <v>22</v>
      </c>
      <c r="I73" s="1695" t="s">
        <v>22</v>
      </c>
    </row>
    <row customHeight="1" ht="11.25">
      <c r="A74" s="1695" t="s">
        <v>4674</v>
      </c>
      <c r="B74" s="1695" t="s">
        <v>4882</v>
      </c>
      <c r="C74" s="1695" t="s">
        <v>22</v>
      </c>
      <c r="D74" s="1695" t="s">
        <v>4830</v>
      </c>
      <c r="E74" s="1695" t="s">
        <v>4793</v>
      </c>
      <c r="F74" s="1695" t="s">
        <v>22</v>
      </c>
      <c r="G74" s="1695" t="s">
        <v>22</v>
      </c>
      <c r="H74" s="1695" t="s">
        <v>22</v>
      </c>
      <c r="I74" s="1695" t="s">
        <v>22</v>
      </c>
    </row>
    <row customHeight="1" ht="11.25">
      <c r="A75" s="1695" t="s">
        <v>4679</v>
      </c>
      <c r="B75" s="1695" t="s">
        <v>4883</v>
      </c>
      <c r="C75" s="1695" t="s">
        <v>22</v>
      </c>
      <c r="D75" s="1695" t="s">
        <v>4830</v>
      </c>
      <c r="E75" s="1695" t="s">
        <v>4816</v>
      </c>
      <c r="F75" s="1695" t="s">
        <v>22</v>
      </c>
      <c r="G75" s="1695" t="s">
        <v>22</v>
      </c>
      <c r="H75" s="1695" t="s">
        <v>22</v>
      </c>
      <c r="I75" s="1695" t="s">
        <v>22</v>
      </c>
    </row>
    <row customHeight="1" ht="11.25">
      <c r="A76" s="1695" t="s">
        <v>4682</v>
      </c>
      <c r="B76" s="1695" t="s">
        <v>4884</v>
      </c>
      <c r="C76" s="1695" t="s">
        <v>22</v>
      </c>
      <c r="D76" s="1695" t="s">
        <v>4830</v>
      </c>
      <c r="E76" s="1695" t="s">
        <v>4793</v>
      </c>
      <c r="F76" s="1695" t="s">
        <v>22</v>
      </c>
      <c r="G76" s="1695" t="s">
        <v>22</v>
      </c>
      <c r="H76" s="1695" t="s">
        <v>22</v>
      </c>
      <c r="I76" s="1695" t="s">
        <v>22</v>
      </c>
    </row>
    <row customHeight="1" ht="11.25">
      <c r="A77" s="1695" t="s">
        <v>4685</v>
      </c>
      <c r="B77" s="1695" t="s">
        <v>4885</v>
      </c>
      <c r="C77" s="1695" t="s">
        <v>22</v>
      </c>
      <c r="D77" s="1695" t="s">
        <v>4886</v>
      </c>
      <c r="E77" s="1695" t="s">
        <v>4779</v>
      </c>
      <c r="F77" s="1695" t="s">
        <v>22</v>
      </c>
      <c r="G77" s="1695" t="s">
        <v>22</v>
      </c>
      <c r="H77" s="1695" t="s">
        <v>22</v>
      </c>
      <c r="I77" s="1695" t="s">
        <v>22</v>
      </c>
    </row>
    <row customHeight="1" ht="11.25">
      <c r="A78" s="1695" t="s">
        <v>4688</v>
      </c>
      <c r="B78" s="1695" t="s">
        <v>4887</v>
      </c>
      <c r="C78" s="1695" t="s">
        <v>22</v>
      </c>
      <c r="D78" s="1695" t="s">
        <v>4886</v>
      </c>
      <c r="E78" s="1695" t="s">
        <v>4779</v>
      </c>
      <c r="F78" s="1695" t="s">
        <v>22</v>
      </c>
      <c r="G78" s="1695" t="s">
        <v>22</v>
      </c>
      <c r="H78" s="1695" t="s">
        <v>22</v>
      </c>
      <c r="I78" s="1695" t="s">
        <v>22</v>
      </c>
    </row>
    <row customHeight="1" ht="11.25">
      <c r="A79" s="1695" t="s">
        <v>4691</v>
      </c>
      <c r="B79" s="1695" t="s">
        <v>4888</v>
      </c>
      <c r="C79" s="1695" t="s">
        <v>22</v>
      </c>
      <c r="D79" s="1695" t="s">
        <v>4814</v>
      </c>
      <c r="E79" s="1695" t="s">
        <v>4837</v>
      </c>
      <c r="F79" s="1695" t="s">
        <v>22</v>
      </c>
      <c r="G79" s="1695" t="s">
        <v>22</v>
      </c>
      <c r="H79" s="1695" t="s">
        <v>22</v>
      </c>
      <c r="I79" s="1695" t="s">
        <v>22</v>
      </c>
    </row>
    <row customHeight="1" ht="11.25">
      <c r="A80" s="1695" t="s">
        <v>4694</v>
      </c>
      <c r="B80" s="1695" t="s">
        <v>4889</v>
      </c>
      <c r="C80" s="1695" t="s">
        <v>22</v>
      </c>
      <c r="D80" s="1695" t="s">
        <v>4814</v>
      </c>
      <c r="E80" s="1695" t="s">
        <v>4816</v>
      </c>
      <c r="F80" s="1695" t="s">
        <v>22</v>
      </c>
      <c r="G80" s="1695" t="s">
        <v>22</v>
      </c>
      <c r="H80" s="1695" t="s">
        <v>22</v>
      </c>
      <c r="I80" s="1695" t="s">
        <v>22</v>
      </c>
    </row>
    <row customHeight="1" ht="11.25">
      <c r="A81" s="1695" t="s">
        <v>4697</v>
      </c>
      <c r="B81" s="1695" t="s">
        <v>4890</v>
      </c>
      <c r="C81" s="1695" t="s">
        <v>22</v>
      </c>
      <c r="D81" s="1695" t="s">
        <v>4830</v>
      </c>
      <c r="E81" s="1695" t="s">
        <v>4783</v>
      </c>
      <c r="F81" s="1695" t="s">
        <v>22</v>
      </c>
      <c r="G81" s="1695" t="s">
        <v>22</v>
      </c>
      <c r="H81" s="1695" t="s">
        <v>22</v>
      </c>
      <c r="I81" s="1695" t="s">
        <v>22</v>
      </c>
    </row>
    <row customHeight="1" ht="11.25">
      <c r="A82" s="1695" t="s">
        <v>4698</v>
      </c>
      <c r="B82" s="1695" t="s">
        <v>4891</v>
      </c>
      <c r="C82" s="1695" t="s">
        <v>22</v>
      </c>
      <c r="D82" s="1695" t="s">
        <v>4840</v>
      </c>
      <c r="E82" s="1695" t="s">
        <v>4779</v>
      </c>
      <c r="F82" s="1695" t="s">
        <v>22</v>
      </c>
      <c r="G82" s="1695" t="s">
        <v>22</v>
      </c>
      <c r="H82" s="1695" t="s">
        <v>22</v>
      </c>
      <c r="I82" s="1695" t="s">
        <v>22</v>
      </c>
    </row>
    <row customHeight="1" ht="11.25">
      <c r="A83" s="1695" t="s">
        <v>4701</v>
      </c>
      <c r="B83" s="1695" t="s">
        <v>4892</v>
      </c>
      <c r="C83" s="1695" t="s">
        <v>22</v>
      </c>
      <c r="D83" s="1695" t="s">
        <v>4862</v>
      </c>
      <c r="E83" s="1695" t="s">
        <v>4893</v>
      </c>
      <c r="F83" s="1695" t="s">
        <v>22</v>
      </c>
      <c r="G83" s="1695" t="s">
        <v>22</v>
      </c>
      <c r="H83" s="1695" t="s">
        <v>22</v>
      </c>
      <c r="I83" s="1695" t="s">
        <v>22</v>
      </c>
    </row>
    <row customHeight="1" ht="11.25">
      <c r="A84" s="1695" t="s">
        <v>4704</v>
      </c>
      <c r="B84" s="1695" t="s">
        <v>4894</v>
      </c>
      <c r="C84" s="1695" t="s">
        <v>22</v>
      </c>
      <c r="D84" s="1695" t="s">
        <v>4895</v>
      </c>
      <c r="E84" s="1695" t="s">
        <v>4779</v>
      </c>
      <c r="F84" s="1695" t="s">
        <v>22</v>
      </c>
      <c r="G84" s="1695" t="s">
        <v>22</v>
      </c>
      <c r="H84" s="1695" t="s">
        <v>22</v>
      </c>
      <c r="I84" s="1695" t="s">
        <v>22</v>
      </c>
    </row>
    <row customHeight="1" ht="11.25">
      <c r="A85" s="1695" t="s">
        <v>4707</v>
      </c>
      <c r="B85" s="1695" t="s">
        <v>4896</v>
      </c>
      <c r="C85" s="1695" t="s">
        <v>22</v>
      </c>
      <c r="D85" s="1695" t="s">
        <v>4897</v>
      </c>
      <c r="E85" s="1695" t="s">
        <v>4779</v>
      </c>
      <c r="F85" s="1695" t="s">
        <v>22</v>
      </c>
      <c r="G85" s="1695" t="s">
        <v>22</v>
      </c>
      <c r="H85" s="1695" t="s">
        <v>22</v>
      </c>
      <c r="I85" s="1695" t="s">
        <v>22</v>
      </c>
    </row>
    <row customHeight="1" ht="11.25">
      <c r="A86" s="1695" t="s">
        <v>4710</v>
      </c>
      <c r="B86" s="1695" t="s">
        <v>4898</v>
      </c>
      <c r="C86" s="1695" t="s">
        <v>22</v>
      </c>
      <c r="D86" s="1695" t="s">
        <v>4830</v>
      </c>
      <c r="E86" s="1695" t="s">
        <v>4816</v>
      </c>
      <c r="F86" s="1695" t="s">
        <v>22</v>
      </c>
      <c r="G86" s="1695" t="s">
        <v>22</v>
      </c>
      <c r="H86" s="1695" t="s">
        <v>22</v>
      </c>
      <c r="I86" s="1695" t="s">
        <v>22</v>
      </c>
    </row>
    <row customHeight="1" ht="11.25">
      <c r="A87" s="1695" t="s">
        <v>4713</v>
      </c>
      <c r="B87" s="1695" t="s">
        <v>4899</v>
      </c>
      <c r="C87" s="1695" t="s">
        <v>22</v>
      </c>
      <c r="D87" s="1695" t="s">
        <v>4825</v>
      </c>
      <c r="E87" s="1695" t="s">
        <v>4779</v>
      </c>
      <c r="F87" s="1695" t="s">
        <v>22</v>
      </c>
      <c r="G87" s="1695" t="s">
        <v>22</v>
      </c>
      <c r="H87" s="1695" t="s">
        <v>22</v>
      </c>
      <c r="I87" s="1695" t="s">
        <v>22</v>
      </c>
    </row>
    <row customHeight="1" ht="11.25">
      <c r="A88" s="1695" t="s">
        <v>4716</v>
      </c>
      <c r="B88" s="1695" t="s">
        <v>4900</v>
      </c>
      <c r="C88" s="1695" t="s">
        <v>22</v>
      </c>
      <c r="D88" s="1695" t="s">
        <v>4792</v>
      </c>
      <c r="E88" s="1695" t="s">
        <v>4901</v>
      </c>
      <c r="F88" s="1695" t="s">
        <v>22</v>
      </c>
      <c r="G88" s="1695" t="s">
        <v>22</v>
      </c>
      <c r="H88" s="1695" t="s">
        <v>22</v>
      </c>
      <c r="I88" s="1695" t="s">
        <v>22</v>
      </c>
    </row>
    <row customHeight="1" ht="11.25">
      <c r="A89" s="1695" t="s">
        <v>4719</v>
      </c>
      <c r="B89" s="1695" t="s">
        <v>4902</v>
      </c>
      <c r="C89" s="1695" t="s">
        <v>22</v>
      </c>
      <c r="D89" s="1695" t="s">
        <v>4814</v>
      </c>
      <c r="E89" s="1695" t="s">
        <v>4783</v>
      </c>
      <c r="F89" s="1695" t="s">
        <v>22</v>
      </c>
      <c r="G89" s="1695" t="s">
        <v>22</v>
      </c>
      <c r="H89" s="1695" t="s">
        <v>22</v>
      </c>
      <c r="I89" s="1695" t="s">
        <v>22</v>
      </c>
    </row>
    <row customHeight="1" ht="11.25">
      <c r="A90" s="1695" t="s">
        <v>4722</v>
      </c>
      <c r="B90" s="1695" t="s">
        <v>4903</v>
      </c>
      <c r="C90" s="1695" t="s">
        <v>22</v>
      </c>
      <c r="D90" s="1695" t="s">
        <v>4806</v>
      </c>
      <c r="E90" s="1695" t="s">
        <v>4807</v>
      </c>
      <c r="F90" s="1695" t="s">
        <v>22</v>
      </c>
      <c r="G90" s="1695" t="s">
        <v>22</v>
      </c>
      <c r="H90" s="1695" t="s">
        <v>22</v>
      </c>
      <c r="I90" s="1695" t="s">
        <v>22</v>
      </c>
    </row>
    <row customHeight="1" ht="11.25">
      <c r="A91" s="1695" t="s">
        <v>4725</v>
      </c>
      <c r="B91" s="1695" t="s">
        <v>4904</v>
      </c>
      <c r="C91" s="1695" t="s">
        <v>22</v>
      </c>
      <c r="D91" s="1695" t="s">
        <v>4840</v>
      </c>
      <c r="E91" s="1695" t="s">
        <v>4837</v>
      </c>
      <c r="F91" s="1695" t="s">
        <v>22</v>
      </c>
      <c r="G91" s="1695" t="s">
        <v>22</v>
      </c>
      <c r="H91" s="1695" t="s">
        <v>22</v>
      </c>
      <c r="I91" s="1695" t="s">
        <v>22</v>
      </c>
    </row>
    <row customHeight="1" ht="11.25">
      <c r="A92" s="1695" t="s">
        <v>4730</v>
      </c>
      <c r="B92" s="1695" t="s">
        <v>4905</v>
      </c>
      <c r="C92" s="1695" t="s">
        <v>22</v>
      </c>
      <c r="D92" s="1695" t="s">
        <v>4906</v>
      </c>
      <c r="E92" s="1695" t="s">
        <v>4901</v>
      </c>
      <c r="F92" s="1695" t="s">
        <v>22</v>
      </c>
      <c r="G92" s="1695" t="s">
        <v>22</v>
      </c>
      <c r="H92" s="1695" t="s">
        <v>22</v>
      </c>
      <c r="I92" s="1695" t="s">
        <v>22</v>
      </c>
    </row>
    <row customHeight="1" ht="11.25">
      <c r="A93" s="1695" t="s">
        <v>4733</v>
      </c>
      <c r="B93" s="1695" t="s">
        <v>4907</v>
      </c>
      <c r="C93" s="1695" t="s">
        <v>22</v>
      </c>
      <c r="D93" s="1695" t="s">
        <v>4782</v>
      </c>
      <c r="E93" s="1695" t="s">
        <v>4783</v>
      </c>
      <c r="F93" s="1695" t="s">
        <v>22</v>
      </c>
      <c r="G93" s="1695" t="s">
        <v>22</v>
      </c>
      <c r="H93" s="1695" t="s">
        <v>22</v>
      </c>
      <c r="I93" s="1695" t="s">
        <v>22</v>
      </c>
    </row>
    <row customHeight="1" ht="11.25">
      <c r="A94" s="1695" t="s">
        <v>4736</v>
      </c>
      <c r="B94" s="1695" t="s">
        <v>4908</v>
      </c>
      <c r="C94" s="1695" t="s">
        <v>22</v>
      </c>
      <c r="D94" s="1695" t="s">
        <v>4792</v>
      </c>
      <c r="E94" s="1695" t="s">
        <v>4816</v>
      </c>
      <c r="F94" s="1695" t="s">
        <v>22</v>
      </c>
      <c r="G94" s="1695" t="s">
        <v>22</v>
      </c>
      <c r="H94" s="1695" t="s">
        <v>22</v>
      </c>
      <c r="I94" s="1695" t="s">
        <v>22</v>
      </c>
    </row>
    <row customHeight="1" ht="11.25">
      <c r="A95" s="1695" t="s">
        <v>4739</v>
      </c>
      <c r="B95" s="1695" t="s">
        <v>4909</v>
      </c>
      <c r="C95" s="1695" t="s">
        <v>22</v>
      </c>
      <c r="D95" s="1695" t="s">
        <v>4792</v>
      </c>
      <c r="E95" s="1695" t="s">
        <v>4793</v>
      </c>
      <c r="F95" s="1695" t="s">
        <v>22</v>
      </c>
      <c r="G95" s="1695" t="s">
        <v>22</v>
      </c>
      <c r="H95" s="1695" t="s">
        <v>22</v>
      </c>
      <c r="I95" s="1695" t="s">
        <v>22</v>
      </c>
    </row>
    <row customHeight="1" ht="11.25">
      <c r="A96" s="1695" t="s">
        <v>4742</v>
      </c>
      <c r="B96" s="1695" t="s">
        <v>4910</v>
      </c>
      <c r="C96" s="1695" t="s">
        <v>22</v>
      </c>
      <c r="D96" s="1695" t="s">
        <v>4792</v>
      </c>
      <c r="E96" s="1695" t="s">
        <v>4793</v>
      </c>
      <c r="F96" s="1695" t="s">
        <v>22</v>
      </c>
      <c r="G96" s="1695" t="s">
        <v>22</v>
      </c>
      <c r="H96" s="1695" t="s">
        <v>22</v>
      </c>
      <c r="I96" s="1695" t="s">
        <v>22</v>
      </c>
    </row>
    <row customHeight="1" ht="11.25">
      <c r="A97" s="1695" t="s">
        <v>4745</v>
      </c>
      <c r="B97" s="1695" t="s">
        <v>4911</v>
      </c>
      <c r="C97" s="1695" t="s">
        <v>22</v>
      </c>
      <c r="D97" s="1695" t="s">
        <v>4792</v>
      </c>
      <c r="E97" s="1695" t="s">
        <v>4802</v>
      </c>
      <c r="F97" s="1695" t="s">
        <v>22</v>
      </c>
      <c r="G97" s="1695" t="s">
        <v>22</v>
      </c>
      <c r="H97" s="1695" t="s">
        <v>22</v>
      </c>
      <c r="I97" s="1695" t="s">
        <v>22</v>
      </c>
    </row>
    <row customHeight="1" ht="11.25">
      <c r="A98" s="1695" t="s">
        <v>4746</v>
      </c>
      <c r="B98" s="1695" t="s">
        <v>4912</v>
      </c>
      <c r="C98" s="1695" t="s">
        <v>22</v>
      </c>
      <c r="D98" s="1695" t="s">
        <v>4830</v>
      </c>
      <c r="E98" s="1695" t="s">
        <v>4837</v>
      </c>
      <c r="F98" s="1695" t="s">
        <v>22</v>
      </c>
      <c r="G98" s="1695" t="s">
        <v>22</v>
      </c>
      <c r="H98" s="1695" t="s">
        <v>22</v>
      </c>
      <c r="I98" s="1695" t="s">
        <v>22</v>
      </c>
    </row>
    <row customHeight="1" ht="11.25">
      <c r="A99" s="1695" t="s">
        <v>4749</v>
      </c>
      <c r="B99" s="1695" t="s">
        <v>4913</v>
      </c>
      <c r="C99" s="1695" t="s">
        <v>22</v>
      </c>
      <c r="D99" s="1695" t="s">
        <v>4914</v>
      </c>
      <c r="E99" s="1695" t="s">
        <v>4816</v>
      </c>
      <c r="F99" s="1695" t="s">
        <v>22</v>
      </c>
      <c r="G99" s="1695" t="s">
        <v>22</v>
      </c>
      <c r="H99" s="1695" t="s">
        <v>22</v>
      </c>
      <c r="I99" s="1695" t="s">
        <v>22</v>
      </c>
    </row>
    <row customHeight="1" ht="11.25">
      <c r="A100" s="1695" t="s">
        <v>4752</v>
      </c>
      <c r="B100" s="1695" t="s">
        <v>4915</v>
      </c>
      <c r="C100" s="1695" t="s">
        <v>22</v>
      </c>
      <c r="D100" s="1695" t="s">
        <v>4916</v>
      </c>
      <c r="E100" s="1695" t="s">
        <v>4901</v>
      </c>
      <c r="F100" s="1695" t="s">
        <v>22</v>
      </c>
      <c r="G100" s="1695" t="s">
        <v>22</v>
      </c>
      <c r="H100" s="1695" t="s">
        <v>22</v>
      </c>
      <c r="I100"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E67B2-1781-A141-BD47-0.3C648FE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42B65-4333-BA65-191B-0.261F441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364</v>
      </c>
      <c r="I1" s="2221"/>
      <c r="J1" s="2221"/>
      <c r="K1" s="2221"/>
      <c r="L1" s="2221"/>
      <c r="M1" s="2221"/>
      <c r="N1" s="2221"/>
      <c r="O1" s="2221"/>
      <c r="P1" s="2221"/>
      <c r="Q1" s="2221"/>
      <c r="R1" s="2221"/>
      <c r="T1" s="2221" t="s">
        <v>365</v>
      </c>
      <c r="U1" s="2221"/>
      <c r="V1" s="2221"/>
      <c r="X1" s="2221" t="s">
        <v>366</v>
      </c>
      <c r="Y1" s="2221"/>
      <c r="Z1" s="2221"/>
      <c r="AB1" s="2221" t="s">
        <v>367</v>
      </c>
      <c r="AC1" s="2221"/>
      <c r="AT1" s="451" t="s">
        <v>14</v>
      </c>
    </row>
    <row customHeight="1" ht="14.25" hidden="1">
      <c r="AT2" s="451">
        <v>0</v>
      </c>
    </row>
    <row s="1617" customFormat="1" customHeight="1" ht="5.25">
      <c r="C3" s="705"/>
      <c r="D3" s="706"/>
      <c r="E3" s="706"/>
      <c r="F3" s="706"/>
      <c r="G3" s="706"/>
      <c r="H3" s="706" t="s">
        <v>368</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312</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313</v>
      </c>
      <c r="AF7" s="2227" t="s">
        <v>313</v>
      </c>
      <c r="AG7" s="2227" t="s">
        <v>313</v>
      </c>
      <c r="AH7" s="2227" t="s">
        <v>313</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369</v>
      </c>
      <c r="I8" s="2230" t="s">
        <v>370</v>
      </c>
      <c r="J8" s="2227" t="s">
        <v>371</v>
      </c>
      <c r="K8" s="2227"/>
      <c r="L8" s="2227"/>
      <c r="M8" s="2222"/>
      <c r="N8" s="2227" t="s">
        <v>372</v>
      </c>
      <c r="O8" s="2227"/>
      <c r="P8" s="2227" t="s">
        <v>373</v>
      </c>
      <c r="Q8" s="2227"/>
      <c r="R8" s="2234" t="s">
        <v>374</v>
      </c>
      <c r="S8" s="828"/>
      <c r="T8" s="2232" t="s">
        <v>375</v>
      </c>
      <c r="U8" s="2232" t="s">
        <v>376</v>
      </c>
      <c r="V8" s="2232" t="s">
        <v>377</v>
      </c>
      <c r="W8" s="830"/>
      <c r="X8" s="2232" t="s">
        <v>378</v>
      </c>
      <c r="Y8" s="2232" t="s">
        <v>379</v>
      </c>
      <c r="Z8" s="2232" t="s">
        <v>380</v>
      </c>
      <c r="AA8" s="830"/>
      <c r="AB8" s="2232" t="s">
        <v>381</v>
      </c>
      <c r="AC8" s="2232" t="s">
        <v>374</v>
      </c>
      <c r="AD8" s="830"/>
      <c r="AE8" s="2227"/>
      <c r="AF8" s="2227"/>
      <c r="AG8" s="2227"/>
      <c r="AH8" s="2227"/>
      <c r="AT8" s="451">
        <v>26</v>
      </c>
    </row>
    <row customHeight="1" ht="46.199999999999996">
      <c r="C9" s="454"/>
      <c r="D9" s="2131"/>
      <c r="E9" s="2227"/>
      <c r="F9" s="2227"/>
      <c r="G9" s="833"/>
      <c r="H9" s="2229"/>
      <c r="I9" s="2231"/>
      <c r="J9" s="429" t="s">
        <v>382</v>
      </c>
      <c r="K9" s="429" t="s">
        <v>383</v>
      </c>
      <c r="L9" s="429" t="s">
        <v>384</v>
      </c>
      <c r="M9" s="435" t="s">
        <v>385</v>
      </c>
      <c r="N9" s="429" t="s">
        <v>386</v>
      </c>
      <c r="O9" s="429" t="s">
        <v>385</v>
      </c>
      <c r="P9" s="429" t="s">
        <v>387</v>
      </c>
      <c r="Q9" s="429" t="s">
        <v>385</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388</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99</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389</v>
      </c>
      <c r="AF12" s="2225" t="s">
        <v>390</v>
      </c>
      <c r="AG12" s="2225" t="s">
        <v>391</v>
      </c>
      <c r="AH12" s="2225" t="s">
        <v>392</v>
      </c>
      <c r="AI12" s="451"/>
      <c r="AM12" s="515"/>
      <c r="AP12" s="504" t="s">
        <v>393</v>
      </c>
      <c r="AQ12" s="504" t="s">
        <v>393</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765BB-FB91-7428-66E8-0.E0C1CF4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144</v>
      </c>
      <c r="B1" s="187" t="s">
        <v>4917</v>
      </c>
    </row>
    <row customHeight="1" ht="11.25">
      <c r="A2" s="187" t="s">
        <v>98</v>
      </c>
      <c r="B2" s="187" t="s">
        <v>4918</v>
      </c>
    </row>
    <row customHeight="1" ht="11.25">
      <c r="A3" s="187" t="s">
        <v>105</v>
      </c>
      <c r="B3" s="187" t="s">
        <v>4919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B6005-1A42-52FF-59C7-0.E5E54CF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4920</v>
      </c>
      <c r="B1" s="839" t="s">
        <v>4921</v>
      </c>
    </row>
    <row customHeight="1" ht="11.25">
      <c r="A2" s="839">
        <v>4213775</v>
      </c>
      <c r="B2" s="839" t="s">
        <v>2067</v>
      </c>
    </row>
    <row customHeight="1" ht="11.25">
      <c r="A3" s="839">
        <v>4213784</v>
      </c>
      <c r="B3" s="839" t="s">
        <v>2100</v>
      </c>
    </row>
    <row customHeight="1" ht="11.25">
      <c r="A4" s="839">
        <v>4213781</v>
      </c>
      <c r="B4" s="839" t="s">
        <v>2093</v>
      </c>
    </row>
    <row customHeight="1" ht="11.25">
      <c r="A5" s="839">
        <v>4213776</v>
      </c>
      <c r="B5" s="839" t="s">
        <v>180</v>
      </c>
    </row>
    <row customHeight="1" ht="11.25">
      <c r="A6" s="839">
        <v>4213777</v>
      </c>
      <c r="B6" s="839" t="s">
        <v>186</v>
      </c>
    </row>
    <row customHeight="1" ht="11.25">
      <c r="A7" s="839">
        <v>4213778</v>
      </c>
      <c r="B7" s="839" t="s">
        <v>192</v>
      </c>
    </row>
    <row customHeight="1" ht="11.25">
      <c r="A8" s="839">
        <v>4213780</v>
      </c>
      <c r="B8" s="839" t="s">
        <v>198</v>
      </c>
    </row>
    <row customHeight="1" ht="11.25">
      <c r="A9" s="839">
        <v>4213779</v>
      </c>
      <c r="B9" s="839" t="s">
        <v>2233</v>
      </c>
    </row>
    <row customHeight="1" ht="11.25">
      <c r="A10" s="839">
        <v>4213783</v>
      </c>
      <c r="B10" s="839" t="s">
        <v>2248</v>
      </c>
    </row>
    <row customHeight="1" ht="11.25">
      <c r="A11" s="839">
        <v>4213782</v>
      </c>
      <c r="B11" s="839"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88DDE-E3D5-18BC-49BE-0.65AF4AB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4920</v>
      </c>
      <c r="B1" s="839" t="s">
        <v>4922</v>
      </c>
    </row>
    <row customHeight="1" ht="11.25">
      <c r="A2" s="839" t="s">
        <v>4923</v>
      </c>
      <c r="B2" s="839" t="s">
        <v>2346</v>
      </c>
    </row>
    <row customHeight="1" ht="11.25">
      <c r="A3" s="839" t="s">
        <v>4924</v>
      </c>
      <c r="B3" s="839" t="s">
        <v>2356</v>
      </c>
    </row>
    <row customHeight="1" ht="11.25">
      <c r="A4" s="839" t="s">
        <v>4925</v>
      </c>
      <c r="B4" s="839" t="s">
        <v>2365</v>
      </c>
    </row>
    <row customHeight="1" ht="11.25">
      <c r="A5" s="839" t="s">
        <v>4926</v>
      </c>
      <c r="B5" s="839" t="s">
        <v>2374</v>
      </c>
    </row>
    <row customHeight="1" ht="11.25">
      <c r="A6" s="839" t="s">
        <v>4927</v>
      </c>
      <c r="B6" s="839" t="s">
        <v>2380</v>
      </c>
    </row>
    <row customHeight="1" ht="11.25">
      <c r="A7" s="839" t="s">
        <v>4928</v>
      </c>
      <c r="B7" s="839" t="s">
        <v>2388</v>
      </c>
    </row>
    <row customHeight="1" ht="11.25">
      <c r="A8" s="839" t="s">
        <v>4929</v>
      </c>
      <c r="B8" s="839" t="s">
        <v>2395</v>
      </c>
    </row>
    <row customHeight="1" ht="11.25">
      <c r="A9" s="839" t="s">
        <v>4930</v>
      </c>
      <c r="B9" s="839" t="s">
        <v>2401</v>
      </c>
    </row>
    <row customHeight="1" ht="11.25">
      <c r="A10" s="839" t="s">
        <v>123</v>
      </c>
      <c r="B10" s="839" t="s">
        <v>2405</v>
      </c>
    </row>
    <row customHeight="1" ht="11.25">
      <c r="A11" s="839" t="s">
        <v>4931</v>
      </c>
      <c r="B11" s="839" t="s">
        <v>2412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90A9D-98AF-E936-13C1-0.28FC63D3}"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7" t="s">
        <v>4505</v>
      </c>
      <c r="B1" s="377" t="s">
        <v>4506</v>
      </c>
      <c r="C1" s="377" t="s">
        <v>4507</v>
      </c>
      <c r="D1" s="377" t="s">
        <v>4508</v>
      </c>
      <c r="E1" s="0" t="s">
        <v>4509</v>
      </c>
      <c r="F1" s="0" t="s">
        <v>4510</v>
      </c>
      <c r="G1" s="0" t="s">
        <v>4511</v>
      </c>
    </row>
    <row customHeight="1" ht="11.25">
      <c r="A2" s="0" t="s">
        <v>16</v>
      </c>
      <c r="B2" s="0" t="s">
        <v>100</v>
      </c>
      <c r="C2" s="0" t="s">
        <v>101</v>
      </c>
      <c r="D2" s="0" t="s">
        <v>100</v>
      </c>
      <c r="E2" s="0" t="s">
        <v>101</v>
      </c>
      <c r="F2" s="0" t="s">
        <v>4512</v>
      </c>
      <c r="G2" s="0" t="s">
        <v>99</v>
      </c>
    </row>
    <row customHeight="1" ht="11.25">
      <c r="A3" s="0" t="s">
        <v>16</v>
      </c>
      <c r="B3" s="0" t="s">
        <v>4513</v>
      </c>
      <c r="C3" s="0" t="s">
        <v>4514</v>
      </c>
      <c r="D3" s="0" t="s">
        <v>4513</v>
      </c>
      <c r="E3" s="0" t="s">
        <v>4514</v>
      </c>
      <c r="F3" s="0" t="s">
        <v>4515</v>
      </c>
      <c r="G3" s="0" t="s">
        <v>103</v>
      </c>
    </row>
    <row customHeight="1" ht="11.25">
      <c r="A4" s="0" t="s">
        <v>16</v>
      </c>
      <c r="B4" s="0" t="s">
        <v>4516</v>
      </c>
      <c r="C4" s="0" t="s">
        <v>4517</v>
      </c>
      <c r="D4" s="0" t="s">
        <v>4518</v>
      </c>
      <c r="E4" s="0" t="s">
        <v>4519</v>
      </c>
      <c r="F4" s="0" t="s">
        <v>4520</v>
      </c>
      <c r="G4" s="0" t="s">
        <v>90</v>
      </c>
    </row>
    <row customHeight="1" ht="11.25">
      <c r="A5" s="0" t="s">
        <v>16</v>
      </c>
      <c r="B5" s="0" t="s">
        <v>4516</v>
      </c>
      <c r="C5" s="0" t="s">
        <v>4517</v>
      </c>
      <c r="D5" s="0" t="s">
        <v>4521</v>
      </c>
      <c r="E5" s="0" t="s">
        <v>4522</v>
      </c>
      <c r="F5" s="0" t="s">
        <v>4520</v>
      </c>
      <c r="G5" s="0" t="s">
        <v>91</v>
      </c>
    </row>
    <row customHeight="1" ht="11.25">
      <c r="A6" s="0" t="s">
        <v>16</v>
      </c>
      <c r="B6" s="0" t="s">
        <v>4516</v>
      </c>
      <c r="C6" s="0" t="s">
        <v>4517</v>
      </c>
      <c r="D6" s="0" t="s">
        <v>4516</v>
      </c>
      <c r="E6" s="0" t="s">
        <v>4517</v>
      </c>
      <c r="F6" s="0" t="s">
        <v>4523</v>
      </c>
      <c r="G6" s="0" t="s">
        <v>115</v>
      </c>
    </row>
    <row customHeight="1" ht="11.25">
      <c r="A7" s="0" t="s">
        <v>16</v>
      </c>
      <c r="B7" s="0" t="s">
        <v>4516</v>
      </c>
      <c r="C7" s="0" t="s">
        <v>4517</v>
      </c>
      <c r="D7" s="0" t="s">
        <v>4524</v>
      </c>
      <c r="E7" s="0" t="s">
        <v>4525</v>
      </c>
      <c r="F7" s="0" t="s">
        <v>4526</v>
      </c>
      <c r="G7" s="0" t="s">
        <v>92</v>
      </c>
    </row>
    <row customHeight="1" ht="11.25">
      <c r="A8" s="0" t="s">
        <v>16</v>
      </c>
      <c r="B8" s="0" t="s">
        <v>4516</v>
      </c>
      <c r="C8" s="0" t="s">
        <v>4517</v>
      </c>
      <c r="D8" s="0" t="s">
        <v>4527</v>
      </c>
      <c r="E8" s="0" t="s">
        <v>4528</v>
      </c>
      <c r="F8" s="0" t="s">
        <v>4520</v>
      </c>
      <c r="G8" s="0" t="s">
        <v>93</v>
      </c>
    </row>
    <row customHeight="1" ht="11.25">
      <c r="A9" s="0" t="s">
        <v>16</v>
      </c>
      <c r="B9" s="0" t="s">
        <v>4516</v>
      </c>
      <c r="C9" s="0" t="s">
        <v>4517</v>
      </c>
      <c r="D9" s="0" t="s">
        <v>4529</v>
      </c>
      <c r="E9" s="0" t="s">
        <v>4530</v>
      </c>
      <c r="F9" s="0" t="s">
        <v>4520</v>
      </c>
      <c r="G9" s="0" t="s">
        <v>116</v>
      </c>
    </row>
    <row customHeight="1" ht="11.25">
      <c r="A10" s="0" t="s">
        <v>16</v>
      </c>
      <c r="B10" s="0" t="s">
        <v>4516</v>
      </c>
      <c r="C10" s="0" t="s">
        <v>4517</v>
      </c>
      <c r="D10" s="0" t="s">
        <v>4531</v>
      </c>
      <c r="E10" s="0" t="s">
        <v>4532</v>
      </c>
      <c r="F10" s="0" t="s">
        <v>4533</v>
      </c>
      <c r="G10" s="0" t="s">
        <v>162</v>
      </c>
    </row>
    <row customHeight="1" ht="11.25">
      <c r="A11" s="0" t="s">
        <v>16</v>
      </c>
      <c r="B11" s="0" t="s">
        <v>4516</v>
      </c>
      <c r="C11" s="0" t="s">
        <v>4517</v>
      </c>
      <c r="D11" s="0" t="s">
        <v>4534</v>
      </c>
      <c r="E11" s="0" t="s">
        <v>4535</v>
      </c>
      <c r="F11" s="0" t="s">
        <v>4520</v>
      </c>
      <c r="G11" s="0" t="s">
        <v>163</v>
      </c>
    </row>
    <row customHeight="1" ht="11.25">
      <c r="A12" s="0" t="s">
        <v>16</v>
      </c>
      <c r="B12" s="0" t="s">
        <v>4516</v>
      </c>
      <c r="C12" s="0" t="s">
        <v>4517</v>
      </c>
      <c r="D12" s="0" t="s">
        <v>4536</v>
      </c>
      <c r="E12" s="0" t="s">
        <v>4537</v>
      </c>
      <c r="F12" s="0" t="s">
        <v>4520</v>
      </c>
      <c r="G12" s="0" t="s">
        <v>164</v>
      </c>
    </row>
    <row customHeight="1" ht="11.25">
      <c r="A13" s="0" t="s">
        <v>16</v>
      </c>
      <c r="B13" s="0" t="s">
        <v>4516</v>
      </c>
      <c r="C13" s="0" t="s">
        <v>4517</v>
      </c>
      <c r="D13" s="0" t="s">
        <v>4538</v>
      </c>
      <c r="E13" s="0" t="s">
        <v>4539</v>
      </c>
      <c r="F13" s="0" t="s">
        <v>4520</v>
      </c>
      <c r="G13" s="0" t="s">
        <v>165</v>
      </c>
    </row>
    <row customHeight="1" ht="11.25">
      <c r="A14" s="0" t="s">
        <v>16</v>
      </c>
      <c r="B14" s="0" t="s">
        <v>4516</v>
      </c>
      <c r="C14" s="0" t="s">
        <v>4517</v>
      </c>
      <c r="D14" s="0" t="s">
        <v>4540</v>
      </c>
      <c r="E14" s="0" t="s">
        <v>4541</v>
      </c>
      <c r="F14" s="0" t="s">
        <v>4520</v>
      </c>
      <c r="G14" s="0" t="s">
        <v>166</v>
      </c>
    </row>
    <row customHeight="1" ht="11.25">
      <c r="A15" s="0" t="s">
        <v>16</v>
      </c>
      <c r="B15" s="0" t="s">
        <v>4516</v>
      </c>
      <c r="C15" s="0" t="s">
        <v>4517</v>
      </c>
      <c r="D15" s="0" t="s">
        <v>4542</v>
      </c>
      <c r="E15" s="0" t="s">
        <v>4543</v>
      </c>
      <c r="F15" s="0" t="s">
        <v>4520</v>
      </c>
      <c r="G15" s="0" t="s">
        <v>167</v>
      </c>
    </row>
    <row customHeight="1" ht="11.25">
      <c r="A16" s="0" t="s">
        <v>16</v>
      </c>
      <c r="B16" s="0" t="s">
        <v>4516</v>
      </c>
      <c r="C16" s="0" t="s">
        <v>4517</v>
      </c>
      <c r="D16" s="0" t="s">
        <v>4544</v>
      </c>
      <c r="E16" s="0" t="s">
        <v>4545</v>
      </c>
      <c r="F16" s="0" t="s">
        <v>4520</v>
      </c>
      <c r="G16" s="0" t="s">
        <v>2308</v>
      </c>
    </row>
    <row customHeight="1" ht="11.25">
      <c r="A17" s="0" t="s">
        <v>16</v>
      </c>
      <c r="B17" s="0" t="s">
        <v>4516</v>
      </c>
      <c r="C17" s="0" t="s">
        <v>4517</v>
      </c>
      <c r="D17" s="0" t="s">
        <v>4546</v>
      </c>
      <c r="E17" s="0" t="s">
        <v>4547</v>
      </c>
      <c r="F17" s="0" t="s">
        <v>4520</v>
      </c>
      <c r="G17" s="0" t="s">
        <v>2314</v>
      </c>
    </row>
    <row customHeight="1" ht="11.25">
      <c r="A18" s="0" t="s">
        <v>16</v>
      </c>
      <c r="B18" s="0" t="s">
        <v>4516</v>
      </c>
      <c r="C18" s="0" t="s">
        <v>4517</v>
      </c>
      <c r="D18" s="0" t="s">
        <v>4548</v>
      </c>
      <c r="E18" s="0" t="s">
        <v>4549</v>
      </c>
      <c r="F18" s="0" t="s">
        <v>4520</v>
      </c>
      <c r="G18" s="0" t="s">
        <v>2326</v>
      </c>
    </row>
    <row customHeight="1" ht="11.25">
      <c r="A19" s="0" t="s">
        <v>16</v>
      </c>
      <c r="B19" s="0" t="s">
        <v>4516</v>
      </c>
      <c r="C19" s="0" t="s">
        <v>4517</v>
      </c>
      <c r="D19" s="0" t="s">
        <v>4550</v>
      </c>
      <c r="E19" s="0" t="s">
        <v>4551</v>
      </c>
      <c r="F19" s="0" t="s">
        <v>4520</v>
      </c>
      <c r="G19" s="0" t="s">
        <v>2340</v>
      </c>
    </row>
    <row customHeight="1" ht="11.25">
      <c r="A20" s="0" t="s">
        <v>16</v>
      </c>
      <c r="B20" s="0" t="s">
        <v>4516</v>
      </c>
      <c r="C20" s="0" t="s">
        <v>4517</v>
      </c>
      <c r="D20" s="0" t="s">
        <v>4552</v>
      </c>
      <c r="E20" s="0" t="s">
        <v>4553</v>
      </c>
      <c r="F20" s="0" t="s">
        <v>4520</v>
      </c>
      <c r="G20" s="0" t="s">
        <v>2352</v>
      </c>
    </row>
    <row customHeight="1" ht="11.25">
      <c r="A21" s="0" t="s">
        <v>16</v>
      </c>
      <c r="B21" s="0" t="s">
        <v>4516</v>
      </c>
      <c r="C21" s="0" t="s">
        <v>4517</v>
      </c>
      <c r="D21" s="0" t="s">
        <v>4554</v>
      </c>
      <c r="E21" s="0" t="s">
        <v>4555</v>
      </c>
      <c r="F21" s="0" t="s">
        <v>4520</v>
      </c>
      <c r="G21" s="0" t="s">
        <v>2361</v>
      </c>
    </row>
    <row customHeight="1" ht="11.25">
      <c r="A22" s="0" t="s">
        <v>16</v>
      </c>
      <c r="B22" s="0" t="s">
        <v>4516</v>
      </c>
      <c r="C22" s="0" t="s">
        <v>4517</v>
      </c>
      <c r="D22" s="0" t="s">
        <v>4556</v>
      </c>
      <c r="E22" s="0" t="s">
        <v>4557</v>
      </c>
      <c r="F22" s="0" t="s">
        <v>4520</v>
      </c>
      <c r="G22" s="0" t="s">
        <v>2377</v>
      </c>
    </row>
    <row customHeight="1" ht="11.25">
      <c r="A23" s="0" t="s">
        <v>16</v>
      </c>
      <c r="B23" s="0" t="s">
        <v>4516</v>
      </c>
      <c r="C23" s="0" t="s">
        <v>4517</v>
      </c>
      <c r="D23" s="0" t="s">
        <v>4558</v>
      </c>
      <c r="E23" s="0" t="s">
        <v>4559</v>
      </c>
      <c r="F23" s="0" t="s">
        <v>4520</v>
      </c>
      <c r="G23" s="0" t="s">
        <v>2384</v>
      </c>
    </row>
    <row customHeight="1" ht="11.25">
      <c r="A24" s="0" t="s">
        <v>16</v>
      </c>
      <c r="B24" s="0" t="s">
        <v>4516</v>
      </c>
      <c r="C24" s="0" t="s">
        <v>4517</v>
      </c>
      <c r="D24" s="0" t="s">
        <v>4560</v>
      </c>
      <c r="E24" s="0" t="s">
        <v>4561</v>
      </c>
      <c r="F24" s="0" t="s">
        <v>4520</v>
      </c>
      <c r="G24" s="0" t="s">
        <v>2392</v>
      </c>
    </row>
    <row customHeight="1" ht="11.25">
      <c r="A25" s="0" t="s">
        <v>16</v>
      </c>
      <c r="B25" s="0" t="s">
        <v>4516</v>
      </c>
      <c r="C25" s="0" t="s">
        <v>4517</v>
      </c>
      <c r="D25" s="0" t="s">
        <v>4562</v>
      </c>
      <c r="E25" s="0" t="s">
        <v>4563</v>
      </c>
      <c r="F25" s="0" t="s">
        <v>4520</v>
      </c>
      <c r="G25" s="0" t="s">
        <v>2399</v>
      </c>
    </row>
    <row customHeight="1" ht="11.25">
      <c r="A26" s="0" t="s">
        <v>16</v>
      </c>
      <c r="B26" s="0" t="s">
        <v>4564</v>
      </c>
      <c r="C26" s="0" t="s">
        <v>4565</v>
      </c>
      <c r="D26" s="0" t="s">
        <v>4564</v>
      </c>
      <c r="E26" s="0" t="s">
        <v>4565</v>
      </c>
      <c r="F26" s="0" t="s">
        <v>4515</v>
      </c>
      <c r="G26" s="0" t="s">
        <v>2403</v>
      </c>
    </row>
    <row customHeight="1" ht="11.25">
      <c r="A27" s="0" t="s">
        <v>16</v>
      </c>
      <c r="B27" s="0" t="s">
        <v>4566</v>
      </c>
      <c r="C27" s="0" t="s">
        <v>4567</v>
      </c>
      <c r="D27" s="0" t="s">
        <v>4566</v>
      </c>
      <c r="E27" s="0" t="s">
        <v>4567</v>
      </c>
      <c r="F27" s="0" t="s">
        <v>4515</v>
      </c>
      <c r="G27" s="0" t="s">
        <v>2408</v>
      </c>
    </row>
    <row customHeight="1" ht="11.25">
      <c r="A28" s="0" t="s">
        <v>16</v>
      </c>
      <c r="B28" s="0" t="s">
        <v>4568</v>
      </c>
      <c r="C28" s="0" t="s">
        <v>4569</v>
      </c>
      <c r="D28" s="0" t="s">
        <v>4568</v>
      </c>
      <c r="E28" s="0" t="s">
        <v>4569</v>
      </c>
      <c r="F28" s="0" t="s">
        <v>4515</v>
      </c>
      <c r="G28" s="0" t="s">
        <v>2416</v>
      </c>
    </row>
    <row customHeight="1" ht="11.25">
      <c r="A29" s="0" t="s">
        <v>16</v>
      </c>
      <c r="B29" s="0" t="s">
        <v>4570</v>
      </c>
      <c r="C29" s="0" t="s">
        <v>4571</v>
      </c>
      <c r="D29" s="0" t="s">
        <v>4570</v>
      </c>
      <c r="E29" s="0" t="s">
        <v>4571</v>
      </c>
      <c r="F29" s="0" t="s">
        <v>4512</v>
      </c>
      <c r="G29" s="0" t="s">
        <v>2418</v>
      </c>
    </row>
    <row customHeight="1" ht="11.25">
      <c r="A30" s="0" t="s">
        <v>16</v>
      </c>
      <c r="B30" s="0" t="s">
        <v>4572</v>
      </c>
      <c r="C30" s="0" t="s">
        <v>4573</v>
      </c>
      <c r="D30" s="0" t="s">
        <v>4572</v>
      </c>
      <c r="E30" s="0" t="s">
        <v>4573</v>
      </c>
      <c r="F30" s="0" t="s">
        <v>4515</v>
      </c>
      <c r="G30" s="0" t="s">
        <v>2421</v>
      </c>
    </row>
    <row customHeight="1" ht="11.25">
      <c r="A31" s="0" t="s">
        <v>16</v>
      </c>
      <c r="B31" s="0" t="s">
        <v>4574</v>
      </c>
      <c r="C31" s="0" t="s">
        <v>4575</v>
      </c>
      <c r="D31" s="0" t="s">
        <v>4576</v>
      </c>
      <c r="E31" s="0" t="s">
        <v>4577</v>
      </c>
      <c r="F31" s="0" t="s">
        <v>4520</v>
      </c>
      <c r="G31" s="0" t="s">
        <v>2427</v>
      </c>
    </row>
    <row customHeight="1" ht="11.25">
      <c r="A32" s="0" t="s">
        <v>16</v>
      </c>
      <c r="B32" s="0" t="s">
        <v>4574</v>
      </c>
      <c r="C32" s="0" t="s">
        <v>4575</v>
      </c>
      <c r="D32" s="0" t="s">
        <v>4578</v>
      </c>
      <c r="E32" s="0" t="s">
        <v>4579</v>
      </c>
      <c r="F32" s="0" t="s">
        <v>4520</v>
      </c>
      <c r="G32" s="0" t="s">
        <v>2429</v>
      </c>
    </row>
    <row customHeight="1" ht="11.25">
      <c r="A33" s="0" t="s">
        <v>16</v>
      </c>
      <c r="B33" s="0" t="s">
        <v>4574</v>
      </c>
      <c r="C33" s="0" t="s">
        <v>4575</v>
      </c>
      <c r="D33" s="0" t="s">
        <v>4580</v>
      </c>
      <c r="E33" s="0" t="s">
        <v>4581</v>
      </c>
      <c r="F33" s="0" t="s">
        <v>4520</v>
      </c>
      <c r="G33" s="0" t="s">
        <v>2431</v>
      </c>
    </row>
    <row customHeight="1" ht="11.25">
      <c r="A34" s="0" t="s">
        <v>16</v>
      </c>
      <c r="B34" s="0" t="s">
        <v>4574</v>
      </c>
      <c r="C34" s="0" t="s">
        <v>4575</v>
      </c>
      <c r="D34" s="0" t="s">
        <v>4582</v>
      </c>
      <c r="E34" s="0" t="s">
        <v>4583</v>
      </c>
      <c r="F34" s="0" t="s">
        <v>4520</v>
      </c>
      <c r="G34" s="0" t="s">
        <v>2433</v>
      </c>
    </row>
    <row customHeight="1" ht="11.25">
      <c r="A35" s="0" t="s">
        <v>16</v>
      </c>
      <c r="B35" s="0" t="s">
        <v>4574</v>
      </c>
      <c r="C35" s="0" t="s">
        <v>4575</v>
      </c>
      <c r="D35" s="0" t="s">
        <v>4574</v>
      </c>
      <c r="E35" s="0" t="s">
        <v>4575</v>
      </c>
      <c r="F35" s="0" t="s">
        <v>4523</v>
      </c>
      <c r="G35" s="0" t="s">
        <v>2438</v>
      </c>
    </row>
    <row customHeight="1" ht="11.25">
      <c r="A36" s="0" t="s">
        <v>16</v>
      </c>
      <c r="B36" s="0" t="s">
        <v>4574</v>
      </c>
      <c r="C36" s="0" t="s">
        <v>4575</v>
      </c>
      <c r="D36" s="0" t="s">
        <v>4584</v>
      </c>
      <c r="E36" s="0" t="s">
        <v>4585</v>
      </c>
      <c r="F36" s="0" t="s">
        <v>4533</v>
      </c>
      <c r="G36" s="0" t="s">
        <v>2443</v>
      </c>
    </row>
    <row customHeight="1" ht="11.25">
      <c r="A37" s="0" t="s">
        <v>16</v>
      </c>
      <c r="B37" s="0" t="s">
        <v>4574</v>
      </c>
      <c r="C37" s="0" t="s">
        <v>4575</v>
      </c>
      <c r="D37" s="0" t="s">
        <v>4586</v>
      </c>
      <c r="E37" s="0" t="s">
        <v>4587</v>
      </c>
      <c r="F37" s="0" t="s">
        <v>4520</v>
      </c>
      <c r="G37" s="0" t="s">
        <v>2447</v>
      </c>
    </row>
    <row customHeight="1" ht="11.25">
      <c r="A38" s="0" t="s">
        <v>16</v>
      </c>
      <c r="B38" s="0" t="s">
        <v>4574</v>
      </c>
      <c r="C38" s="0" t="s">
        <v>4575</v>
      </c>
      <c r="D38" s="0" t="s">
        <v>4588</v>
      </c>
      <c r="E38" s="0" t="s">
        <v>4589</v>
      </c>
      <c r="F38" s="0" t="s">
        <v>4520</v>
      </c>
      <c r="G38" s="0" t="s">
        <v>2455</v>
      </c>
    </row>
    <row customHeight="1" ht="11.25">
      <c r="A39" s="0" t="s">
        <v>16</v>
      </c>
      <c r="B39" s="0" t="s">
        <v>4574</v>
      </c>
      <c r="C39" s="0" t="s">
        <v>4575</v>
      </c>
      <c r="D39" s="0" t="s">
        <v>4590</v>
      </c>
      <c r="E39" s="0" t="s">
        <v>4591</v>
      </c>
      <c r="F39" s="0" t="s">
        <v>4520</v>
      </c>
      <c r="G39" s="0" t="s">
        <v>2461</v>
      </c>
    </row>
    <row customHeight="1" ht="11.25">
      <c r="A40" s="0" t="s">
        <v>16</v>
      </c>
      <c r="B40" s="0" t="s">
        <v>4592</v>
      </c>
      <c r="C40" s="0" t="s">
        <v>4593</v>
      </c>
      <c r="D40" s="0" t="s">
        <v>4592</v>
      </c>
      <c r="E40" s="0" t="s">
        <v>4593</v>
      </c>
      <c r="F40" s="0" t="s">
        <v>4512</v>
      </c>
      <c r="G40" s="0" t="s">
        <v>2466</v>
      </c>
    </row>
    <row customHeight="1" ht="11.25">
      <c r="A41" s="0" t="s">
        <v>16</v>
      </c>
      <c r="B41" s="0" t="s">
        <v>4594</v>
      </c>
      <c r="C41" s="0" t="s">
        <v>4595</v>
      </c>
      <c r="D41" s="0" t="s">
        <v>4594</v>
      </c>
      <c r="E41" s="0" t="s">
        <v>4595</v>
      </c>
      <c r="F41" s="0" t="s">
        <v>4512</v>
      </c>
      <c r="G41" s="0" t="s">
        <v>2470</v>
      </c>
    </row>
    <row customHeight="1" ht="11.25">
      <c r="A42" s="0" t="s">
        <v>16</v>
      </c>
      <c r="B42" s="0" t="s">
        <v>4596</v>
      </c>
      <c r="C42" s="0" t="s">
        <v>4597</v>
      </c>
      <c r="D42" s="0" t="s">
        <v>4596</v>
      </c>
      <c r="E42" s="0" t="s">
        <v>4597</v>
      </c>
      <c r="F42" s="0" t="s">
        <v>4515</v>
      </c>
      <c r="G42" s="0" t="s">
        <v>2473</v>
      </c>
    </row>
    <row customHeight="1" ht="11.25">
      <c r="A43" s="0" t="s">
        <v>16</v>
      </c>
      <c r="B43" s="0" t="s">
        <v>4598</v>
      </c>
      <c r="C43" s="0" t="s">
        <v>4599</v>
      </c>
      <c r="D43" s="0" t="s">
        <v>4598</v>
      </c>
      <c r="E43" s="0" t="s">
        <v>4599</v>
      </c>
      <c r="F43" s="0" t="s">
        <v>4515</v>
      </c>
      <c r="G43" s="0" t="s">
        <v>2480</v>
      </c>
    </row>
    <row customHeight="1" ht="11.25">
      <c r="A44" s="0" t="s">
        <v>16</v>
      </c>
      <c r="B44" s="0" t="s">
        <v>4600</v>
      </c>
      <c r="C44" s="0" t="s">
        <v>4601</v>
      </c>
      <c r="D44" s="0" t="s">
        <v>4602</v>
      </c>
      <c r="E44" s="0" t="s">
        <v>4603</v>
      </c>
      <c r="F44" s="0" t="s">
        <v>4520</v>
      </c>
      <c r="G44" s="0" t="s">
        <v>2489</v>
      </c>
    </row>
    <row customHeight="1" ht="11.25">
      <c r="A45" s="0" t="s">
        <v>16</v>
      </c>
      <c r="B45" s="0" t="s">
        <v>4600</v>
      </c>
      <c r="C45" s="0" t="s">
        <v>4601</v>
      </c>
      <c r="D45" s="0" t="s">
        <v>4604</v>
      </c>
      <c r="E45" s="0" t="s">
        <v>4605</v>
      </c>
      <c r="F45" s="0" t="s">
        <v>4520</v>
      </c>
      <c r="G45" s="0" t="s">
        <v>2494</v>
      </c>
    </row>
    <row customHeight="1" ht="11.25">
      <c r="A46" s="0" t="s">
        <v>16</v>
      </c>
      <c r="B46" s="0" t="s">
        <v>4600</v>
      </c>
      <c r="C46" s="0" t="s">
        <v>4601</v>
      </c>
      <c r="D46" s="0" t="s">
        <v>4606</v>
      </c>
      <c r="E46" s="0" t="s">
        <v>4607</v>
      </c>
      <c r="F46" s="0" t="s">
        <v>4520</v>
      </c>
      <c r="G46" s="0" t="s">
        <v>2497</v>
      </c>
    </row>
    <row customHeight="1" ht="11.25">
      <c r="A47" s="0" t="s">
        <v>16</v>
      </c>
      <c r="B47" s="0" t="s">
        <v>4600</v>
      </c>
      <c r="C47" s="0" t="s">
        <v>4601</v>
      </c>
      <c r="D47" s="0" t="s">
        <v>4600</v>
      </c>
      <c r="E47" s="0" t="s">
        <v>4601</v>
      </c>
      <c r="F47" s="0" t="s">
        <v>4523</v>
      </c>
      <c r="G47" s="0" t="s">
        <v>2503</v>
      </c>
    </row>
    <row customHeight="1" ht="11.25">
      <c r="A48" s="0" t="s">
        <v>16</v>
      </c>
      <c r="B48" s="0" t="s">
        <v>4600</v>
      </c>
      <c r="C48" s="0" t="s">
        <v>4601</v>
      </c>
      <c r="D48" s="0" t="s">
        <v>4608</v>
      </c>
      <c r="E48" s="0" t="s">
        <v>4609</v>
      </c>
      <c r="F48" s="0" t="s">
        <v>4520</v>
      </c>
      <c r="G48" s="0" t="s">
        <v>2508</v>
      </c>
    </row>
    <row customHeight="1" ht="11.25">
      <c r="A49" s="0" t="s">
        <v>16</v>
      </c>
      <c r="B49" s="0" t="s">
        <v>4600</v>
      </c>
      <c r="C49" s="0" t="s">
        <v>4601</v>
      </c>
      <c r="D49" s="0" t="s">
        <v>4610</v>
      </c>
      <c r="E49" s="0" t="s">
        <v>4611</v>
      </c>
      <c r="F49" s="0" t="s">
        <v>4520</v>
      </c>
      <c r="G49" s="0" t="s">
        <v>2511</v>
      </c>
    </row>
    <row customHeight="1" ht="11.25">
      <c r="A50" s="0" t="s">
        <v>16</v>
      </c>
      <c r="B50" s="0" t="s">
        <v>4600</v>
      </c>
      <c r="C50" s="0" t="s">
        <v>4601</v>
      </c>
      <c r="D50" s="0" t="s">
        <v>4612</v>
      </c>
      <c r="E50" s="0" t="s">
        <v>4613</v>
      </c>
      <c r="F50" s="0" t="s">
        <v>4520</v>
      </c>
      <c r="G50" s="0" t="s">
        <v>2515</v>
      </c>
    </row>
    <row customHeight="1" ht="11.25">
      <c r="A51" s="0" t="s">
        <v>16</v>
      </c>
      <c r="B51" s="0" t="s">
        <v>4600</v>
      </c>
      <c r="C51" s="0" t="s">
        <v>4601</v>
      </c>
      <c r="D51" s="0" t="s">
        <v>4614</v>
      </c>
      <c r="E51" s="0" t="s">
        <v>4615</v>
      </c>
      <c r="F51" s="0" t="s">
        <v>4520</v>
      </c>
      <c r="G51" s="0" t="s">
        <v>2520</v>
      </c>
    </row>
    <row customHeight="1" ht="11.25">
      <c r="A52" s="0" t="s">
        <v>16</v>
      </c>
      <c r="B52" s="0" t="s">
        <v>4616</v>
      </c>
      <c r="C52" s="0" t="s">
        <v>4617</v>
      </c>
      <c r="D52" s="0" t="s">
        <v>4618</v>
      </c>
      <c r="E52" s="0" t="s">
        <v>4619</v>
      </c>
      <c r="F52" s="0" t="s">
        <v>4520</v>
      </c>
      <c r="G52" s="0" t="s">
        <v>2524</v>
      </c>
    </row>
    <row customHeight="1" ht="11.25">
      <c r="A53" s="0" t="s">
        <v>16</v>
      </c>
      <c r="B53" s="0" t="s">
        <v>4616</v>
      </c>
      <c r="C53" s="0" t="s">
        <v>4617</v>
      </c>
      <c r="D53" s="0" t="s">
        <v>4616</v>
      </c>
      <c r="E53" s="0" t="s">
        <v>4617</v>
      </c>
      <c r="F53" s="0" t="s">
        <v>4523</v>
      </c>
      <c r="G53" s="0" t="s">
        <v>2526</v>
      </c>
    </row>
    <row customHeight="1" ht="11.25">
      <c r="A54" s="0" t="s">
        <v>16</v>
      </c>
      <c r="B54" s="0" t="s">
        <v>4616</v>
      </c>
      <c r="C54" s="0" t="s">
        <v>4617</v>
      </c>
      <c r="D54" s="0" t="s">
        <v>4620</v>
      </c>
      <c r="E54" s="0" t="s">
        <v>4621</v>
      </c>
      <c r="F54" s="0" t="s">
        <v>4520</v>
      </c>
      <c r="G54" s="0" t="s">
        <v>2529</v>
      </c>
    </row>
    <row customHeight="1" ht="11.25">
      <c r="A55" s="0" t="s">
        <v>16</v>
      </c>
      <c r="B55" s="0" t="s">
        <v>4616</v>
      </c>
      <c r="C55" s="0" t="s">
        <v>4617</v>
      </c>
      <c r="D55" s="0" t="s">
        <v>4622</v>
      </c>
      <c r="E55" s="0" t="s">
        <v>4623</v>
      </c>
      <c r="F55" s="0" t="s">
        <v>4520</v>
      </c>
      <c r="G55" s="0" t="s">
        <v>2533</v>
      </c>
    </row>
    <row customHeight="1" ht="11.25">
      <c r="A56" s="0" t="s">
        <v>16</v>
      </c>
      <c r="B56" s="0" t="s">
        <v>4616</v>
      </c>
      <c r="C56" s="0" t="s">
        <v>4617</v>
      </c>
      <c r="D56" s="0" t="s">
        <v>4624</v>
      </c>
      <c r="E56" s="0" t="s">
        <v>4625</v>
      </c>
      <c r="F56" s="0" t="s">
        <v>4533</v>
      </c>
      <c r="G56" s="0" t="s">
        <v>2537</v>
      </c>
    </row>
    <row customHeight="1" ht="11.25">
      <c r="A57" s="0" t="s">
        <v>16</v>
      </c>
      <c r="B57" s="0" t="s">
        <v>4626</v>
      </c>
      <c r="C57" s="0" t="s">
        <v>4627</v>
      </c>
      <c r="D57" s="0" t="s">
        <v>4626</v>
      </c>
      <c r="E57" s="0" t="s">
        <v>4627</v>
      </c>
      <c r="F57" s="0" t="s">
        <v>4515</v>
      </c>
      <c r="G57" s="0" t="s">
        <v>2540</v>
      </c>
    </row>
    <row customHeight="1" ht="11.25">
      <c r="A58" s="0" t="s">
        <v>16</v>
      </c>
      <c r="B58" s="0" t="s">
        <v>4628</v>
      </c>
      <c r="C58" s="0" t="s">
        <v>4629</v>
      </c>
      <c r="D58" s="0" t="s">
        <v>4628</v>
      </c>
      <c r="E58" s="0" t="s">
        <v>4629</v>
      </c>
      <c r="F58" s="0" t="s">
        <v>4515</v>
      </c>
      <c r="G58" s="0" t="s">
        <v>2543</v>
      </c>
    </row>
    <row customHeight="1" ht="11.25">
      <c r="A59" s="0" t="s">
        <v>16</v>
      </c>
      <c r="B59" s="0" t="s">
        <v>4630</v>
      </c>
      <c r="C59" s="0" t="s">
        <v>4631</v>
      </c>
      <c r="D59" s="0" t="s">
        <v>4630</v>
      </c>
      <c r="E59" s="0" t="s">
        <v>4631</v>
      </c>
      <c r="F59" s="0" t="s">
        <v>4515</v>
      </c>
      <c r="G59" s="0" t="s">
        <v>2547</v>
      </c>
    </row>
    <row customHeight="1" ht="11.25">
      <c r="A60" s="0" t="s">
        <v>16</v>
      </c>
      <c r="B60" s="0" t="s">
        <v>4632</v>
      </c>
      <c r="C60" s="0" t="s">
        <v>4633</v>
      </c>
      <c r="D60" s="0" t="s">
        <v>4632</v>
      </c>
      <c r="E60" s="0" t="s">
        <v>4633</v>
      </c>
      <c r="F60" s="0" t="s">
        <v>4512</v>
      </c>
      <c r="G60" s="0" t="s">
        <v>2550</v>
      </c>
    </row>
    <row customHeight="1" ht="11.25">
      <c r="A61" s="0" t="s">
        <v>16</v>
      </c>
      <c r="B61" s="0" t="s">
        <v>4634</v>
      </c>
      <c r="C61" s="0" t="s">
        <v>4635</v>
      </c>
      <c r="D61" s="0" t="s">
        <v>4634</v>
      </c>
      <c r="E61" s="0" t="s">
        <v>4635</v>
      </c>
      <c r="F61" s="0" t="s">
        <v>4512</v>
      </c>
      <c r="G61" s="0" t="s">
        <v>4636</v>
      </c>
    </row>
    <row customHeight="1" ht="11.25">
      <c r="A62" s="0" t="s">
        <v>16</v>
      </c>
      <c r="B62" s="0" t="s">
        <v>4637</v>
      </c>
      <c r="C62" s="0" t="s">
        <v>4638</v>
      </c>
      <c r="D62" s="0" t="s">
        <v>4637</v>
      </c>
      <c r="E62" s="0" t="s">
        <v>4638</v>
      </c>
      <c r="F62" s="0" t="s">
        <v>4515</v>
      </c>
      <c r="G62" s="0" t="s">
        <v>4639</v>
      </c>
    </row>
    <row customHeight="1" ht="11.25">
      <c r="A63" s="0" t="s">
        <v>16</v>
      </c>
      <c r="B63" s="0" t="s">
        <v>4640</v>
      </c>
      <c r="C63" s="0" t="s">
        <v>4641</v>
      </c>
      <c r="D63" s="0" t="s">
        <v>4640</v>
      </c>
      <c r="E63" s="0" t="s">
        <v>4641</v>
      </c>
      <c r="F63" s="0" t="s">
        <v>4515</v>
      </c>
      <c r="G63" s="0" t="s">
        <v>4642</v>
      </c>
    </row>
    <row customHeight="1" ht="11.25">
      <c r="A64" s="0" t="s">
        <v>16</v>
      </c>
      <c r="B64" s="0" t="s">
        <v>4643</v>
      </c>
      <c r="C64" s="0" t="s">
        <v>4644</v>
      </c>
      <c r="D64" s="0" t="s">
        <v>4645</v>
      </c>
      <c r="E64" s="0" t="s">
        <v>4646</v>
      </c>
      <c r="F64" s="0" t="s">
        <v>4520</v>
      </c>
      <c r="G64" s="0" t="s">
        <v>4647</v>
      </c>
    </row>
    <row customHeight="1" ht="11.25">
      <c r="A65" s="0" t="s">
        <v>16</v>
      </c>
      <c r="B65" s="0" t="s">
        <v>4643</v>
      </c>
      <c r="C65" s="0" t="s">
        <v>4644</v>
      </c>
      <c r="D65" s="0" t="s">
        <v>4648</v>
      </c>
      <c r="E65" s="0" t="s">
        <v>4649</v>
      </c>
      <c r="F65" s="0" t="s">
        <v>4520</v>
      </c>
      <c r="G65" s="0" t="s">
        <v>4650</v>
      </c>
    </row>
    <row customHeight="1" ht="11.25">
      <c r="A66" s="0" t="s">
        <v>16</v>
      </c>
      <c r="B66" s="0" t="s">
        <v>4643</v>
      </c>
      <c r="C66" s="0" t="s">
        <v>4644</v>
      </c>
      <c r="D66" s="0" t="s">
        <v>4651</v>
      </c>
      <c r="E66" s="0" t="s">
        <v>4652</v>
      </c>
      <c r="F66" s="0" t="s">
        <v>4533</v>
      </c>
      <c r="G66" s="0" t="s">
        <v>4653</v>
      </c>
    </row>
    <row customHeight="1" ht="11.25">
      <c r="A67" s="0" t="s">
        <v>16</v>
      </c>
      <c r="B67" s="0" t="s">
        <v>4643</v>
      </c>
      <c r="C67" s="0" t="s">
        <v>4644</v>
      </c>
      <c r="D67" s="0" t="s">
        <v>4654</v>
      </c>
      <c r="E67" s="0" t="s">
        <v>4655</v>
      </c>
      <c r="F67" s="0" t="s">
        <v>4656</v>
      </c>
      <c r="G67" s="0" t="s">
        <v>2867</v>
      </c>
    </row>
    <row customHeight="1" ht="11.25">
      <c r="A68" s="0" t="s">
        <v>16</v>
      </c>
      <c r="B68" s="0" t="s">
        <v>4643</v>
      </c>
      <c r="C68" s="0" t="s">
        <v>4644</v>
      </c>
      <c r="D68" s="0" t="s">
        <v>4657</v>
      </c>
      <c r="E68" s="0" t="s">
        <v>4658</v>
      </c>
      <c r="F68" s="0" t="s">
        <v>4520</v>
      </c>
      <c r="G68" s="0" t="s">
        <v>4659</v>
      </c>
    </row>
    <row customHeight="1" ht="11.25">
      <c r="A69" s="0" t="s">
        <v>16</v>
      </c>
      <c r="B69" s="0" t="s">
        <v>4643</v>
      </c>
      <c r="C69" s="0" t="s">
        <v>4644</v>
      </c>
      <c r="D69" s="0" t="s">
        <v>4643</v>
      </c>
      <c r="E69" s="0" t="s">
        <v>4644</v>
      </c>
      <c r="F69" s="0" t="s">
        <v>4523</v>
      </c>
      <c r="G69" s="0" t="s">
        <v>3070</v>
      </c>
    </row>
    <row customHeight="1" ht="11.25">
      <c r="A70" s="0" t="s">
        <v>16</v>
      </c>
      <c r="B70" s="0" t="s">
        <v>4643</v>
      </c>
      <c r="C70" s="0" t="s">
        <v>4644</v>
      </c>
      <c r="D70" s="0" t="s">
        <v>4660</v>
      </c>
      <c r="E70" s="0" t="s">
        <v>4661</v>
      </c>
      <c r="F70" s="0" t="s">
        <v>4526</v>
      </c>
      <c r="G70" s="0" t="s">
        <v>4662</v>
      </c>
    </row>
    <row customHeight="1" ht="11.25">
      <c r="A71" s="0" t="s">
        <v>16</v>
      </c>
      <c r="B71" s="0" t="s">
        <v>4643</v>
      </c>
      <c r="C71" s="0" t="s">
        <v>4644</v>
      </c>
      <c r="D71" s="0" t="s">
        <v>4663</v>
      </c>
      <c r="E71" s="0" t="s">
        <v>4664</v>
      </c>
      <c r="F71" s="0" t="s">
        <v>4520</v>
      </c>
      <c r="G71" s="0" t="s">
        <v>4665</v>
      </c>
    </row>
    <row customHeight="1" ht="11.25">
      <c r="A72" s="0" t="s">
        <v>16</v>
      </c>
      <c r="B72" s="0" t="s">
        <v>4643</v>
      </c>
      <c r="C72" s="0" t="s">
        <v>4644</v>
      </c>
      <c r="D72" s="0" t="s">
        <v>4666</v>
      </c>
      <c r="E72" s="0" t="s">
        <v>4667</v>
      </c>
      <c r="F72" s="0" t="s">
        <v>4520</v>
      </c>
      <c r="G72" s="0" t="s">
        <v>4668</v>
      </c>
    </row>
    <row customHeight="1" ht="11.25">
      <c r="A73" s="0" t="s">
        <v>16</v>
      </c>
      <c r="B73" s="0" t="s">
        <v>4643</v>
      </c>
      <c r="C73" s="0" t="s">
        <v>4644</v>
      </c>
      <c r="D73" s="0" t="s">
        <v>4669</v>
      </c>
      <c r="E73" s="0" t="s">
        <v>4670</v>
      </c>
      <c r="F73" s="0" t="s">
        <v>4520</v>
      </c>
      <c r="G73" s="0" t="s">
        <v>4671</v>
      </c>
    </row>
    <row customHeight="1" ht="11.25">
      <c r="A74" s="0" t="s">
        <v>16</v>
      </c>
      <c r="B74" s="0" t="s">
        <v>4672</v>
      </c>
      <c r="C74" s="0" t="s">
        <v>4673</v>
      </c>
      <c r="D74" s="0" t="s">
        <v>4672</v>
      </c>
      <c r="E74" s="0" t="s">
        <v>4673</v>
      </c>
      <c r="F74" s="0" t="s">
        <v>4515</v>
      </c>
      <c r="G74" s="0" t="s">
        <v>4674</v>
      </c>
    </row>
    <row customHeight="1" ht="11.25">
      <c r="A75" s="0" t="s">
        <v>16</v>
      </c>
      <c r="B75" s="0" t="s">
        <v>4675</v>
      </c>
      <c r="C75" s="0" t="s">
        <v>4676</v>
      </c>
      <c r="D75" s="0" t="s">
        <v>4677</v>
      </c>
      <c r="E75" s="0" t="s">
        <v>4678</v>
      </c>
      <c r="F75" s="0" t="s">
        <v>4520</v>
      </c>
      <c r="G75" s="0" t="s">
        <v>4679</v>
      </c>
    </row>
    <row customHeight="1" ht="11.25">
      <c r="A76" s="0" t="s">
        <v>16</v>
      </c>
      <c r="B76" s="0" t="s">
        <v>4675</v>
      </c>
      <c r="C76" s="0" t="s">
        <v>4676</v>
      </c>
      <c r="D76" s="0" t="s">
        <v>4680</v>
      </c>
      <c r="E76" s="0" t="s">
        <v>4681</v>
      </c>
      <c r="F76" s="0" t="s">
        <v>4520</v>
      </c>
      <c r="G76" s="0" t="s">
        <v>4682</v>
      </c>
    </row>
    <row customHeight="1" ht="11.25">
      <c r="A77" s="0" t="s">
        <v>16</v>
      </c>
      <c r="B77" s="0" t="s">
        <v>4675</v>
      </c>
      <c r="C77" s="0" t="s">
        <v>4676</v>
      </c>
      <c r="D77" s="0" t="s">
        <v>4683</v>
      </c>
      <c r="E77" s="0" t="s">
        <v>4684</v>
      </c>
      <c r="F77" s="0" t="s">
        <v>4520</v>
      </c>
      <c r="G77" s="0" t="s">
        <v>4685</v>
      </c>
    </row>
    <row customHeight="1" ht="11.25">
      <c r="A78" s="0" t="s">
        <v>16</v>
      </c>
      <c r="B78" s="0" t="s">
        <v>4675</v>
      </c>
      <c r="C78" s="0" t="s">
        <v>4676</v>
      </c>
      <c r="D78" s="0" t="s">
        <v>4686</v>
      </c>
      <c r="E78" s="0" t="s">
        <v>4687</v>
      </c>
      <c r="F78" s="0" t="s">
        <v>4520</v>
      </c>
      <c r="G78" s="0" t="s">
        <v>4688</v>
      </c>
    </row>
    <row customHeight="1" ht="11.25">
      <c r="A79" s="0" t="s">
        <v>16</v>
      </c>
      <c r="B79" s="0" t="s">
        <v>4675</v>
      </c>
      <c r="C79" s="0" t="s">
        <v>4676</v>
      </c>
      <c r="D79" s="0" t="s">
        <v>4689</v>
      </c>
      <c r="E79" s="0" t="s">
        <v>4690</v>
      </c>
      <c r="F79" s="0" t="s">
        <v>4520</v>
      </c>
      <c r="G79" s="0" t="s">
        <v>4691</v>
      </c>
    </row>
    <row customHeight="1" ht="11.25">
      <c r="A80" s="0" t="s">
        <v>16</v>
      </c>
      <c r="B80" s="0" t="s">
        <v>4675</v>
      </c>
      <c r="C80" s="0" t="s">
        <v>4676</v>
      </c>
      <c r="D80" s="0" t="s">
        <v>4692</v>
      </c>
      <c r="E80" s="0" t="s">
        <v>4693</v>
      </c>
      <c r="F80" s="0" t="s">
        <v>4520</v>
      </c>
      <c r="G80" s="0" t="s">
        <v>4694</v>
      </c>
    </row>
    <row customHeight="1" ht="11.25">
      <c r="A81" s="0" t="s">
        <v>16</v>
      </c>
      <c r="B81" s="0" t="s">
        <v>4675</v>
      </c>
      <c r="C81" s="0" t="s">
        <v>4676</v>
      </c>
      <c r="D81" s="0" t="s">
        <v>4695</v>
      </c>
      <c r="E81" s="0" t="s">
        <v>4696</v>
      </c>
      <c r="F81" s="0" t="s">
        <v>4520</v>
      </c>
      <c r="G81" s="0" t="s">
        <v>4697</v>
      </c>
    </row>
    <row customHeight="1" ht="11.25">
      <c r="A82" s="0" t="s">
        <v>16</v>
      </c>
      <c r="B82" s="0" t="s">
        <v>4675</v>
      </c>
      <c r="C82" s="0" t="s">
        <v>4676</v>
      </c>
      <c r="D82" s="0" t="s">
        <v>4675</v>
      </c>
      <c r="E82" s="0" t="s">
        <v>4676</v>
      </c>
      <c r="F82" s="0" t="s">
        <v>4523</v>
      </c>
      <c r="G82" s="0" t="s">
        <v>4698</v>
      </c>
    </row>
    <row customHeight="1" ht="11.25">
      <c r="A83" s="0" t="s">
        <v>16</v>
      </c>
      <c r="B83" s="0" t="s">
        <v>4675</v>
      </c>
      <c r="C83" s="0" t="s">
        <v>4676</v>
      </c>
      <c r="D83" s="0" t="s">
        <v>4699</v>
      </c>
      <c r="E83" s="0" t="s">
        <v>4700</v>
      </c>
      <c r="F83" s="0" t="s">
        <v>4520</v>
      </c>
      <c r="G83" s="0" t="s">
        <v>4701</v>
      </c>
    </row>
    <row customHeight="1" ht="11.25">
      <c r="A84" s="0" t="s">
        <v>16</v>
      </c>
      <c r="B84" s="0" t="s">
        <v>4675</v>
      </c>
      <c r="C84" s="0" t="s">
        <v>4676</v>
      </c>
      <c r="D84" s="0" t="s">
        <v>4702</v>
      </c>
      <c r="E84" s="0" t="s">
        <v>4703</v>
      </c>
      <c r="F84" s="0" t="s">
        <v>4520</v>
      </c>
      <c r="G84" s="0" t="s">
        <v>4704</v>
      </c>
    </row>
    <row customHeight="1" ht="11.25">
      <c r="A85" s="0" t="s">
        <v>16</v>
      </c>
      <c r="B85" s="0" t="s">
        <v>4675</v>
      </c>
      <c r="C85" s="0" t="s">
        <v>4676</v>
      </c>
      <c r="D85" s="0" t="s">
        <v>4705</v>
      </c>
      <c r="E85" s="0" t="s">
        <v>4706</v>
      </c>
      <c r="F85" s="0" t="s">
        <v>4520</v>
      </c>
      <c r="G85" s="0" t="s">
        <v>4707</v>
      </c>
    </row>
    <row customHeight="1" ht="11.25">
      <c r="A86" s="0" t="s">
        <v>16</v>
      </c>
      <c r="B86" s="0" t="s">
        <v>4675</v>
      </c>
      <c r="C86" s="0" t="s">
        <v>4676</v>
      </c>
      <c r="D86" s="0" t="s">
        <v>4708</v>
      </c>
      <c r="E86" s="0" t="s">
        <v>4709</v>
      </c>
      <c r="F86" s="0" t="s">
        <v>4520</v>
      </c>
      <c r="G86" s="0" t="s">
        <v>4710</v>
      </c>
    </row>
    <row customHeight="1" ht="11.25">
      <c r="A87" s="0" t="s">
        <v>16</v>
      </c>
      <c r="B87" s="0" t="s">
        <v>4675</v>
      </c>
      <c r="C87" s="0" t="s">
        <v>4676</v>
      </c>
      <c r="D87" s="0" t="s">
        <v>4711</v>
      </c>
      <c r="E87" s="0" t="s">
        <v>4712</v>
      </c>
      <c r="F87" s="0" t="s">
        <v>4520</v>
      </c>
      <c r="G87" s="0" t="s">
        <v>4713</v>
      </c>
    </row>
    <row customHeight="1" ht="11.25">
      <c r="A88" s="0" t="s">
        <v>16</v>
      </c>
      <c r="B88" s="0" t="s">
        <v>4675</v>
      </c>
      <c r="C88" s="0" t="s">
        <v>4676</v>
      </c>
      <c r="D88" s="0" t="s">
        <v>4714</v>
      </c>
      <c r="E88" s="0" t="s">
        <v>4715</v>
      </c>
      <c r="F88" s="0" t="s">
        <v>4520</v>
      </c>
      <c r="G88" s="0" t="s">
        <v>4716</v>
      </c>
    </row>
    <row customHeight="1" ht="11.25">
      <c r="A89" s="0" t="s">
        <v>16</v>
      </c>
      <c r="B89" s="0" t="s">
        <v>4675</v>
      </c>
      <c r="C89" s="0" t="s">
        <v>4676</v>
      </c>
      <c r="D89" s="0" t="s">
        <v>4717</v>
      </c>
      <c r="E89" s="0" t="s">
        <v>4718</v>
      </c>
      <c r="F89" s="0" t="s">
        <v>4520</v>
      </c>
      <c r="G89" s="0" t="s">
        <v>4719</v>
      </c>
    </row>
    <row customHeight="1" ht="11.25">
      <c r="A90" s="0" t="s">
        <v>16</v>
      </c>
      <c r="B90" s="0" t="s">
        <v>4720</v>
      </c>
      <c r="C90" s="0" t="s">
        <v>4721</v>
      </c>
      <c r="D90" s="0" t="s">
        <v>4720</v>
      </c>
      <c r="E90" s="0" t="s">
        <v>4721</v>
      </c>
      <c r="F90" s="0" t="s">
        <v>4515</v>
      </c>
      <c r="G90" s="0" t="s">
        <v>4722</v>
      </c>
    </row>
    <row customHeight="1" ht="11.25">
      <c r="A91" s="0" t="s">
        <v>16</v>
      </c>
      <c r="B91" s="0" t="s">
        <v>4723</v>
      </c>
      <c r="C91" s="0" t="s">
        <v>4724</v>
      </c>
      <c r="D91" s="0" t="s">
        <v>4723</v>
      </c>
      <c r="E91" s="0" t="s">
        <v>4724</v>
      </c>
      <c r="F91" s="0" t="s">
        <v>4515</v>
      </c>
      <c r="G91" s="0" t="s">
        <v>4725</v>
      </c>
    </row>
    <row customHeight="1" ht="11.25">
      <c r="A92" s="0" t="s">
        <v>16</v>
      </c>
      <c r="B92" s="0" t="s">
        <v>4726</v>
      </c>
      <c r="C92" s="0" t="s">
        <v>4727</v>
      </c>
      <c r="D92" s="0" t="s">
        <v>4728</v>
      </c>
      <c r="E92" s="0" t="s">
        <v>4729</v>
      </c>
      <c r="F92" s="0" t="s">
        <v>4520</v>
      </c>
      <c r="G92" s="0" t="s">
        <v>4730</v>
      </c>
    </row>
    <row customHeight="1" ht="11.25">
      <c r="A93" s="0" t="s">
        <v>16</v>
      </c>
      <c r="B93" s="0" t="s">
        <v>4726</v>
      </c>
      <c r="C93" s="0" t="s">
        <v>4727</v>
      </c>
      <c r="D93" s="0" t="s">
        <v>4731</v>
      </c>
      <c r="E93" s="0" t="s">
        <v>4732</v>
      </c>
      <c r="F93" s="0" t="s">
        <v>4520</v>
      </c>
      <c r="G93" s="0" t="s">
        <v>4733</v>
      </c>
    </row>
    <row customHeight="1" ht="11.25">
      <c r="A94" s="0" t="s">
        <v>16</v>
      </c>
      <c r="B94" s="0" t="s">
        <v>4726</v>
      </c>
      <c r="C94" s="0" t="s">
        <v>4727</v>
      </c>
      <c r="D94" s="0" t="s">
        <v>4734</v>
      </c>
      <c r="E94" s="0" t="s">
        <v>4735</v>
      </c>
      <c r="F94" s="0" t="s">
        <v>4520</v>
      </c>
      <c r="G94" s="0" t="s">
        <v>4736</v>
      </c>
    </row>
    <row customHeight="1" ht="11.25">
      <c r="A95" s="0" t="s">
        <v>16</v>
      </c>
      <c r="B95" s="0" t="s">
        <v>4726</v>
      </c>
      <c r="C95" s="0" t="s">
        <v>4727</v>
      </c>
      <c r="D95" s="0" t="s">
        <v>4737</v>
      </c>
      <c r="E95" s="0" t="s">
        <v>4738</v>
      </c>
      <c r="F95" s="0" t="s">
        <v>4520</v>
      </c>
      <c r="G95" s="0" t="s">
        <v>4739</v>
      </c>
    </row>
    <row customHeight="1" ht="11.25">
      <c r="A96" s="0" t="s">
        <v>16</v>
      </c>
      <c r="B96" s="0" t="s">
        <v>4726</v>
      </c>
      <c r="C96" s="0" t="s">
        <v>4727</v>
      </c>
      <c r="D96" s="0" t="s">
        <v>4740</v>
      </c>
      <c r="E96" s="0" t="s">
        <v>4741</v>
      </c>
      <c r="F96" s="0" t="s">
        <v>4520</v>
      </c>
      <c r="G96" s="0" t="s">
        <v>4742</v>
      </c>
    </row>
    <row customHeight="1" ht="11.25">
      <c r="A97" s="0" t="s">
        <v>16</v>
      </c>
      <c r="B97" s="0" t="s">
        <v>4726</v>
      </c>
      <c r="C97" s="0" t="s">
        <v>4727</v>
      </c>
      <c r="D97" s="0" t="s">
        <v>4743</v>
      </c>
      <c r="E97" s="0" t="s">
        <v>4744</v>
      </c>
      <c r="F97" s="0" t="s">
        <v>4520</v>
      </c>
      <c r="G97" s="0" t="s">
        <v>4745</v>
      </c>
    </row>
    <row customHeight="1" ht="11.25">
      <c r="A98" s="0" t="s">
        <v>16</v>
      </c>
      <c r="B98" s="0" t="s">
        <v>4726</v>
      </c>
      <c r="C98" s="0" t="s">
        <v>4727</v>
      </c>
      <c r="D98" s="0" t="s">
        <v>4726</v>
      </c>
      <c r="E98" s="0" t="s">
        <v>4727</v>
      </c>
      <c r="F98" s="0" t="s">
        <v>4523</v>
      </c>
      <c r="G98" s="0" t="s">
        <v>4746</v>
      </c>
    </row>
    <row customHeight="1" ht="11.25">
      <c r="A99" s="0" t="s">
        <v>16</v>
      </c>
      <c r="B99" s="0" t="s">
        <v>4726</v>
      </c>
      <c r="C99" s="0" t="s">
        <v>4727</v>
      </c>
      <c r="D99" s="0" t="s">
        <v>4747</v>
      </c>
      <c r="E99" s="0" t="s">
        <v>4748</v>
      </c>
      <c r="F99" s="0" t="s">
        <v>4520</v>
      </c>
      <c r="G99" s="0" t="s">
        <v>4749</v>
      </c>
    </row>
    <row customHeight="1" ht="11.25">
      <c r="A100" s="0" t="s">
        <v>16</v>
      </c>
      <c r="B100" s="0" t="s">
        <v>4726</v>
      </c>
      <c r="C100" s="0" t="s">
        <v>4727</v>
      </c>
      <c r="D100" s="0" t="s">
        <v>4750</v>
      </c>
      <c r="E100" s="0" t="s">
        <v>4751</v>
      </c>
      <c r="F100" s="0" t="s">
        <v>4520</v>
      </c>
      <c r="G100" s="0" t="s">
        <v>4752</v>
      </c>
    </row>
    <row customHeight="1" ht="11.25">
      <c r="A101" s="0" t="s">
        <v>16</v>
      </c>
      <c r="B101" s="0" t="s">
        <v>4726</v>
      </c>
      <c r="C101" s="0" t="s">
        <v>4727</v>
      </c>
      <c r="D101" s="0" t="s">
        <v>4753</v>
      </c>
      <c r="E101" s="0" t="s">
        <v>4754</v>
      </c>
      <c r="F101" s="0" t="s">
        <v>4520</v>
      </c>
      <c r="G101" s="0" t="s">
        <v>4755</v>
      </c>
    </row>
    <row customHeight="1" ht="11.25">
      <c r="A102" s="0" t="s">
        <v>16</v>
      </c>
      <c r="B102" s="0" t="s">
        <v>4726</v>
      </c>
      <c r="C102" s="0" t="s">
        <v>4727</v>
      </c>
      <c r="D102" s="0" t="s">
        <v>4756</v>
      </c>
      <c r="E102" s="0" t="s">
        <v>4757</v>
      </c>
      <c r="F102" s="0" t="s">
        <v>4520</v>
      </c>
      <c r="G102" s="0" t="s">
        <v>4758</v>
      </c>
    </row>
    <row customHeight="1" ht="11.25">
      <c r="A103" s="0" t="s">
        <v>16</v>
      </c>
      <c r="B103" s="0" t="s">
        <v>107</v>
      </c>
      <c r="C103" s="0" t="s">
        <v>108</v>
      </c>
      <c r="D103" s="0" t="s">
        <v>107</v>
      </c>
      <c r="E103" s="0" t="s">
        <v>108</v>
      </c>
      <c r="F103" s="0" t="s">
        <v>4512</v>
      </c>
      <c r="G103" s="0" t="s">
        <v>106</v>
      </c>
    </row>
    <row customHeight="1" ht="11.25">
      <c r="A104" s="0" t="s">
        <v>16</v>
      </c>
      <c r="B104" s="0" t="s">
        <v>4759</v>
      </c>
      <c r="C104" s="0" t="s">
        <v>4760</v>
      </c>
      <c r="D104" s="0" t="s">
        <v>4759</v>
      </c>
      <c r="E104" s="0" t="s">
        <v>4760</v>
      </c>
      <c r="F104" s="0" t="s">
        <v>4515</v>
      </c>
      <c r="G104" s="0" t="s">
        <v>4761</v>
      </c>
    </row>
    <row customHeight="1" ht="11.25">
      <c r="A105" s="0" t="s">
        <v>16</v>
      </c>
      <c r="B105" s="0" t="s">
        <v>4762</v>
      </c>
      <c r="C105" s="0" t="s">
        <v>4763</v>
      </c>
      <c r="D105" s="0" t="s">
        <v>4762</v>
      </c>
      <c r="E105" s="0" t="s">
        <v>4763</v>
      </c>
      <c r="F105" s="0" t="s">
        <v>4515</v>
      </c>
      <c r="G105" s="0" t="s">
        <v>4764</v>
      </c>
    </row>
    <row customHeight="1" ht="11.25">
      <c r="A106" s="0" t="s">
        <v>16</v>
      </c>
      <c r="B106" s="0" t="s">
        <v>4765</v>
      </c>
      <c r="C106" s="0" t="s">
        <v>4766</v>
      </c>
      <c r="D106" s="0" t="s">
        <v>4765</v>
      </c>
      <c r="E106" s="0" t="s">
        <v>4766</v>
      </c>
      <c r="F106" s="0" t="s">
        <v>4515</v>
      </c>
      <c r="G106" s="0" t="s">
        <v>4767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57271-E95C-C399-B42F-0.7803C07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4932</v>
      </c>
      <c r="B1" s="839" t="s">
        <v>4933</v>
      </c>
      <c r="C1" s="839" t="s">
        <v>2012</v>
      </c>
    </row>
    <row customHeight="1" ht="11.25">
      <c r="A2" s="839">
        <v>4189678</v>
      </c>
      <c r="B2" s="839" t="s">
        <v>4934</v>
      </c>
      <c r="C2" s="839" t="s">
        <v>4935</v>
      </c>
    </row>
    <row customHeight="1" ht="11.25">
      <c r="A3" s="839">
        <v>4190415</v>
      </c>
      <c r="B3" s="839" t="s">
        <v>4936</v>
      </c>
      <c r="C3" s="839" t="s">
        <v>4935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068B77-E759-6196-79F1-0.AF55315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4937</v>
      </c>
      <c r="B1" s="167" t="s">
        <v>4938</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E5AD5-E56F-D549-72DB-0.1C47C5C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4939</v>
      </c>
      <c r="B1" s="0" t="b">
        <v>1</v>
      </c>
    </row>
    <row customHeight="1" ht="11.25">
      <c r="A2" s="0" t="s">
        <v>4940</v>
      </c>
      <c r="B2" s="0" t="b">
        <v>0</v>
      </c>
    </row>
    <row customHeight="1" ht="11.25">
      <c r="A3" s="0" t="s">
        <v>4941</v>
      </c>
      <c r="B3" s="0" t="b">
        <v>1</v>
      </c>
    </row>
    <row customHeight="1" ht="11.25">
      <c r="A4" s="0" t="s">
        <v>4942</v>
      </c>
      <c r="B4" s="0" t="b">
        <v>0</v>
      </c>
    </row>
    <row customHeight="1" ht="11.25">
      <c r="A5" s="0" t="s">
        <v>4943</v>
      </c>
      <c r="B5" s="0" t="b">
        <v>0</v>
      </c>
    </row>
    <row customHeight="1" ht="11.25">
      <c r="A6" s="0" t="s">
        <v>4944</v>
      </c>
      <c r="B6" s="0" t="b">
        <v>0</v>
      </c>
    </row>
    <row customHeight="1" ht="11.25">
      <c r="A7" s="0" t="s">
        <v>4945</v>
      </c>
      <c r="B7" s="0" t="b">
        <v>0</v>
      </c>
    </row>
    <row customHeight="1" ht="11.25">
      <c r="A8" s="0" t="s">
        <v>4946</v>
      </c>
      <c r="B8" s="0" t="b">
        <v>0</v>
      </c>
    </row>
    <row customHeight="1" ht="11.25">
      <c r="A9" s="0" t="s">
        <v>4947</v>
      </c>
      <c r="B9" s="0" t="b">
        <v>0</v>
      </c>
    </row>
    <row customHeight="1" ht="11.25">
      <c r="A10" s="0" t="s">
        <v>4948</v>
      </c>
      <c r="B10" s="0" t="b">
        <v>0</v>
      </c>
    </row>
    <row customHeight="1" ht="11.25">
      <c r="A11" s="0" t="s">
        <v>4949</v>
      </c>
      <c r="B11" s="0" t="b">
        <v>1</v>
      </c>
    </row>
    <row customHeight="1" ht="11.25">
      <c r="A12" s="0" t="s">
        <v>4950</v>
      </c>
      <c r="B12" s="0" t="b">
        <v>0</v>
      </c>
    </row>
    <row customHeight="1" ht="11.25">
      <c r="A13" s="0" t="s">
        <v>4951</v>
      </c>
      <c r="B13" s="0" t="b">
        <v>0</v>
      </c>
    </row>
    <row customHeight="1" ht="11.25">
      <c r="A14" s="0" t="s">
        <v>4952</v>
      </c>
      <c r="B14" s="0" t="b">
        <v>0</v>
      </c>
    </row>
    <row customHeight="1" ht="11.25">
      <c r="A15" s="0" t="s">
        <v>4953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1BF27B-6C6B-2A34-54C4-0.1505EDC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0814E-4D8A-417C-6014-0.96D83F7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4954</v>
      </c>
      <c r="B1" s="71" t="s">
        <v>4955</v>
      </c>
    </row>
    <row customHeight="1" ht="11.25">
      <c r="A2" s="68" t="s">
        <v>4956</v>
      </c>
      <c r="B2" s="68" t="s">
        <v>4957</v>
      </c>
    </row>
    <row customHeight="1" ht="11.25">
      <c r="A3" s="68" t="s">
        <v>4958</v>
      </c>
      <c r="B3" s="68" t="s">
        <v>4959</v>
      </c>
    </row>
    <row customHeight="1" ht="11.25">
      <c r="A4" s="68" t="s">
        <v>4960</v>
      </c>
      <c r="B4" s="68" t="s">
        <v>4961</v>
      </c>
    </row>
    <row customHeight="1" ht="11.25">
      <c r="A5" s="68" t="s">
        <v>4962</v>
      </c>
      <c r="B5" s="68" t="s">
        <v>4963</v>
      </c>
    </row>
    <row customHeight="1" ht="11.25">
      <c r="A6" s="68" t="s">
        <v>4964</v>
      </c>
      <c r="B6" s="68" t="s">
        <v>4965</v>
      </c>
    </row>
    <row customHeight="1" ht="11.25">
      <c r="A7" s="68" t="s">
        <v>4966</v>
      </c>
      <c r="B7" s="68" t="s">
        <v>4967</v>
      </c>
    </row>
    <row customHeight="1" ht="11.25">
      <c r="A8" s="68" t="s">
        <v>4968</v>
      </c>
      <c r="B8" s="68" t="s">
        <v>4969</v>
      </c>
    </row>
    <row customHeight="1" ht="11.25">
      <c r="A9" s="68" t="s">
        <v>4970</v>
      </c>
      <c r="B9" s="68" t="s">
        <v>4971</v>
      </c>
    </row>
    <row customHeight="1" ht="11.25">
      <c r="A10" s="68" t="s">
        <v>4972</v>
      </c>
      <c r="B10" s="68" t="s">
        <v>4973</v>
      </c>
    </row>
    <row customHeight="1" ht="11.25">
      <c r="A11" s="68" t="s">
        <v>4974</v>
      </c>
      <c r="B11" s="68" t="s">
        <v>4975</v>
      </c>
    </row>
    <row customHeight="1" ht="11.25">
      <c r="A12" s="68" t="s">
        <v>4976</v>
      </c>
      <c r="B12" s="68" t="s">
        <v>4977</v>
      </c>
    </row>
    <row customHeight="1" ht="11.25">
      <c r="A13" s="68" t="s">
        <v>4978</v>
      </c>
      <c r="B13" s="68" t="s">
        <v>4979</v>
      </c>
    </row>
    <row customHeight="1" ht="11.25">
      <c r="A14" s="68" t="s">
        <v>4980</v>
      </c>
      <c r="B14" s="68" t="s">
        <v>4981</v>
      </c>
    </row>
    <row customHeight="1" ht="11.25">
      <c r="A15" s="68" t="s">
        <v>4982</v>
      </c>
      <c r="B15" s="68" t="s">
        <v>4983</v>
      </c>
    </row>
    <row customHeight="1" ht="11.25">
      <c r="A16" s="68" t="s">
        <v>4984</v>
      </c>
      <c r="B16" s="68" t="s">
        <v>4985</v>
      </c>
    </row>
    <row customHeight="1" ht="11.25">
      <c r="A17" s="68" t="s">
        <v>4986</v>
      </c>
      <c r="B17" s="68" t="s">
        <v>4987</v>
      </c>
    </row>
    <row customHeight="1" ht="11.25">
      <c r="A18" s="68" t="s">
        <v>4988</v>
      </c>
      <c r="B18" s="68" t="s">
        <v>4989</v>
      </c>
    </row>
    <row customHeight="1" ht="11.25">
      <c r="A19" s="68" t="s">
        <v>4990</v>
      </c>
      <c r="B19" s="68" t="s">
        <v>4991</v>
      </c>
    </row>
    <row customHeight="1" ht="11.25">
      <c r="A20" s="68" t="s">
        <v>4992</v>
      </c>
      <c r="B20" s="68" t="s">
        <v>4993</v>
      </c>
    </row>
    <row customHeight="1" ht="11.25">
      <c r="A21" s="68" t="s">
        <v>4994</v>
      </c>
      <c r="B21" s="68" t="s">
        <v>4995</v>
      </c>
    </row>
    <row customHeight="1" ht="11.25">
      <c r="A22" s="68" t="s">
        <v>4996</v>
      </c>
      <c r="B22" s="68" t="s">
        <v>4997</v>
      </c>
    </row>
    <row customHeight="1" ht="11.25">
      <c r="A23" s="68" t="s">
        <v>4998</v>
      </c>
      <c r="B23" s="68" t="s">
        <v>4999</v>
      </c>
    </row>
    <row customHeight="1" ht="11.25">
      <c r="A24" s="68" t="s">
        <v>5000</v>
      </c>
      <c r="B24" s="68" t="s">
        <v>5001</v>
      </c>
    </row>
    <row customHeight="1" ht="11.25">
      <c r="A25" s="68" t="s">
        <v>5002</v>
      </c>
      <c r="B25" s="68" t="s">
        <v>5003</v>
      </c>
    </row>
    <row customHeight="1" ht="11.25">
      <c r="A26" s="68" t="s">
        <v>5004</v>
      </c>
      <c r="B26" s="68" t="s">
        <v>5005</v>
      </c>
    </row>
    <row customHeight="1" ht="11.25">
      <c r="A27" s="68" t="s">
        <v>5006</v>
      </c>
      <c r="B27" s="68" t="s">
        <v>5007</v>
      </c>
    </row>
    <row customHeight="1" ht="11.25">
      <c r="A28" s="68" t="s">
        <v>5008</v>
      </c>
      <c r="B28" s="68" t="s">
        <v>5009</v>
      </c>
    </row>
    <row customHeight="1" ht="11.25">
      <c r="A29" s="68" t="s">
        <v>5010</v>
      </c>
      <c r="B29" s="68" t="s">
        <v>5011</v>
      </c>
    </row>
    <row customHeight="1" ht="11.25">
      <c r="A30" s="68" t="s">
        <v>5012</v>
      </c>
      <c r="B30" s="68" t="s">
        <v>5013</v>
      </c>
    </row>
    <row customHeight="1" ht="11.25">
      <c r="A31" s="68" t="s">
        <v>5014</v>
      </c>
      <c r="B31" s="68" t="s">
        <v>5015</v>
      </c>
    </row>
    <row customHeight="1" ht="11.25">
      <c r="A32" s="68" t="s">
        <v>5016</v>
      </c>
      <c r="B32" s="68" t="s">
        <v>5017</v>
      </c>
    </row>
    <row customHeight="1" ht="11.25">
      <c r="A33" s="68" t="s">
        <v>5018</v>
      </c>
      <c r="B33" s="68" t="s">
        <v>5019</v>
      </c>
    </row>
    <row customHeight="1" ht="11.25">
      <c r="A34" s="68" t="s">
        <v>5020</v>
      </c>
      <c r="B34" s="68" t="s">
        <v>5021</v>
      </c>
    </row>
    <row customHeight="1" ht="11.25">
      <c r="A35" s="68" t="s">
        <v>5022</v>
      </c>
      <c r="B35" s="68" t="s">
        <v>5023</v>
      </c>
    </row>
    <row customHeight="1" ht="11.25">
      <c r="A36" s="68" t="s">
        <v>5024</v>
      </c>
      <c r="B36" s="68" t="s">
        <v>5025</v>
      </c>
    </row>
    <row customHeight="1" ht="11.25">
      <c r="A37" s="68" t="s">
        <v>5026</v>
      </c>
      <c r="B37" s="68" t="s">
        <v>5027</v>
      </c>
    </row>
    <row customHeight="1" ht="11.25">
      <c r="A38" s="68" t="s">
        <v>5028</v>
      </c>
      <c r="B38" s="68" t="s">
        <v>5029</v>
      </c>
    </row>
    <row customHeight="1" ht="11.25">
      <c r="A39" s="68" t="s">
        <v>5030</v>
      </c>
      <c r="B39" s="68" t="s">
        <v>5031</v>
      </c>
    </row>
    <row customHeight="1" ht="11.25">
      <c r="A40" s="68" t="s">
        <v>5032</v>
      </c>
      <c r="B40" s="68" t="s">
        <v>5033</v>
      </c>
    </row>
    <row customHeight="1" ht="11.25">
      <c r="A41" s="68" t="s">
        <v>5034</v>
      </c>
      <c r="B41" s="68" t="s">
        <v>5035</v>
      </c>
    </row>
    <row customHeight="1" ht="11.25">
      <c r="A42" s="68" t="s">
        <v>5036</v>
      </c>
      <c r="B42" s="68" t="s">
        <v>5037</v>
      </c>
    </row>
    <row customHeight="1" ht="11.25">
      <c r="A43" s="68" t="s">
        <v>5038</v>
      </c>
      <c r="B43" s="68" t="s">
        <v>5039</v>
      </c>
    </row>
    <row customHeight="1" ht="11.25">
      <c r="A44" s="68" t="s">
        <v>5040</v>
      </c>
      <c r="B44" s="68" t="s">
        <v>5041</v>
      </c>
    </row>
    <row customHeight="1" ht="11.25">
      <c r="A45" s="68" t="s">
        <v>5042</v>
      </c>
      <c r="B45" s="68" t="s">
        <v>5043</v>
      </c>
    </row>
    <row customHeight="1" ht="11.25">
      <c r="A46" s="68" t="s">
        <v>5044</v>
      </c>
      <c r="B46" s="68" t="s">
        <v>5045</v>
      </c>
    </row>
    <row customHeight="1" ht="11.25">
      <c r="A47" s="68" t="s">
        <v>5046</v>
      </c>
      <c r="B47" s="68" t="s">
        <v>5047</v>
      </c>
    </row>
    <row customHeight="1" ht="11.25">
      <c r="A48" s="68" t="s">
        <v>5048</v>
      </c>
      <c r="B48" s="68" t="s">
        <v>5049</v>
      </c>
    </row>
    <row customHeight="1" ht="11.25">
      <c r="A49" s="68" t="s">
        <v>5050</v>
      </c>
      <c r="B49" s="68" t="s">
        <v>5051</v>
      </c>
    </row>
    <row customHeight="1" ht="11.25">
      <c r="A50" s="68" t="s">
        <v>5052</v>
      </c>
      <c r="B50" s="68" t="s">
        <v>5053</v>
      </c>
    </row>
    <row customHeight="1" ht="11.25">
      <c r="A51" s="68" t="s">
        <v>5054</v>
      </c>
      <c r="B51" s="68" t="s">
        <v>5055</v>
      </c>
    </row>
    <row customHeight="1" ht="11.25">
      <c r="A52" s="68" t="s">
        <v>5056</v>
      </c>
      <c r="B52" s="68" t="s">
        <v>5057</v>
      </c>
    </row>
    <row customHeight="1" ht="11.25">
      <c r="A53" s="68" t="s">
        <v>5058</v>
      </c>
      <c r="B53" s="68" t="s">
        <v>5059</v>
      </c>
    </row>
    <row customHeight="1" ht="11.25">
      <c r="A54" s="68" t="s">
        <v>5060</v>
      </c>
      <c r="B54" s="68" t="s">
        <v>5061</v>
      </c>
    </row>
    <row customHeight="1" ht="11.25">
      <c r="A55" s="68" t="s">
        <v>5062</v>
      </c>
      <c r="B55" s="68" t="s">
        <v>5063</v>
      </c>
    </row>
    <row customHeight="1" ht="11.25">
      <c r="A56" s="68" t="s">
        <v>5064</v>
      </c>
      <c r="B56" s="68" t="s">
        <v>5065</v>
      </c>
    </row>
    <row customHeight="1" ht="11.25">
      <c r="A57" s="68" t="s">
        <v>5066</v>
      </c>
      <c r="B57" s="68" t="s">
        <v>5067</v>
      </c>
    </row>
    <row customHeight="1" ht="11.25">
      <c r="A58" s="68" t="s">
        <v>5068</v>
      </c>
      <c r="B58" s="68" t="s">
        <v>5069</v>
      </c>
    </row>
    <row customHeight="1" ht="11.25">
      <c r="A59" s="68" t="s">
        <v>5070</v>
      </c>
      <c r="B59" s="68" t="s">
        <v>5071</v>
      </c>
    </row>
    <row customHeight="1" ht="11.25">
      <c r="A60" s="68" t="s">
        <v>5072</v>
      </c>
      <c r="B60" s="68" t="s">
        <v>5073</v>
      </c>
    </row>
    <row customHeight="1" ht="11.25">
      <c r="A61" s="68"/>
      <c r="B61" s="68" t="s">
        <v>5074</v>
      </c>
    </row>
    <row customHeight="1" ht="11.25">
      <c r="A62" s="68"/>
      <c r="B62" s="68" t="s">
        <v>5075</v>
      </c>
    </row>
    <row customHeight="1" ht="11.25">
      <c r="A63" s="68"/>
      <c r="B63" s="68" t="s">
        <v>5076</v>
      </c>
    </row>
    <row customHeight="1" ht="11.25">
      <c r="A64" s="68"/>
      <c r="B64" s="68" t="s">
        <v>5077</v>
      </c>
    </row>
    <row customHeight="1" ht="11.25">
      <c r="A65" s="68"/>
      <c r="B65" s="68" t="s">
        <v>5078</v>
      </c>
    </row>
    <row customHeight="1" ht="11.25">
      <c r="A66" s="68"/>
      <c r="B66" s="68" t="s">
        <v>5079</v>
      </c>
    </row>
    <row customHeight="1" ht="11.25">
      <c r="A67" s="68"/>
      <c r="B67" s="68" t="s">
        <v>5080</v>
      </c>
    </row>
    <row customHeight="1" ht="11.25">
      <c r="A68" s="68"/>
      <c r="B68" s="68" t="s">
        <v>5081</v>
      </c>
    </row>
    <row customHeight="1" ht="11.25">
      <c r="A69" s="68"/>
      <c r="B69" s="68" t="s">
        <v>5082</v>
      </c>
    </row>
    <row customHeight="1" ht="11.25">
      <c r="A70" s="68"/>
      <c r="B70" s="68" t="s">
        <v>5083</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82FC8-DC2B-A98B-EA01-0.2FD327A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5084</v>
      </c>
    </row>
    <row customHeight="1" ht="90">
      <c r="B2" s="98" t="s">
        <v>5085</v>
      </c>
    </row>
    <row customHeight="1" ht="67.5">
      <c r="B3" s="98" t="s">
        <v>5086</v>
      </c>
    </row>
    <row customHeight="1" ht="33.75">
      <c r="B4" s="98" t="s">
        <v>5087</v>
      </c>
    </row>
    <row customHeight="1" ht="11.25">
      <c r="B5" s="98" t="s">
        <v>5088</v>
      </c>
    </row>
    <row customHeight="1" ht="22.5">
      <c r="B6" s="98" t="s">
        <v>5089</v>
      </c>
    </row>
    <row customHeight="1" ht="22.5">
      <c r="B7" s="98" t="s">
        <v>5090</v>
      </c>
    </row>
    <row customHeight="1" ht="22.5">
      <c r="B8" s="98" t="s">
        <v>5091</v>
      </c>
    </row>
    <row customHeight="1" ht="22.5">
      <c r="B9" s="98" t="s">
        <v>5092</v>
      </c>
    </row>
    <row customHeight="1" ht="56.25">
      <c r="B10" s="98" t="s">
        <v>5093</v>
      </c>
    </row>
    <row customHeight="1" ht="12.75">
      <c r="B11" s="163" t="s">
        <v>5094</v>
      </c>
    </row>
    <row customHeight="1" ht="11.25">
      <c r="B12" s="97" t="s">
        <v>5095</v>
      </c>
    </row>
    <row customHeight="1" ht="22.5">
      <c r="B13" s="98" t="s">
        <v>5096</v>
      </c>
    </row>
    <row customHeight="1" ht="67.5">
      <c r="B14" s="98" t="s">
        <v>5097</v>
      </c>
    </row>
    <row customHeight="1" ht="22.5">
      <c r="B15" s="98" t="s">
        <v>5098</v>
      </c>
    </row>
    <row customHeight="1" ht="11.25">
      <c r="B16" s="97" t="s">
        <v>5099</v>
      </c>
      <c r="D16" s="104"/>
    </row>
    <row customHeight="1" ht="33.75">
      <c r="B17" s="98" t="s">
        <v>5100</v>
      </c>
    </row>
    <row customHeight="1" ht="33.75">
      <c r="B18" s="98" t="s">
        <v>5101</v>
      </c>
    </row>
    <row customHeight="1" ht="11.25">
      <c r="B19" s="98" t="s">
        <v>5102</v>
      </c>
    </row>
    <row customHeight="1" ht="33.75">
      <c r="B20" s="98" t="s">
        <v>5103</v>
      </c>
    </row>
    <row customHeight="1" ht="11.25">
      <c r="B21" s="97" t="s">
        <v>5104</v>
      </c>
    </row>
    <row customHeight="1" ht="11.25">
      <c r="B22" s="98" t="s">
        <v>5105</v>
      </c>
    </row>
    <row r="24" customHeight="1" ht="22.5">
      <c r="B24" s="165" t="s">
        <v>5106</v>
      </c>
    </row>
    <row r="26" customHeight="1" ht="11.25">
      <c r="B26" s="97" t="s">
        <v>5107</v>
      </c>
    </row>
    <row customHeight="1" ht="22.5">
      <c r="B27" s="164" t="s">
        <v>408</v>
      </c>
    </row>
    <row customHeight="1" ht="56.25">
      <c r="B28" s="164" t="s">
        <v>5108</v>
      </c>
    </row>
    <row customHeight="1" ht="11.25">
      <c r="B29" s="214" t="s">
        <v>5109</v>
      </c>
    </row>
    <row customHeight="1" ht="22.5">
      <c r="B30" s="164" t="s">
        <v>5110</v>
      </c>
    </row>
    <row r="32" customHeight="1" ht="11.25">
      <c r="A32" s="192"/>
      <c r="B32" s="193" t="s">
        <v>5111</v>
      </c>
    </row>
    <row customHeight="1" ht="14.25">
      <c r="A33" s="194">
        <v>1</v>
      </c>
      <c r="B33" s="195" t="s">
        <v>5112</v>
      </c>
    </row>
    <row customHeight="1" ht="14.25">
      <c r="A34" s="194">
        <v>2</v>
      </c>
      <c r="B34" s="195" t="s">
        <v>5113</v>
      </c>
    </row>
    <row customHeight="1" ht="11.25">
      <c r="B35" s="193" t="s">
        <v>5114</v>
      </c>
    </row>
    <row customHeight="1" ht="11.25">
      <c r="B36" s="195" t="s">
        <v>5115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539CB-7A69-0C8E-B21E-0.CB0F9D0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364</v>
      </c>
      <c r="I1" s="2221"/>
      <c r="V1" s="1611" t="s">
        <v>14</v>
      </c>
    </row>
    <row s="1639" customFormat="1" customHeight="1" ht="14.25" hidden="1">
      <c r="C2" s="1623"/>
      <c r="D2" s="2237" t="s">
        <v>99</v>
      </c>
      <c r="E2" s="2239"/>
      <c r="F2" s="1629"/>
      <c r="G2" s="1624" t="s">
        <v>99</v>
      </c>
      <c r="H2" s="1627"/>
      <c r="I2" s="1625"/>
      <c r="L2" s="1626"/>
      <c r="M2" s="1626"/>
      <c r="N2" s="1626"/>
      <c r="O2" s="1626" t="s">
        <v>394</v>
      </c>
      <c r="P2" s="1626"/>
      <c r="Q2" s="1626"/>
      <c r="R2" s="1628" t="s">
        <v>393</v>
      </c>
      <c r="S2" s="1628" t="s">
        <v>393</v>
      </c>
      <c r="T2" s="1626"/>
      <c r="U2" s="1626"/>
      <c r="V2" s="1622">
        <v>0</v>
      </c>
    </row>
    <row s="1639" customFormat="1" customHeight="1" ht="14.25" hidden="1">
      <c r="C3" s="1623"/>
      <c r="D3" s="2238"/>
      <c r="E3" s="2240"/>
      <c r="F3" s="409"/>
      <c r="G3" s="873"/>
      <c r="H3" s="873" t="s">
        <v>395</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368</v>
      </c>
      <c r="I5" s="706"/>
      <c r="J5" s="706"/>
      <c r="L5" s="1618"/>
      <c r="M5" s="1618"/>
      <c r="N5" s="1618"/>
      <c r="O5" s="1618"/>
      <c r="P5" s="1618"/>
      <c r="Q5" s="1618"/>
      <c r="R5" s="1618"/>
      <c r="S5" s="1618"/>
      <c r="T5" s="1618"/>
      <c r="U5" s="1618"/>
      <c r="V5" s="1617">
        <v>5</v>
      </c>
    </row>
    <row customHeight="1" ht="29.25">
      <c r="C6" s="1520"/>
      <c r="D6" s="2241" t="s">
        <v>396</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312</v>
      </c>
      <c r="E10" s="2223"/>
      <c r="F10" s="2223"/>
      <c r="G10" s="2223"/>
      <c r="H10" s="2223"/>
      <c r="I10" s="2223"/>
      <c r="J10" s="2227" t="s">
        <v>313</v>
      </c>
      <c r="V10" s="1611">
        <v>14</v>
      </c>
    </row>
    <row customHeight="1" ht="27.299999999999997">
      <c r="C11" s="1520"/>
      <c r="D11" s="2131" t="s">
        <v>88</v>
      </c>
      <c r="E11" s="2227" t="s">
        <v>111</v>
      </c>
      <c r="F11" s="2196" t="s">
        <v>88</v>
      </c>
      <c r="G11" s="2197"/>
      <c r="H11" s="2179" t="s">
        <v>397</v>
      </c>
      <c r="I11" s="2179" t="s">
        <v>398</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388</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99</v>
      </c>
      <c r="E14" s="2239"/>
      <c r="F14" s="1621"/>
      <c r="G14" s="1620" t="s">
        <v>99</v>
      </c>
      <c r="H14" s="1627"/>
      <c r="I14" s="1625"/>
      <c r="J14" s="2173" t="s">
        <v>399</v>
      </c>
      <c r="K14" s="1611"/>
      <c r="R14" s="504" t="s">
        <v>393</v>
      </c>
      <c r="S14" s="504" t="s">
        <v>393</v>
      </c>
      <c r="V14" s="1611">
        <v>14</v>
      </c>
    </row>
    <row customHeight="1" ht="14.699999999999998">
      <c r="A15" s="1611"/>
      <c r="C15" s="1520"/>
      <c r="D15" s="2238"/>
      <c r="E15" s="2240"/>
      <c r="F15" s="409"/>
      <c r="G15" s="873"/>
      <c r="H15" s="873" t="s">
        <v>395</v>
      </c>
      <c r="I15" s="317"/>
      <c r="J15" s="2174"/>
      <c r="K15" s="1611"/>
      <c r="R15" s="504"/>
      <c r="S15" s="504"/>
      <c r="V15" s="1611">
        <v>14</v>
      </c>
    </row>
    <row customHeight="1" ht="14.699999999999998">
      <c r="A16" s="1611"/>
      <c r="C16" s="1520"/>
      <c r="D16" s="409"/>
      <c r="E16" s="873" t="s">
        <v>135</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