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Ограничения!$F$155:$K$155</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Ограничения!$E$154</definedName>
    <definedName name="pIns_Q_LIMIT_4">Ограничения!$E$680</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Ограничения!$E$32:$K$680</definedName>
    <definedName name="Q_LIMIT_diff_1">Ограничения!$I$26:$J$28</definedName>
    <definedName name="Q_LIMIT_p3">Ограничения!$F$36:$K$154</definedName>
    <definedName name="Q_LIMIT_p4">Ограничения!$F$155:$K$680</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Ограничения!$K$681</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REESTR_IP!$A$2:$I$48</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<sst xmlns="http://schemas.openxmlformats.org/spreadsheetml/2006/main" count="18632" uniqueCount="4045">
  <si>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</si>
  <si>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</si>
  <si>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</si>
  <si>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</si>
  <si>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</si>
  <si>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</si>
  <si>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</si>
  <si>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</si>
  <si>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</si>
  <si>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</si>
  <si>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</si>
  <si>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</si>
  <si>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</si>
  <si>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26483170</t>
  </si>
  <si>
    <t>Flag_Row_Size</t>
  </si>
  <si>
    <t>Субъект РФ</t>
  </si>
  <si>
    <t>Ярославская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</si>
  <si>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</si>
  <si>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</si>
  <si>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</si>
  <si>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</si>
  <si>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</si>
  <si>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</si>
  <si>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</si>
  <si>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</si>
  <si>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</si>
  <si>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</si>
  <si>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</si>
  <si>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</si>
  <si>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</si>
  <si>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</si>
  <si>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</si>
  <si>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</si>
  <si>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</si>
  <si>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</si>
  <si>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</si>
  <si>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</si>
  <si>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</si>
  <si>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</si>
  <si>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</si>
  <si>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</si>
  <si>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</si>
  <si>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</si>
  <si>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</si>
  <si>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</si>
  <si>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</si>
  <si>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</si>
  <si>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</si>
  <si>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</si>
  <si>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</si>
  <si>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</si>
  <si>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</si>
  <si>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</si>
  <si>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</si>
  <si>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</si>
  <si>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</si>
  <si>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</si>
  <si>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</si>
  <si>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</si>
  <si>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</si>
  <si>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</si>
  <si>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</si>
  <si>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</si>
  <si>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</si>
  <si>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</si>
  <si>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</si>
  <si>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</si>
  <si>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</si>
  <si>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</si>
  <si>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</si>
  <si>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</si>
  <si>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</si>
  <si>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</si>
  <si>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</si>
  <si>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</si>
  <si>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</si>
  <si>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</si>
  <si>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</si>
  <si>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</si>
  <si>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</si>
  <si>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</si>
  <si>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</si>
  <si>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</si>
  <si>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</si>
  <si>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</si>
  <si>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</si>
  <si>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</si>
  <si>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</si>
  <si>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</si>
  <si>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</si>
  <si>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</si>
  <si>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</si>
  <si>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</si>
  <si>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</si>
  <si>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</si>
  <si>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</si>
  <si>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</si>
  <si>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</si>
  <si>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</si>
  <si>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113</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</si>
  <si>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</si>
  <si>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</si>
  <si>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</si>
  <si>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</si>
  <si>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</si>
  <si>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</si>
  <si>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</si>
  <si>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</si>
  <si>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</si>
  <si>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</si>
  <si>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</si>
  <si>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</si>
  <si>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</si>
  <si>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</si>
  <si>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</si>
  <si>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</si>
  <si>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</si>
  <si>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</si>
  <si>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</si>
  <si>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</si>
  <si>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</si>
  <si>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</si>
  <si>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</si>
  <si>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</si>
  <si>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</si>
  <si>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</si>
  <si>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</si>
  <si>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</si>
  <si>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</si>
  <si>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</si>
  <si>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</si>
  <si>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</si>
  <si>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</si>
  <si>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</si>
  <si>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</si>
  <si>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</si>
  <si>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</si>
  <si>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</si>
  <si>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</si>
  <si>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</si>
  <si>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</si>
  <si>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</si>
  <si>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</si>
  <si>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</si>
  <si>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</si>
  <si>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</si>
  <si>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</si>
  <si>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</si>
  <si>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</si>
  <si>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</si>
  <si>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</si>
  <si>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</si>
  <si>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</si>
  <si>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</si>
  <si>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</si>
  <si>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</si>
  <si>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</si>
  <si>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</si>
  <si>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</si>
  <si>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</si>
  <si>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</si>
  <si>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</si>
  <si>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</si>
  <si>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</si>
  <si>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</si>
  <si>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</si>
  <si>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</si>
  <si>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</si>
  <si>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</si>
  <si>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</si>
  <si>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</si>
  <si>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</si>
  <si>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</si>
  <si>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</si>
  <si>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</si>
  <si>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</si>
  <si>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</si>
  <si>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</si>
  <si>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</si>
  <si>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</si>
  <si>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</si>
  <si>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</si>
  <si>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</si>
  <si>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</si>
  <si>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</si>
  <si>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</si>
  <si>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</si>
  <si>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</si>
  <si>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</si>
  <si>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</si>
  <si>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</si>
  <si>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</si>
  <si>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</si>
  <si>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</si>
  <si>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</si>
  <si>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</si>
  <si>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</si>
  <si>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</si>
  <si>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</si>
  <si>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</si>
  <si>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</si>
  <si>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</si>
  <si>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</si>
  <si>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</si>
  <si>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</si>
  <si>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</si>
  <si>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</si>
  <si>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</si>
  <si>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</si>
  <si>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</si>
  <si>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</si>
  <si>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</si>
  <si>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</si>
  <si>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</si>
  <si>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</si>
  <si>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</si>
  <si>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</si>
  <si>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</si>
  <si>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</si>
  <si>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</si>
  <si>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</si>
  <si>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</si>
  <si>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</si>
  <si>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</si>
  <si>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</si>
  <si>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</si>
  <si>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</si>
  <si>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</si>
  <si>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</si>
  <si>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</si>
  <si>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</si>
  <si>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</si>
  <si>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</si>
  <si>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</si>
  <si>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</si>
  <si>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</si>
  <si>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</si>
  <si>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</si>
  <si>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</si>
  <si>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</si>
  <si>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</si>
  <si>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</si>
  <si>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</si>
  <si>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</si>
  <si>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</si>
  <si>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</si>
  <si>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</si>
  <si>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</si>
  <si>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</si>
  <si>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</si>
  <si>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</si>
  <si>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</si>
  <si>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</si>
  <si>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</si>
  <si>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</si>
  <si>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</si>
  <si>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</si>
  <si>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</si>
  <si>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</si>
  <si>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</si>
  <si>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</si>
  <si>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</si>
  <si>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</si>
  <si>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</si>
  <si>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</si>
  <si>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</si>
  <si>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</si>
  <si>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</si>
  <si>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</si>
  <si>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</si>
  <si>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</si>
  <si>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</si>
  <si>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</si>
  <si>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</si>
  <si>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</si>
  <si>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</si>
  <si>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</si>
  <si>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</si>
  <si>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</si>
  <si>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</si>
  <si>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</si>
  <si>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</si>
  <si>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</si>
  <si>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</si>
  <si>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</si>
  <si>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</si>
  <si>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</si>
  <si>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</si>
  <si>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</si>
  <si>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</si>
  <si>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</si>
  <si>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</si>
  <si>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</si>
  <si>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</si>
  <si>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</si>
  <si>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</si>
  <si>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</si>
  <si>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</si>
  <si>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</si>
  <si>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</si>
  <si>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</si>
  <si>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</si>
  <si>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</si>
  <si>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</si>
  <si>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</si>
  <si>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</si>
  <si>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</si>
  <si>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</si>
  <si>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</si>
  <si>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</si>
  <si>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</si>
  <si>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</si>
  <si>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</si>
  <si>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</si>
  <si>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</si>
  <si>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</si>
  <si>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</si>
  <si>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</si>
  <si>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</si>
  <si>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</si>
  <si>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</si>
  <si>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</si>
  <si>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</si>
  <si>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</si>
  <si>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</si>
  <si>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</si>
  <si>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</si>
  <si>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</si>
  <si>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</si>
  <si>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</si>
  <si>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</si>
  <si>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</si>
  <si>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</si>
  <si>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</si>
  <si>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</si>
  <si>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</si>
  <si>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</si>
  <si>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</si>
  <si>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</si>
  <si>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</si>
  <si>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</si>
  <si>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</si>
  <si>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</si>
  <si>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</si>
  <si>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</si>
  <si>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</si>
  <si>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</si>
  <si>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</si>
  <si>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</si>
  <si>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</si>
  <si>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</si>
  <si>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</si>
  <si>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</si>
  <si>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</si>
  <si>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</si>
  <si>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</si>
  <si>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</si>
  <si>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</si>
  <si>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</si>
  <si>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</si>
  <si>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</si>
  <si>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</si>
  <si>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</si>
  <si>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</si>
  <si>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</si>
  <si>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</si>
  <si>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</si>
  <si>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</si>
  <si>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</si>
  <si>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</si>
  <si>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</si>
  <si>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</si>
  <si>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</si>
  <si>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</si>
  <si>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</si>
  <si>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</si>
  <si>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</si>
  <si>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</si>
  <si>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</si>
  <si>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</si>
  <si>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</si>
  <si>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</si>
  <si>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</si>
  <si>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</si>
  <si>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</si>
  <si>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</si>
  <si>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</si>
  <si>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</si>
  <si>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</si>
  <si>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</si>
  <si>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</si>
  <si>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</si>
  <si>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</si>
  <si>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</si>
  <si>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</si>
  <si>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</si>
  <si>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</si>
  <si>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</si>
  <si>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</si>
  <si>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</si>
  <si>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</si>
  <si>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</si>
  <si>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</si>
  <si>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</si>
  <si>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</si>
  <si>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</si>
  <si>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</si>
  <si>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</si>
  <si>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</si>
  <si>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</si>
  <si>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</si>
  <si>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</si>
  <si>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</si>
  <si>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</si>
  <si>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</si>
  <si>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</si>
  <si>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</si>
  <si>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</si>
  <si>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</si>
  <si>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</si>
  <si>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</si>
  <si>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</si>
  <si>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</si>
  <si>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</si>
  <si>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</si>
  <si>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</si>
  <si>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</si>
  <si>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</si>
  <si>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</si>
  <si>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</si>
  <si>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</si>
  <si>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</si>
  <si>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</si>
  <si>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</si>
  <si>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</si>
  <si>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</si>
  <si>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</si>
  <si>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</si>
  <si>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</si>
  <si>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</si>
  <si>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</si>
  <si>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</si>
  <si>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</si>
  <si>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</si>
  <si>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</si>
  <si>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</si>
  <si>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</si>
  <si>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</si>
  <si>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</si>
  <si>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</si>
  <si>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</si>
  <si>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</si>
  <si>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</si>
  <si>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</si>
  <si>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</si>
  <si>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</si>
  <si>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</si>
  <si>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</si>
  <si>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</si>
  <si>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</si>
  <si>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</si>
  <si>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</si>
  <si>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</si>
  <si>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</si>
  <si>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</si>
  <si>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</si>
  <si>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</si>
  <si>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</si>
  <si>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</si>
  <si>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</si>
  <si>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</si>
  <si>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</si>
  <si>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</si>
  <si>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</si>
  <si>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</si>
  <si>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</si>
  <si>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</si>
  <si>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</si>
  <si>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</si>
  <si>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</si>
  <si>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</si>
  <si>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</si>
  <si>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</si>
  <si>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</si>
  <si>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</si>
  <si>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</si>
  <si>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</si>
  <si>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</si>
  <si>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</si>
  <si>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</si>
  <si>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</si>
  <si>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</si>
  <si>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</si>
  <si>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</si>
  <si>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</si>
  <si>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</si>
  <si>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</si>
  <si>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</si>
  <si>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</si>
  <si>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</si>
  <si>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</si>
  <si>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</si>
  <si>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</si>
  <si>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</si>
  <si>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</si>
  <si>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</si>
  <si>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</si>
  <si>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</si>
  <si>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</si>
  <si>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</si>
  <si>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</si>
  <si>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</si>
  <si>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</si>
  <si>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</si>
  <si>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</si>
  <si>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</si>
  <si>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</si>
  <si>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</si>
  <si>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</si>
  <si>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</si>
  <si>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</si>
  <si>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</si>
  <si>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</si>
  <si>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</si>
  <si>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</si>
  <si>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</si>
  <si>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</si>
  <si>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</si>
  <si>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</si>
  <si>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</si>
  <si>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</si>
  <si>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</si>
  <si>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</si>
  <si>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</si>
  <si>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</si>
  <si>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</si>
  <si>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</si>
  <si>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</si>
  <si>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</si>
  <si>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</si>
  <si>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</si>
  <si>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</si>
  <si>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</si>
  <si>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</si>
  <si>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</si>
  <si>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</si>
  <si>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</si>
  <si>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</si>
  <si>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</si>
  <si>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</si>
  <si>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</si>
  <si>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</si>
  <si>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</si>
  <si>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</si>
  <si>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</si>
  <si>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</si>
  <si>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</si>
  <si>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</si>
  <si>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</si>
  <si>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</si>
  <si>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</si>
  <si>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</si>
  <si>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</si>
  <si>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</si>
  <si>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</si>
  <si>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</si>
  <si>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</si>
  <si>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</si>
  <si>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</si>
  <si>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</si>
  <si>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</si>
  <si>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</si>
  <si>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</si>
  <si>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</si>
  <si>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</si>
  <si>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</si>
  <si>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</si>
  <si>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</si>
  <si>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</si>
  <si>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</si>
  <si>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</si>
  <si>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</si>
  <si>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</si>
  <si>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</si>
  <si>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</si>
  <si>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</si>
  <si>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</si>
  <si>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</si>
  <si>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</si>
  <si>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</si>
  <si>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</si>
  <si>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</si>
  <si>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</si>
  <si>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</si>
  <si>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</si>
  <si>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</si>
  <si>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</si>
  <si>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</si>
  <si>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</si>
  <si>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</si>
  <si>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</si>
  <si>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</si>
  <si>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</si>
  <si>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</si>
  <si>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</si>
  <si>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</si>
  <si>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</si>
  <si>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</si>
  <si>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</si>
  <si>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</si>
  <si>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</si>
  <si>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</si>
  <si>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</si>
  <si>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</si>
  <si>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</si>
  <si>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</si>
  <si>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</si>
  <si>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</si>
  <si>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</si>
  <si>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</si>
  <si>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</si>
  <si>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</si>
  <si>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</si>
  <si>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</si>
  <si>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</si>
  <si>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</si>
  <si>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</si>
  <si>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</si>
  <si>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</si>
  <si>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</si>
  <si>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</si>
  <si>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</si>
  <si>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</si>
  <si>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</si>
  <si>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</si>
  <si>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</si>
  <si>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</si>
  <si>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</si>
  <si>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</si>
  <si>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</si>
  <si>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</si>
  <si>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</si>
  <si>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</si>
  <si>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</si>
  <si>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</si>
  <si>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</si>
  <si>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</si>
  <si>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</si>
  <si>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</si>
  <si>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</si>
  <si>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</si>
  <si>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</si>
  <si>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</si>
  <si>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</si>
  <si>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</si>
  <si>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</si>
  <si>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</si>
  <si>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</si>
  <si>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</si>
  <si>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</si>
  <si>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</si>
  <si>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</si>
  <si>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</si>
  <si>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</si>
  <si>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</si>
  <si>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</si>
  <si>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</si>
  <si>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</si>
  <si>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</si>
  <si>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</si>
  <si>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</si>
  <si>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</si>
  <si>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</si>
  <si>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</si>
  <si>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</si>
  <si>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</si>
  <si>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</si>
  <si>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</si>
  <si>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</si>
  <si>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</si>
  <si>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</si>
  <si>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</si>
  <si>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</si>
  <si>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</si>
  <si>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</si>
  <si>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</si>
  <si>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</si>
  <si>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</si>
  <si>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</si>
  <si>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</si>
  <si>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</si>
  <si>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</si>
  <si>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</si>
  <si>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</si>
  <si>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</si>
  <si>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</si>
  <si>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</si>
  <si>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</si>
  <si>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</si>
  <si>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</si>
  <si>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</si>
  <si>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</si>
  <si>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</si>
  <si>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</si>
  <si>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</si>
  <si>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</si>
  <si>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</si>
  <si>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</si>
  <si>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</si>
  <si>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</si>
  <si>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</si>
  <si>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</si>
  <si>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</si>
  <si>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</si>
  <si>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</si>
  <si>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</si>
  <si>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</si>
  <si>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</si>
  <si>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</si>
  <si>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</si>
  <si>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</si>
  <si>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</si>
  <si>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</si>
  <si>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</si>
  <si>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</si>
  <si>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</si>
  <si>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</si>
  <si>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</si>
  <si>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</si>
  <si>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</si>
  <si>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</si>
  <si>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</si>
  <si>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</si>
  <si>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</si>
  <si>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</si>
  <si>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</si>
  <si>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</si>
  <si>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</si>
  <si>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</si>
  <si>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</si>
  <si>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</si>
  <si>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</si>
  <si>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</si>
  <si>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</si>
  <si>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</si>
  <si>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</si>
  <si>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</si>
  <si>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</si>
  <si>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</si>
  <si>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</si>
  <si>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</si>
  <si>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</si>
  <si>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</si>
  <si>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</si>
  <si>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</si>
  <si>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</si>
  <si>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</si>
  <si>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</si>
  <si>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</si>
  <si>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</si>
  <si>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</si>
  <si>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</si>
  <si>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</si>
  <si>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</si>
  <si>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</si>
  <si>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</si>
  <si>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</si>
  <si>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</si>
  <si>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</si>
  <si>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</si>
  <si>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</si>
  <si>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</si>
  <si>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</si>
  <si>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</si>
  <si>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</si>
  <si>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</si>
  <si>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</si>
  <si>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</si>
  <si>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</si>
  <si>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</si>
  <si>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</si>
  <si>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</si>
  <si>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</si>
  <si>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</si>
  <si>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</si>
  <si>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</si>
  <si>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</si>
  <si>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</si>
  <si>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</si>
  <si>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</si>
  <si>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</si>
  <si>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</si>
  <si>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</si>
  <si>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</si>
  <si>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</si>
  <si>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</si>
  <si>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</si>
  <si>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</si>
  <si>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</si>
  <si>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</si>
  <si>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</si>
  <si>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</si>
  <si>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</si>
  <si>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</si>
  <si>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</si>
  <si>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</si>
  <si>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</si>
  <si>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</si>
  <si>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</si>
  <si>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</si>
  <si>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</si>
  <si>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</si>
  <si>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</si>
  <si>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</si>
  <si>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</si>
  <si>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</si>
  <si>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</si>
  <si>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</si>
  <si>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</si>
  <si>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</si>
  <si>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</si>
  <si>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</si>
  <si>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</si>
  <si>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</si>
  <si>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</si>
  <si>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</si>
  <si>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</si>
  <si>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</si>
  <si>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</si>
  <si>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</si>
  <si>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</si>
  <si>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</si>
  <si>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</si>
  <si>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</si>
  <si>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</si>
  <si>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</si>
  <si>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</si>
  <si>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</si>
  <si>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</si>
  <si>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</si>
  <si>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</si>
  <si>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</si>
  <si>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</si>
  <si>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</si>
  <si>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</si>
  <si>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</si>
  <si>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</si>
  <si>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</si>
  <si>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</si>
  <si>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</si>
  <si>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</si>
  <si>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</si>
  <si>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</si>
  <si>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</si>
  <si>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</si>
  <si>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</si>
  <si>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</si>
  <si>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</si>
  <si>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</si>
  <si>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</si>
  <si>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</si>
  <si>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</si>
  <si>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</si>
  <si>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</si>
  <si>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</si>
  <si>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</si>
  <si>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</si>
  <si>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</si>
  <si>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</si>
  <si>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</si>
  <si>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</si>
  <si>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</si>
  <si>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</si>
  <si>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</si>
  <si>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</si>
  <si>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</si>
  <si>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</si>
  <si>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</si>
  <si>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</si>
  <si>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</si>
  <si>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</si>
  <si>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</si>
  <si>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</si>
  <si>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</si>
  <si>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</si>
  <si>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</si>
  <si>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</si>
  <si>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</si>
  <si>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</si>
  <si>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</si>
  <si>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</si>
  <si>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</si>
  <si>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</si>
  <si>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</si>
  <si>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</si>
  <si>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</si>
  <si>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</si>
  <si>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</si>
  <si>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</si>
  <si>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</si>
  <si>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</si>
  <si>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</si>
  <si>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</si>
  <si>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</si>
  <si>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</si>
  <si>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</si>
  <si>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</si>
  <si>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</si>
  <si>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</si>
  <si>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</si>
  <si>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</si>
  <si>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</si>
  <si>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</si>
  <si>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</si>
  <si>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</si>
  <si>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</si>
  <si>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</si>
  <si>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</si>
  <si>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</si>
  <si>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</si>
  <si>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</si>
  <si>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</si>
  <si>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</si>
  <si>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</si>
  <si>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</si>
  <si>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</si>
  <si>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</si>
  <si>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</si>
  <si>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</si>
  <si>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</si>
  <si>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</si>
  <si>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</si>
  <si>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</si>
  <si>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</si>
  <si>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</si>
  <si>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</si>
  <si>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</si>
  <si>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</si>
  <si>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</si>
  <si>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</si>
  <si>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</si>
  <si>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</si>
  <si>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</si>
  <si>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</si>
  <si>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</si>
  <si>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</si>
  <si>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</si>
  <si>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</si>
  <si>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</si>
  <si>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</si>
  <si>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</si>
  <si>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</si>
  <si>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</si>
  <si>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</si>
  <si>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</si>
  <si>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</si>
  <si>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</si>
  <si>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</si>
  <si>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отопления за задолженность, г Ярославль, п Текстилей, д. 6</t>
  </si>
  <si>
    <t>Ограничение вентиляции за задолженность, г Ярославль, пер Депутатский, д. 2</t>
  </si>
  <si>
    <t>Ограничение отопления за задолженность, г Ярославль, пер Депутатский, д. 5</t>
  </si>
  <si>
    <t>Ограничение отопления за задолженность, г Ярославль, пл Труда, д. 3</t>
  </si>
  <si>
    <t>Ограничение отопления и ГВС за задолженность, г Ярославль, пл Челюскинцев, д. 6</t>
  </si>
  <si>
    <t>Ограничение отопления за задолженность, г Ярославль, пр-кт Ленинградский, д. 27</t>
  </si>
  <si>
    <t>Ограничение отопления за задолженность, г Ярославль, пр-кт Ленинградский, д. 52Б</t>
  </si>
  <si>
    <t>3.8</t>
  </si>
  <si>
    <t>Ограничение отопления и ГВС за задолженность, г Ярославль, пр-кт Ленинградский, д. 62</t>
  </si>
  <si>
    <t>3.9</t>
  </si>
  <si>
    <t>Ограничение ГВС за задолженность, г Ярославль, пр-кт Московский, д. 137</t>
  </si>
  <si>
    <t>3.10</t>
  </si>
  <si>
    <t>Ограничение отопления за задолженность, г Ярославль, пр-кт Октября, д. 84А</t>
  </si>
  <si>
    <t>3.11</t>
  </si>
  <si>
    <t>Ограничение отопления и ГВС за задолженность, г Ярославль, пр-кт Октября, д. 84А</t>
  </si>
  <si>
    <t>3.12</t>
  </si>
  <si>
    <t>Ограничение отопления за задолженность, г Ярославль, ул Бабича, д. 21</t>
  </si>
  <si>
    <t>3.13</t>
  </si>
  <si>
    <t>Ограничение отопления за задолженность, г Ярославль, ул Батова, д. 5А</t>
  </si>
  <si>
    <t>3.14</t>
  </si>
  <si>
    <t>Ограничение ГВС за задолженность, г Ярославль, ул Белинского, д. 28А</t>
  </si>
  <si>
    <t>3.15</t>
  </si>
  <si>
    <t>Ограничение отопления за задолженность, г Ярославль, ул Блюхера, д. 88</t>
  </si>
  <si>
    <t>3.16</t>
  </si>
  <si>
    <t>Ограничение отопления за задолженность, г Ярославль, ул Большая Октябрьская, д. 34</t>
  </si>
  <si>
    <t>3.17</t>
  </si>
  <si>
    <t>Ограничение отопления и ГВС за задолженность, г Ярославль, ул Большая Октябрьская, д. 37/1</t>
  </si>
  <si>
    <t>3.18</t>
  </si>
  <si>
    <t>Ограничение ГВС за задолженность, г Ярославль, ул Большая Октябрьская, д. 85</t>
  </si>
  <si>
    <t>3.19</t>
  </si>
  <si>
    <t>Ограничение отопления и ГВС за задолженность, г Ярославль, ул Вспольинское поле, д. 1б</t>
  </si>
  <si>
    <t>3.20</t>
  </si>
  <si>
    <t>Ограничение отопления за задолженность, г Ярославль, ул Гагарина, д. 78А</t>
  </si>
  <si>
    <t>3.21</t>
  </si>
  <si>
    <t>Ограничение отопления и ГВС за задолженность, г Ярославль, ул Декабристов</t>
  </si>
  <si>
    <t>3.22</t>
  </si>
  <si>
    <t>Ограничение ГВС за задолженность, г Ярославль, ул Кирова, д. 13/31</t>
  </si>
  <si>
    <t>3.23</t>
  </si>
  <si>
    <t>Ограничение отопления за задолженность, г Ярославль, ул Кирова, д. 7/8</t>
  </si>
  <si>
    <t>3.24</t>
  </si>
  <si>
    <t>Ограничение отопления за задолженность, г Ярославль, ул Кирова, д. 9/7</t>
  </si>
  <si>
    <t>3.25</t>
  </si>
  <si>
    <t>Ограничение отопления и ГВС за задолженность, г Ярославль, ул Клубная, д. 72</t>
  </si>
  <si>
    <t>3.26</t>
  </si>
  <si>
    <t>Ограничение отопления и ГВС за задолженность, г Ярославль, ул Комсомольская, д. 22</t>
  </si>
  <si>
    <t>3.27</t>
  </si>
  <si>
    <t>Ограничение ГВС за задолженность, г Ярославль, ул Курчатова, д. 3</t>
  </si>
  <si>
    <t>3.28</t>
  </si>
  <si>
    <t>Ограничение ГВС за задолженность, г Ярославль, ул Некрасова, д. 24</t>
  </si>
  <si>
    <t>3.29</t>
  </si>
  <si>
    <t>Ограничение ГВС за задолженность, г Ярославль, ул Радищева, д. 5А</t>
  </si>
  <si>
    <t>3.30</t>
  </si>
  <si>
    <t>Ограничение отопления и ГВС за задолженность, г Ярославль, ул Республиканская, д. 30А</t>
  </si>
  <si>
    <t>3.31</t>
  </si>
  <si>
    <t>Ограничение отопления за задолженность, г Ярославль, ул Республиканская, д. 79</t>
  </si>
  <si>
    <t>3.32</t>
  </si>
  <si>
    <t>Ограничение отопления за задолженность, г Ярославль, ул Свердлова, д. 18</t>
  </si>
  <si>
    <t>3.33</t>
  </si>
  <si>
    <t>Ограничение отопления за задолженность, г Ярославль, ул Свердлова, д. 29</t>
  </si>
  <si>
    <t>3.34</t>
  </si>
  <si>
    <t>Ограничение отопления за задолженность, г Ярославль, ул Свердлова, д. 29А</t>
  </si>
  <si>
    <t>3.35</t>
  </si>
  <si>
    <t>Ограничение отопления за задолженность, г Ярославль, ул Свободы, д. 13а</t>
  </si>
  <si>
    <t>3.36</t>
  </si>
  <si>
    <t>Ограничение отопления, ГВС и вентиляции за задолженность, г Ярославль, ул Свободы, д. 23</t>
  </si>
  <si>
    <t>3.37</t>
  </si>
  <si>
    <t>Ограничение отопления за задолженность, г Ярославль, ул Свободы, д. 5</t>
  </si>
  <si>
    <t>3.38</t>
  </si>
  <si>
    <t>Ограничение отопления за задолженность, г Ярославль, ул Трефолева, д. 24А</t>
  </si>
  <si>
    <t>3.39</t>
  </si>
  <si>
    <t>Ограничение ГВС за задолженность, г Ярославль, ул Чкалова, д. 17</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</si>
  <si>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</si>
  <si>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</si>
  <si>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</si>
  <si>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</si>
  <si>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по заявлению потребителя, г Ярославль, наб Волжская, д. 27</t>
  </si>
  <si>
    <t>Отключение ГВС по заявлению потребителя, г Ярославль, наб Волжская, д. 29/2</t>
  </si>
  <si>
    <t>Отключение ГВС по заявлению потребителя, г Ярославль, наб Волжская, д. 7/2</t>
  </si>
  <si>
    <t>Отключение ГВС по заявлению потребителя, г Ярославль, наб Которосльная, д. 55</t>
  </si>
  <si>
    <t>Отключение отопления по заявлению потребителя, г Ярославль, пер Депутатский, д. 5</t>
  </si>
  <si>
    <t>Отключение ГВС по заявлению потребителя, г Ярославль, пер Октябрьский, д. 5</t>
  </si>
  <si>
    <t>Отключение ГВС по заявлению потребителя, г Ярославль, пер Южный, д. 4</t>
  </si>
  <si>
    <t>4.8</t>
  </si>
  <si>
    <t>Отключение ГВС по заявлению потребителя, г Ярославль, пл Богоявленская, д. 4</t>
  </si>
  <si>
    <t>4.9</t>
  </si>
  <si>
    <t>Отключение отопления в связи с работами на теплосети, г Ярославль, пл Труда</t>
  </si>
  <si>
    <t>4.10</t>
  </si>
  <si>
    <t>Отключение ГВС по заявлению потребителя, г Ярославль, пл Труда, д. 1</t>
  </si>
  <si>
    <t>4.11</t>
  </si>
  <si>
    <t>Отключение отопления и ГВС по заявлению потребителя, г Ярославль, пл Челюскинцев, д. 6</t>
  </si>
  <si>
    <t>4.12</t>
  </si>
  <si>
    <t>Отключение отопления и ГВС по заявлению потребителя, г Ярославль, пр-кт Авиаторов, д. 86</t>
  </si>
  <si>
    <t>4.13</t>
  </si>
  <si>
    <t>Отключение ГВС по заявлению потребителя, г Ярославль, пр-кт Дзержинского, д. 18</t>
  </si>
  <si>
    <t>4.14</t>
  </si>
  <si>
    <t>Отключение отопления по заявлению потребителя, г Ярославль, пр-кт Дзержинского, д. 23А</t>
  </si>
  <si>
    <t>4.15</t>
  </si>
  <si>
    <t>Отключение отопления по заявлению потребителя, г Ярославль, пр-кт Ленина, д. 10</t>
  </si>
  <si>
    <t>4.16</t>
  </si>
  <si>
    <t>Отключение отопления по заявлению потребителя, г Ярославль, пр-кт Ленина, д. 10А</t>
  </si>
  <si>
    <t>4.17</t>
  </si>
  <si>
    <t>Отключение ГВС в связи с работами на теплосети, г Ярославль, пр-кт Ленина, д. 13/67</t>
  </si>
  <si>
    <t>4.18</t>
  </si>
  <si>
    <t>Отключение ГВС по заявлению потребителя, г Ярославль, пр-кт Ленина, д. 14</t>
  </si>
  <si>
    <t>4.19</t>
  </si>
  <si>
    <t>Отключение отопления по заявлению потребителя, г Ярославль, пр-кт Ленина, д. 2</t>
  </si>
  <si>
    <t>4.20</t>
  </si>
  <si>
    <t>4.21</t>
  </si>
  <si>
    <t>Отключение ГВС в связи с работами на теплосети, г Ярославль, пр-кт Ленина, д. 34</t>
  </si>
  <si>
    <t>4.22</t>
  </si>
  <si>
    <t>Отключение ГВС в связи с работами на теплосети, г Ярославль, пр-кт Ленина, д. 36</t>
  </si>
  <si>
    <t>4.23</t>
  </si>
  <si>
    <t>Отключение ГВС в связи с работами на теплосети, г Ярославль, пр-кт Ленина, д. 36А</t>
  </si>
  <si>
    <t>4.24</t>
  </si>
  <si>
    <t>Отключение отопления по заявлению потребителя, г Ярославль, пр-кт Ленина, д. 44</t>
  </si>
  <si>
    <t>4.25</t>
  </si>
  <si>
    <t>Отключение отопления по заявлению потребителя, г Ярославль, пр-кт Ленина, д. 61А</t>
  </si>
  <si>
    <t>4.26</t>
  </si>
  <si>
    <t>Отключение отопления и ГВС по заявлению потребителя, г Ярославль, пр-кт Ленина, д. 8А</t>
  </si>
  <si>
    <t>4.27</t>
  </si>
  <si>
    <t>Отключение отопления по заявлению потребителя, г Ярославль, пр-кт Ленинградский, д. 27</t>
  </si>
  <si>
    <t>4.28</t>
  </si>
  <si>
    <t>Отключение отопления, ГВС, вентиляции по заявлению потребителя, г Ярославль, пр-кт Ленинградский, д. 33</t>
  </si>
  <si>
    <t>4.29</t>
  </si>
  <si>
    <t>Отключение отопления по заявлению потребителя, г Ярославль, пр-кт Ленинградский, д. 82</t>
  </si>
  <si>
    <t>4.30</t>
  </si>
  <si>
    <t>Отключение отопления по заявлению потребителя, г Ярославль, пр-кт Ленинградский, д. 85Литер А</t>
  </si>
  <si>
    <t>4.31</t>
  </si>
  <si>
    <t>Отключение отопления по заявлению потребителя, г Ярославль, пр-кт Ленинградский, д. 88/23</t>
  </si>
  <si>
    <t>4.32</t>
  </si>
  <si>
    <t>Отключение отопления по заявлению потребителя, г Ярославль, пр-кт Ленинградский, д. 89А</t>
  </si>
  <si>
    <t>4.33</t>
  </si>
  <si>
    <t>Отключение ГВС в связи с работами на теплосети, г Ярославль, пр-кт Московский, д. 100</t>
  </si>
  <si>
    <t>4.34</t>
  </si>
  <si>
    <t>Отключение ГВС в связи с работами на теплосети, г Ярославль, пр-кт Московский, д. 106</t>
  </si>
  <si>
    <t>4.35</t>
  </si>
  <si>
    <t>Отключение ГВС по заявлению потребителя, г Ярославль, пр-кт Московский, д. 110а</t>
  </si>
  <si>
    <t>4.36</t>
  </si>
  <si>
    <t>Отключение отопления и вентиляции по заявлению потребителя, г Ярославль, пр-кт Московский, д. 112а</t>
  </si>
  <si>
    <t>4.37</t>
  </si>
  <si>
    <t>Отключение ГВС по заявлению потребителя, г Ярославль, пр-кт Московский, д. 115</t>
  </si>
  <si>
    <t>4.38</t>
  </si>
  <si>
    <t>Отключение отопления по заявлению потребителя, г Ярославль, пр-кт Московский, д. 12</t>
  </si>
  <si>
    <t>4.39</t>
  </si>
  <si>
    <t>Отключение ГВС по заявлению потребителя, г Ярославль, пр-кт Московский, д. 139А</t>
  </si>
  <si>
    <t>4.40</t>
  </si>
  <si>
    <t>Отключение отопления по заявлению потребителя, г Ярославль, пр-кт Московский, д. 139Б</t>
  </si>
  <si>
    <t>4.41</t>
  </si>
  <si>
    <t>Отключение отопления по заявлению потребителя, г Ярославль, пр-кт Московский, д. 159литера А</t>
  </si>
  <si>
    <t>4.42</t>
  </si>
  <si>
    <t>Отключение отопления и ГВС по заявлению потребителя, г Ярославль, пр-кт Московский, д. 27/14</t>
  </si>
  <si>
    <t>4.43</t>
  </si>
  <si>
    <t>Отключение отопления по заявлению потребителя, г Ярославль, пр-кт Московский, д. 29/13</t>
  </si>
  <si>
    <t>4.44</t>
  </si>
  <si>
    <t>Отключение ГВС по заявлению потребителя, г Ярославль, пр-кт Московский, д. 84</t>
  </si>
  <si>
    <t>4.45</t>
  </si>
  <si>
    <t>Отключение ГВС по заявлению потребителя, г Ярославль, пр-кт Московский, д. 84А</t>
  </si>
  <si>
    <t>4.46</t>
  </si>
  <si>
    <t>Отключение ГВС по заявлению потребителя, г Ярославль, пр-кт Московский, д. 88</t>
  </si>
  <si>
    <t>4.47</t>
  </si>
  <si>
    <t>Отключение ГВС по заявлению потребителя, г Ярославль, пр-кт Московский, д. 88А</t>
  </si>
  <si>
    <t>4.48</t>
  </si>
  <si>
    <t>Отключение ГВС в связи с работами на теплосети, г Ярославль, пр-кт Московский, д. 94</t>
  </si>
  <si>
    <t>4.49</t>
  </si>
  <si>
    <t>Отключение ГВС в связи с работами на теплосети, г Ярославль, пр-кт Московский, д. 98</t>
  </si>
  <si>
    <t>4.50</t>
  </si>
  <si>
    <t>Отключение отопления по заявлению потребителя, г Ярославль, пр-кт Октября</t>
  </si>
  <si>
    <t>4.51</t>
  </si>
  <si>
    <t>Отключение ГВС по заявлению потребителя, г Ярославль, пр-кт Октября, д. 10</t>
  </si>
  <si>
    <t>4.52</t>
  </si>
  <si>
    <t>Отключение ГВС по заявлению потребителя, г Ярославль, пр-кт Октября, д. 28</t>
  </si>
  <si>
    <t>4.53</t>
  </si>
  <si>
    <t>Отключение ГВС в связи с работами на теплосети, г Ярославль, пр-кт Октября, д. 46</t>
  </si>
  <si>
    <t>4.54</t>
  </si>
  <si>
    <t>Отключение ГВС по заявлению потребителя, г Ярославль, пр-кт Октября, д. 46</t>
  </si>
  <si>
    <t>4.55</t>
  </si>
  <si>
    <t>Отключение отопления по заявлению потребителя, г Ярославль, пр-кт Октября, д. 68</t>
  </si>
  <si>
    <t>4.56</t>
  </si>
  <si>
    <t>Отключение ГВС по заявлению потребителя, г Ярославль, пр-кт Октября, д. 68А</t>
  </si>
  <si>
    <t>4.57</t>
  </si>
  <si>
    <t>Отключение отопления и вентиляции по заявлению потребителя, г Ярославль, пр-кт Октября, д. 75</t>
  </si>
  <si>
    <t>4.58</t>
  </si>
  <si>
    <t>Отключение отопления по заявлению потребителя, г Ярославль, пр-кт Октября, д. 86А</t>
  </si>
  <si>
    <t>4.59</t>
  </si>
  <si>
    <t>Отключение ГВС по заявлению потребителя, г Ярославль, пр-кт Толбухина, д. 28/29</t>
  </si>
  <si>
    <t>4.60</t>
  </si>
  <si>
    <t>Отключение отопления по заявлению потребителя, г Ярославль, пр-кт Толбухина, д. 45/14</t>
  </si>
  <si>
    <t>4.61</t>
  </si>
  <si>
    <t>Отключение отопления по заявлению потребителя, г Ярославль, пр-кт Толбухина, д. 6</t>
  </si>
  <si>
    <t>4.62</t>
  </si>
  <si>
    <t>Отключение отопления по заявлению потребителя, г Ярославль, пр-кт Фрунзе, д. 2, корп. 2</t>
  </si>
  <si>
    <t>4.63</t>
  </si>
  <si>
    <t>Отключение отопления по заявлению потребителя, г Ярославль, пр-кт Фрунзе, д. 3</t>
  </si>
  <si>
    <t>4.64</t>
  </si>
  <si>
    <t>Отключение ГВС по заявлению потребителя, г Ярославль, проезд Матросова, д. 9</t>
  </si>
  <si>
    <t>4.65</t>
  </si>
  <si>
    <t>Отключение отопления по заявлению потребителя, г Ярославль, проезд Моторостроителей, д. 6</t>
  </si>
  <si>
    <t>4.66</t>
  </si>
  <si>
    <t>Отключение отопления по заявлению потребителя, г Ярославль, проезд Промышленный 1-й, д. 9</t>
  </si>
  <si>
    <t>4.67</t>
  </si>
  <si>
    <t>Отключение отопления и вентиляции по заявлению потребителя, г Ярославль, проезд Республиканский, д. 2</t>
  </si>
  <si>
    <t>4.68</t>
  </si>
  <si>
    <t>Отключение отопления по заявлению потребителя, г Ярославль, проезд Ушакова, д. 10</t>
  </si>
  <si>
    <t>4.69</t>
  </si>
  <si>
    <t>Отключение отопления по заявлению потребителя, г Ярославль, проезд Шавырина, д. 10</t>
  </si>
  <si>
    <t>4.70</t>
  </si>
  <si>
    <t>Отключение отопления по заявлению потребителя, г Ярославль, ул Александра Невского, д. 2А</t>
  </si>
  <si>
    <t>4.71</t>
  </si>
  <si>
    <t>Отключение отопления по заявлению потребителя, г Ярославль, ул Андропова, д. 5/24</t>
  </si>
  <si>
    <t>4.72</t>
  </si>
  <si>
    <t>Отключение отопления по заявлению потребителя, г Ярославль, ул Бабича, д. 24а</t>
  </si>
  <si>
    <t>4.73</t>
  </si>
  <si>
    <t>Отключение отопления по заявлению потребителя, г Ярославль, ул Белинского, д. 16</t>
  </si>
  <si>
    <t>4.74</t>
  </si>
  <si>
    <t>Отключение отопления и ГВС по заявлению потребителя, г Ярославль, ул Белинского, д. 16Б</t>
  </si>
  <si>
    <t>4.75</t>
  </si>
  <si>
    <t>Отключение ГВС по заявлению потребителя, г Ярославль, ул Белинского, д. 38</t>
  </si>
  <si>
    <t>4.76</t>
  </si>
  <si>
    <t>Отключение отопления по заявлению потребителя, г Ярославль, ул Блюхера, д. 45</t>
  </si>
  <si>
    <t>4.77</t>
  </si>
  <si>
    <t>Отключение отопления по заявлению потребителя, г Ярославль, ул Блюхера, д. 47</t>
  </si>
  <si>
    <t>4.78</t>
  </si>
  <si>
    <t>Отключение отопления по заявлению потребителя, г Ярославль, ул Большая Октябрьская, д. 30</t>
  </si>
  <si>
    <t>4.79</t>
  </si>
  <si>
    <t>Отключение отопления по заявлению потребителя, г Ярославль, ул Большая Октябрьская, д. 48А</t>
  </si>
  <si>
    <t>4.80</t>
  </si>
  <si>
    <t>Отключение ГВС по заявлению потребителя, г Ярославль, ул Большая Октябрьская, д. 64</t>
  </si>
  <si>
    <t>4.81</t>
  </si>
  <si>
    <t>Отключение ГВС по заявлению потребителя, г Ярославль, ул Большая Октябрьская, д. 79</t>
  </si>
  <si>
    <t>4.82</t>
  </si>
  <si>
    <t>Отключение отопления по заявлению потребителя, г Ярославль, ул Большая Федоровская, д. 12</t>
  </si>
  <si>
    <t>4.83</t>
  </si>
  <si>
    <t>Отключение ГВС по заявлению потребителя, г Ярославль, ул Большая Федоровская, д. 19</t>
  </si>
  <si>
    <t>4.84</t>
  </si>
  <si>
    <t>Отключение ГВС по заявлению потребителя, г Ярославль, ул Большая Федоровская, д. 62</t>
  </si>
  <si>
    <t>4.85</t>
  </si>
  <si>
    <t>Отключение ГВС по заявлению потребителя, г Ярославль, ул Большие Полянки, д. 5</t>
  </si>
  <si>
    <t>4.86</t>
  </si>
  <si>
    <t>Отключение отопления по заявлению потребителя, г Ярославль, ул Воинова, д. 1</t>
  </si>
  <si>
    <t>4.87</t>
  </si>
  <si>
    <t>Отключение ГВС по заявлению потребителя, г Ярославль, ул Володарского, д. 103</t>
  </si>
  <si>
    <t>4.88</t>
  </si>
  <si>
    <t>Отключение отопления по заявлению потребителя, г Ярославль, ул Володарского, д. 28</t>
  </si>
  <si>
    <t>4.89</t>
  </si>
  <si>
    <t>Отключение ГВС по заявлению потребителя, г Ярославль, ул Володарского, д. 3А</t>
  </si>
  <si>
    <t>4.90</t>
  </si>
  <si>
    <t>Отключение отопления по заявлению потребителя, г Ярославль, ул Володарского, д. 48</t>
  </si>
  <si>
    <t>4.91</t>
  </si>
  <si>
    <t>Отключение отопления по заявлению потребителя, г Ярославль, ул Володарского, д. 48А</t>
  </si>
  <si>
    <t>4.92</t>
  </si>
  <si>
    <t>Отключение отопления по заявлению потребителя, г Ярославль, ул Володарского, д. 62А</t>
  </si>
  <si>
    <t>4.93</t>
  </si>
  <si>
    <t>Отключение ГВС по заявлению потребителя, г Ярославль, ул Выставочная, д. 12</t>
  </si>
  <si>
    <t>4.94</t>
  </si>
  <si>
    <t>Отключение ГВС по заявлению потребителя, г Ярославль, ул Гагарина, д. 52</t>
  </si>
  <si>
    <t>4.95</t>
  </si>
  <si>
    <t>Отключение ГВС по заявлению потребителя, г Ярославль, ул Гагарина, д. 61</t>
  </si>
  <si>
    <t>4.96</t>
  </si>
  <si>
    <t>Отключение отопления по заявлению потребителя, г Ярославль, ул Гагарина, д. 76</t>
  </si>
  <si>
    <t>4.97</t>
  </si>
  <si>
    <t>Отключение ГВС в связи с работами на теплосети, г Ярославль, ул Гоголя, д. 15А</t>
  </si>
  <si>
    <t>4.98</t>
  </si>
  <si>
    <t>Отключение ГВС по заявлению потребителя, г Ярославль, ул Городской вал, д. 1</t>
  </si>
  <si>
    <t>4.99</t>
  </si>
  <si>
    <t>Отключение ГВС по заявлению потребителя, г Ярославль, ул Громова, д. 42А</t>
  </si>
  <si>
    <t>4.100</t>
  </si>
  <si>
    <t>Отключение ГВС по заявлению потребителя, г Ярославль, ул Громова, д. 54А</t>
  </si>
  <si>
    <t>4.101</t>
  </si>
  <si>
    <t>Отключение отопления и ГВС по заявлению потребителя, г Ярославль, ул Декабристов, д. 13</t>
  </si>
  <si>
    <t>4.102</t>
  </si>
  <si>
    <t>Отключение отопления по заявлению потребителя, г Ярославль, ул Декабристов, д. 9</t>
  </si>
  <si>
    <t>4.103</t>
  </si>
  <si>
    <t>4.104</t>
  </si>
  <si>
    <t>Отключение ГВС по заявлению потребителя, г Ярославль, ул Елены Колесовой, д. 58А</t>
  </si>
  <si>
    <t>4.105</t>
  </si>
  <si>
    <t>Отключение отопления по заявлению потребителя, г Ярославль, ул Жукова, д. 6</t>
  </si>
  <si>
    <t>4.106</t>
  </si>
  <si>
    <t>Отключение ГВС по заявлению потребителя, г Ярославль, ул Загородный Сад, д. 11</t>
  </si>
  <si>
    <t>4.107</t>
  </si>
  <si>
    <t>Отключение ГВС по заявлению потребителя, г Ярославль, ул Загородный Сад, д. 15</t>
  </si>
  <si>
    <t>4.108</t>
  </si>
  <si>
    <t>Отключение ГВС по заявлению потребителя, г Ярославль, ул Загородный Сад, д. 9</t>
  </si>
  <si>
    <t>4.109</t>
  </si>
  <si>
    <t>Отключение отопления по заявлению потребителя, г Ярославль, ул Закгейма, д. 7, корп. 2</t>
  </si>
  <si>
    <t>4.110</t>
  </si>
  <si>
    <t>Отключение ГВС по заявлению потребителя, г Ярославль, ул Институтская, д. 2</t>
  </si>
  <si>
    <t>4.111</t>
  </si>
  <si>
    <t>Отключение отопления по заявлению потребителя, г Ярославль, ул Институтская, д. 28</t>
  </si>
  <si>
    <t>4.112</t>
  </si>
  <si>
    <t>Отключение ГВС по заявлению потребителя, г Ярославль, ул Калинина, д. 38</t>
  </si>
  <si>
    <t>4.113</t>
  </si>
  <si>
    <t>Отключение отопления по заявлению потребителя, г Ярославль, ул Калинина, д. 39, корп. 3</t>
  </si>
  <si>
    <t>4.114</t>
  </si>
  <si>
    <t>Отключение отопления по заявлению потребителя, г Ярославль, ул Калмыковых, д. 20</t>
  </si>
  <si>
    <t>4.115</t>
  </si>
  <si>
    <t>Отключение ГВС по заявлению потребителя, г Ярославль, ул Карла Либкнехта, д. 14А</t>
  </si>
  <si>
    <t>4.116</t>
  </si>
  <si>
    <t>Отключение отопления по заявлению потребителя, г Ярославль, ул Кирова, д. 9/7</t>
  </si>
  <si>
    <t>4.117</t>
  </si>
  <si>
    <t>Отключение отопления по заявлению потребителя, г Ярославль, ул Клубная, д. 1</t>
  </si>
  <si>
    <t>4.118</t>
  </si>
  <si>
    <t>Отключение отопления по заявлению потребителя, г Ярославль, ул Клубная, д. 6</t>
  </si>
  <si>
    <t>4.119</t>
  </si>
  <si>
    <t>Отключение отопления по заявлению потребителя, г Ярославль, ул Клубная, д. 74</t>
  </si>
  <si>
    <t>4.120</t>
  </si>
  <si>
    <t>Отключение отопления и ГВС по заявлению потребителя, г Ярославль, ул Клубная, д. 74, стр. 5</t>
  </si>
  <si>
    <t>4.121</t>
  </si>
  <si>
    <t>Отключение ГВС по заявлению потребителя, г Ярославль, ул Комсомольская, д. 7</t>
  </si>
  <si>
    <t>4.122</t>
  </si>
  <si>
    <t>Отключение ГВС по заявлению потребителя, г Ярославль, ул Кооперативная, д. 15А</t>
  </si>
  <si>
    <t>4.123</t>
  </si>
  <si>
    <t>Отключение отопления по заявлению потребителя, г Ярославль, ул Короленко, д. 30а</t>
  </si>
  <si>
    <t>4.124</t>
  </si>
  <si>
    <t>Отключение отопления по заявлению потребителя, г Ярославль, ул Крестовая Гора, д. 5</t>
  </si>
  <si>
    <t>4.125</t>
  </si>
  <si>
    <t>Отключение ГВС по заявлению потребителя, г Ярославль, ул Кривова, д. 38</t>
  </si>
  <si>
    <t>4.126</t>
  </si>
  <si>
    <t>Отключение ГВС по заявлению потребителя, г Ярославль, ул Кривова, д. 40</t>
  </si>
  <si>
    <t>4.127</t>
  </si>
  <si>
    <t>Отключение ГВС по заявлению потребителя, г Ярославль, ул Кривова, д. 42</t>
  </si>
  <si>
    <t>4.128</t>
  </si>
  <si>
    <t>Отключение ГВС по заявлению потребителя, г Ярославль, ул Кривова, д. 42А</t>
  </si>
  <si>
    <t>4.129</t>
  </si>
  <si>
    <t>Отключение отопления и ГВС по заявлению потребителя, г Ярославль, ул Кривова, д. 51а</t>
  </si>
  <si>
    <t>4.130</t>
  </si>
  <si>
    <t>Отключение отопления по заявлению потребителя, г Ярославль, ул Кривова, д. 55Б</t>
  </si>
  <si>
    <t>4.131</t>
  </si>
  <si>
    <t>Отключение ГВС по заявлению потребителя, г Ярославль, ул Кудрявцева, д. 28</t>
  </si>
  <si>
    <t>4.132</t>
  </si>
  <si>
    <t>Отключение отопления по заявлению потребителя, г Ярославль, ул Курчатова, д. 3</t>
  </si>
  <si>
    <t>4.133</t>
  </si>
  <si>
    <t>Отключение отопления по заявлению потребителя, г Ярославль, ул Лисицына, д. 2</t>
  </si>
  <si>
    <t>4.134</t>
  </si>
  <si>
    <t>Отключение ГВС по заявлению потребителя, г Ярославль, ул Лисицына, д. 3а</t>
  </si>
  <si>
    <t>4.135</t>
  </si>
  <si>
    <t>Отключение отопления по заявлению потребителя, г Ярославль, ул Лисицына, д. 5</t>
  </si>
  <si>
    <t>4.136</t>
  </si>
  <si>
    <t>Отключение отопления и ГВС в связи с работами на теплосети, г Ярославль, ул Ляпидевского, д. 22</t>
  </si>
  <si>
    <t>4.137</t>
  </si>
  <si>
    <t>Отключение ГВС по заявлению потребителя, г Ярославль, ул Максимова, д. 13</t>
  </si>
  <si>
    <t>4.138</t>
  </si>
  <si>
    <t>Отключение отопления по заявлению потребителя, г Ярославль, ул Максимова, д. 15</t>
  </si>
  <si>
    <t>4.139</t>
  </si>
  <si>
    <t>Отключение отопления по заявлению потребителя, г Ярославль, ул Малая Октябрьская, д. 6</t>
  </si>
  <si>
    <t>4.140</t>
  </si>
  <si>
    <t>Отключение ГВС по заявлению потребителя, г Ярославль, ул Маяковского, д. 63</t>
  </si>
  <si>
    <t>4.141</t>
  </si>
  <si>
    <t>Отключение отопления и вентиляции по заявлению потребителя, г Ярославль, ул Менжинского, д. 1</t>
  </si>
  <si>
    <t>4.142</t>
  </si>
  <si>
    <t>Отключение отопления по заявлению потребителя, г Ярославль, ул Механизаторов, д. 10</t>
  </si>
  <si>
    <t>4.143</t>
  </si>
  <si>
    <t>Отключение отопления по заявлению потребителя, г Ярославль, ул Механизаторов, д. 7</t>
  </si>
  <si>
    <t>4.144</t>
  </si>
  <si>
    <t>Отключение отопления по заявлению потребителя, г Ярославль, ул Механизаторов, д. 8А</t>
  </si>
  <si>
    <t>4.145</t>
  </si>
  <si>
    <t>Отключение ГВС по заявлению потребителя, г Ярославль, ул Нахимсона, д. 15/17</t>
  </si>
  <si>
    <t>4.146</t>
  </si>
  <si>
    <t>Отключение ГВС по заявлению потребителя, г Ярославль, ул Некрасова, д. 37А</t>
  </si>
  <si>
    <t>4.147</t>
  </si>
  <si>
    <t>Отключение отопления и ГВС по заявлению потребителя, г Ярославль, ул Некрасова, д. 39</t>
  </si>
  <si>
    <t>4.148</t>
  </si>
  <si>
    <t>Отключение ГВС по заявлению потребителя, г Ярославль, ул Некрасова, д. 58</t>
  </si>
  <si>
    <t>4.149</t>
  </si>
  <si>
    <t>Отключение отопления по заявлению потребителя, г Ярославль, ул Нефтяников</t>
  </si>
  <si>
    <t>4.150</t>
  </si>
  <si>
    <t>Отключение отопления по заявлению потребителя, г Ярославль, ул Нефтяников, д. 17а</t>
  </si>
  <si>
    <t>4.151</t>
  </si>
  <si>
    <t>Отключение отопления по заявлению потребителя, г Ярославль, ул Нефтяников, д. 19</t>
  </si>
  <si>
    <t>4.152</t>
  </si>
  <si>
    <t>Отключение отопления по заявлению потребителя, г Ярославль, ул Ньютона, д. 30, корп. 2</t>
  </si>
  <si>
    <t>4.153</t>
  </si>
  <si>
    <t>Отключение отопления и вентиляции по заявлению потребителя, г Ярославль, ул Павлика Морозова, д. 19</t>
  </si>
  <si>
    <t>4.154</t>
  </si>
  <si>
    <t>Отключение ГВС по заявлению потребителя, г Ярославль, ул Павлова, д. 11</t>
  </si>
  <si>
    <t>4.155</t>
  </si>
  <si>
    <t>Отключение ГВС по заявлению потребителя, г Ярославль, ул Панина, д. 34А</t>
  </si>
  <si>
    <t>4.156</t>
  </si>
  <si>
    <t>Отключение отопления и вентиляции по заявлению потребителя, г Ярославль, ул Панина, д. 35а</t>
  </si>
  <si>
    <t>4.157</t>
  </si>
  <si>
    <t>Отключение отопления по заявлению потребителя, г Ярославль, ул Панина, д. 38А</t>
  </si>
  <si>
    <t>4.158</t>
  </si>
  <si>
    <t>Отключение отопления и ГВС по заявлению потребителя, г Ярославль, ул Панина, д. 46</t>
  </si>
  <si>
    <t>4.159</t>
  </si>
  <si>
    <t>Отключение ГВС по заявлению потребителя, г Ярославль, ул Первомайская, д. 23</t>
  </si>
  <si>
    <t>4.160</t>
  </si>
  <si>
    <t>Отключение ГВС по заявлению потребителя, г Ярославль, ул Первомайская, д. 29/18</t>
  </si>
  <si>
    <t>4.161</t>
  </si>
  <si>
    <t>Отключение ГВС в связи с работами на теплосети, г Ярославль, ул Первомайская, д. 47</t>
  </si>
  <si>
    <t>4.162</t>
  </si>
  <si>
    <t>Отключение отопления по заявлению потребителя, г Ярославль, ул Пионерская, д. 2</t>
  </si>
  <si>
    <t>4.163</t>
  </si>
  <si>
    <t>Отключение ГВС по заявлению потребителя, г Ярославль, ул Победы, д. 20Б</t>
  </si>
  <si>
    <t>4.164</t>
  </si>
  <si>
    <t>Отключение отопления и ГВС по заявлению потребителя, г Ярославль, ул Победы, д. 36</t>
  </si>
  <si>
    <t>4.165</t>
  </si>
  <si>
    <t>Отключение отопления, ГВС, вентиляции по заявлению потребителя, г Ярославль, ул Победы, д. 39Б</t>
  </si>
  <si>
    <t>4.166</t>
  </si>
  <si>
    <t>Отключение ГВС по заявлению потребителя, г Ярославль, ул Ползунова, д. 1</t>
  </si>
  <si>
    <t>4.167</t>
  </si>
  <si>
    <t>Отключение отопления и вентиляции по заявлению потребителя, г Ярославль, ул Ползунова, д. 1а</t>
  </si>
  <si>
    <t>4.168</t>
  </si>
  <si>
    <t>4.169</t>
  </si>
  <si>
    <t>Отключение отопления по заявлению потребителя, г Ярославль, ул Полушкина Роща, д. 1</t>
  </si>
  <si>
    <t>4.170</t>
  </si>
  <si>
    <t>Отключение ГВС по заявлению потребителя, г Ярославль, ул Полушкина Роща, д. 1А</t>
  </si>
  <si>
    <t>4.171</t>
  </si>
  <si>
    <t>Отключение отопления по заявлению потребителя, г Ярославль, ул Полушкина Роща, д. 9</t>
  </si>
  <si>
    <t>4.172</t>
  </si>
  <si>
    <t>Отключение отопления по заявлению потребителя, г Ярославль, ул Промзона ул. Декабристов, д. 12а</t>
  </si>
  <si>
    <t>4.173</t>
  </si>
  <si>
    <t>Отключение отопления по заявлению потребителя, г Ярославль, ул Промышленная, д. 17</t>
  </si>
  <si>
    <t>4.174</t>
  </si>
  <si>
    <t>Отключение отопления по заявлению потребителя, г Ярославль, ул Промышленная, д. 4а</t>
  </si>
  <si>
    <t>4.175</t>
  </si>
  <si>
    <t>Отключение отопления по заявлению потребителя, г Ярославль, ул Пушкина, д. 19А</t>
  </si>
  <si>
    <t>4.176</t>
  </si>
  <si>
    <t>Отключение отопления и ГВС по заявлению потребителя, г Ярославль, ул Радищева, д. 22А</t>
  </si>
  <si>
    <t>4.177</t>
  </si>
  <si>
    <t>Отключение ГВС по заявлению потребителя, г Ярославль, ул Революционная, д. 4А</t>
  </si>
  <si>
    <t>4.178</t>
  </si>
  <si>
    <t>Отключение отопления и ГВС по заявлению потребителя, г Ярославль, ул Республиканская, д. 30А</t>
  </si>
  <si>
    <t>4.179</t>
  </si>
  <si>
    <t>Отключение ГВС по заявлению потребителя, г Ярославль, ул Республиканская, д. 33</t>
  </si>
  <si>
    <t>4.180</t>
  </si>
  <si>
    <t>Отключение отопления по заявлению потребителя, г Ярославль, ул Республиканская, д. 36</t>
  </si>
  <si>
    <t>4.181</t>
  </si>
  <si>
    <t>Отключение ГВС по заявлению потребителя, г Ярославль, ул Республиканская, д. 42/24</t>
  </si>
  <si>
    <t>4.182</t>
  </si>
  <si>
    <t>Отключение ГВС по заявлению потребителя, г Ярославль, ул Республиканская, д. 7</t>
  </si>
  <si>
    <t>4.183</t>
  </si>
  <si>
    <t>Отключение отопления по заявлению потребителя, г Ярославль, ул Республиканская, д. 75</t>
  </si>
  <si>
    <t>4.184</t>
  </si>
  <si>
    <t>Отключение отопления по заявлению потребителя, г Ярославль, ул Республиканская, д. 75, корп. 2</t>
  </si>
  <si>
    <t>4.185</t>
  </si>
  <si>
    <t>Отключение ГВС по заявлению потребителя, г Ярославль, ул Республиканская, д. 75Б</t>
  </si>
  <si>
    <t>4.186</t>
  </si>
  <si>
    <t>Отключение ГВС по заявлению потребителя, г Ярославль, ул Республиканская, д. 79</t>
  </si>
  <si>
    <t>4.187</t>
  </si>
  <si>
    <t>Отключение ГВС по заявлению потребителя, г Ярославль, ул Республиканская, д. 82</t>
  </si>
  <si>
    <t>4.188</t>
  </si>
  <si>
    <t>Отключение отопления по заявлению потребителя, г Ярославль, ул Розы Люксембург, д. 5А</t>
  </si>
  <si>
    <t>4.189</t>
  </si>
  <si>
    <t>Отключение отопления по заявлению потребителя, г Ярославль, ул Рыкачева, д. 16</t>
  </si>
  <si>
    <t>4.190</t>
  </si>
  <si>
    <t>Отключение ГВС по заявлению потребителя, г Ярославль, ул Салтыкова-Щедрина, д. 42А</t>
  </si>
  <si>
    <t>4.191</t>
  </si>
  <si>
    <t>Отключение отопления по заявлению потребителя, г Ярославль, ул Свердлова, д. 18</t>
  </si>
  <si>
    <t>4.192</t>
  </si>
  <si>
    <t>Отключение отопления по заявлению потребителя, г Ярославль, ул Свердлова, д. 32</t>
  </si>
  <si>
    <t>4.193</t>
  </si>
  <si>
    <t>Отключение ГВС по заявлению потребителя, г Ярославль, ул Свободы, д. 1/2</t>
  </si>
  <si>
    <t>4.194</t>
  </si>
  <si>
    <t>Отключение отопления по заявлению потребителя, г Ярославль, ул Свободы, д. 2</t>
  </si>
  <si>
    <t>4.195</t>
  </si>
  <si>
    <t>Отключение ГВС и вентиляции по заявлению потребителя, г Ярославль, ул Свободы, д. 23</t>
  </si>
  <si>
    <t>4.196</t>
  </si>
  <si>
    <t>Отключение ГВС по заявлению потребителя, г Ярославль, ул Свободы, д. 36</t>
  </si>
  <si>
    <t>4.197</t>
  </si>
  <si>
    <t>Отключение отопления по заявлению потребителя, г Ярославль, ул Свободы, д. 5</t>
  </si>
  <si>
    <t>4.198</t>
  </si>
  <si>
    <t>Отключение отопления по заявлению потребителя, г Ярославль, ул Свободы, д. 70</t>
  </si>
  <si>
    <t>4.199</t>
  </si>
  <si>
    <t>Отключение отопления по заявлению потребителя, г Ярославль, ул Свободы, д. 8/38</t>
  </si>
  <si>
    <t>4.200</t>
  </si>
  <si>
    <t>Отключение ГВС по заявлению потребителя, г Ярославль, ул Свободы, д. 89</t>
  </si>
  <si>
    <t>4.201</t>
  </si>
  <si>
    <t>Отключение отопления, ГВС, вентиляции по заявлению потребителя, г Ярославль, ул Свободы, д. 91</t>
  </si>
  <si>
    <t>4.202</t>
  </si>
  <si>
    <t>Отключение отопления по заявлению потребителя, г Ярославль, ул Свободы, д. 91</t>
  </si>
  <si>
    <t>4.203</t>
  </si>
  <si>
    <t>Отключение отопления по заявлению потребителя, г Ярославль, ул Семашко, д. 8</t>
  </si>
  <si>
    <t>4.204</t>
  </si>
  <si>
    <t>Отключение ГВС по заявлению потребителя, г Ярославль, ул Серго Орджоникидзе, д. 7А</t>
  </si>
  <si>
    <t>4.205</t>
  </si>
  <si>
    <t>Отключение ГВС по заявлению потребителя, г Ярославль, ул Слепнева, д. 17</t>
  </si>
  <si>
    <t>4.206</t>
  </si>
  <si>
    <t>Отключение ГВС в связи с работами на теплосети, г Ярославль, ул Собинова, д. 32А</t>
  </si>
  <si>
    <t>4.207</t>
  </si>
  <si>
    <t>Отключение ГВС по заявлению потребителя, г Ярославль, ул Собинова, д. 34а</t>
  </si>
  <si>
    <t>4.208</t>
  </si>
  <si>
    <t>Отключение ГВС по заявлению потребителя, г Ярославль, ул Собинова, д. 36А</t>
  </si>
  <si>
    <t>4.209</t>
  </si>
  <si>
    <t>Отключение ГВС по заявлению потребителя, г Ярославль, ул Собинова, д. 40, корп. 2</t>
  </si>
  <si>
    <t>4.210</t>
  </si>
  <si>
    <t>Отключение отопления по заявлению потребителя, г Ярославль, ул Собинова, д. 52</t>
  </si>
  <si>
    <t>4.211</t>
  </si>
  <si>
    <t>Отключение отопления и ГВС по заявлению потребителя, г Ярославль, ул Собинова, д. 54</t>
  </si>
  <si>
    <t>4.212</t>
  </si>
  <si>
    <t>Отключение отопления в связи с работами на теплосети, г Ярославль, ул Советская</t>
  </si>
  <si>
    <t>4.213</t>
  </si>
  <si>
    <t>Отключение отопления и ГВС по заявлению потребителя, г Ярославль, ул Советская, д. 34А</t>
  </si>
  <si>
    <t>4.214</t>
  </si>
  <si>
    <t>Отключение ГВС в связи с работами на теплосети, г Ярославль, ул Советская, д. 65</t>
  </si>
  <si>
    <t>4.215</t>
  </si>
  <si>
    <t>Отключение ГВС по заявлению потребителя, г Ярославль, ул Советская, д. 78А</t>
  </si>
  <si>
    <t>4.216</t>
  </si>
  <si>
    <t>Отключение ГВС по заявлению потребителя, г Ярославль, ул Союзная, д. 144</t>
  </si>
  <si>
    <t>4.217</t>
  </si>
  <si>
    <t>Отключение отопления по заявлению потребителя, г Ярославль, ул Стачек, д. 53</t>
  </si>
  <si>
    <t>4.218</t>
  </si>
  <si>
    <t>Отключение отопления по заявлению потребителя, г Ярославль, ул Стачек, д. 63</t>
  </si>
  <si>
    <t>4.219</t>
  </si>
  <si>
    <t>Отключение отопления по заявлению потребителя, г Ярославль, ул Стачек, д. 63Б</t>
  </si>
  <si>
    <t>4.220</t>
  </si>
  <si>
    <t>Отключение отопления по заявлению потребителя, г Ярославль, ул Строителей, д. 3, корп. 4</t>
  </si>
  <si>
    <t>4.221</t>
  </si>
  <si>
    <t>Отключение отопления по заявлению потребителя, г Ярославль, ул Строителей, д. 5</t>
  </si>
  <si>
    <t>4.222</t>
  </si>
  <si>
    <t>Отключение ГВС по заявлению потребителя, г Ярославль, ул Титова, д. 14, корп. 4</t>
  </si>
  <si>
    <t>4.223</t>
  </si>
  <si>
    <t>Отключение ГВС по заявлению потребителя, г Ярославль, ул Труфанова, д. 16А</t>
  </si>
  <si>
    <t>4.224</t>
  </si>
  <si>
    <t>Отключение отопления по заявлению потребителя, г Ярославль, ул Труфанова, д. 19</t>
  </si>
  <si>
    <t>4.225</t>
  </si>
  <si>
    <t>Отключение ГВС по заявлению потребителя, г Ярославль, ул Труфанова, д. 27</t>
  </si>
  <si>
    <t>4.226</t>
  </si>
  <si>
    <t>Отключение ГВС по заявлению потребителя, г Ярославль, ул Труфанова, д. 30</t>
  </si>
  <si>
    <t>4.227</t>
  </si>
  <si>
    <t>Отключение отопления по заявлению потребителя, г Ярославль, ул Туманова, д. 12</t>
  </si>
  <si>
    <t>4.228</t>
  </si>
  <si>
    <t>Отключение отопления по заявлению потребителя, г Ярославль, ул Туманова, д. 16а</t>
  </si>
  <si>
    <t>4.229</t>
  </si>
  <si>
    <t>Отключение отопления по заявлению потребителя, г Ярославль, ул Тургенева, д. 17</t>
  </si>
  <si>
    <t>4.230</t>
  </si>
  <si>
    <t>Отключение отопления и ГВС по заявлению потребителя, г Ярославль, ул Угличская, д. 12</t>
  </si>
  <si>
    <t>4.231</t>
  </si>
  <si>
    <t>Отключение отопления по заявлению потребителя, г Ярославль, ул Угличская, д. 74</t>
  </si>
  <si>
    <t>4.232</t>
  </si>
  <si>
    <t>Отключение отопления по заявлению потребителя, г Ярославль, ул Урицкого, д. 44</t>
  </si>
  <si>
    <t>4.233</t>
  </si>
  <si>
    <t>Отключение отопления по заявлению потребителя, г Ярославль, ул Урицкого, д. 69а</t>
  </si>
  <si>
    <t>4.234</t>
  </si>
  <si>
    <t>Отключение отопления по заявлению потребителя, г Ярославль, ул Ухтомского, д. 3</t>
  </si>
  <si>
    <t>4.235</t>
  </si>
  <si>
    <t>Отключение ГВС по заявлению потребителя, г Ярославль, ул Ушинского, д. 38/2</t>
  </si>
  <si>
    <t>4.236</t>
  </si>
  <si>
    <t>Отключение отопления и ГВС по заявлению потребителя, г Ярославль, ул Флотская, д. 1а</t>
  </si>
  <si>
    <t>4.237</t>
  </si>
  <si>
    <t>Отключение отопления по заявлению потребителя, г Ярославль, ул Флотская, д. 8А</t>
  </si>
  <si>
    <t>4.238</t>
  </si>
  <si>
    <t>Отключение отопления в связи с работами на теплосети, г Ярославль, ул Чкалова</t>
  </si>
  <si>
    <t>4.239</t>
  </si>
  <si>
    <t>Отключение отопления по заявлению потребителя, г Ярославль, ул Чкалова, д. 26</t>
  </si>
  <si>
    <t>4.240</t>
  </si>
  <si>
    <t>Отключение отопления и ГВС по заявлению потребителя, г Ярославль, ул Чкалова, д. 39А</t>
  </si>
  <si>
    <t>4.241</t>
  </si>
  <si>
    <t>Отключение отопления по заявлению потребителя, г Ярославль, ул Чкалова, д. 4</t>
  </si>
  <si>
    <t>4.242</t>
  </si>
  <si>
    <t>Отключение отопления по заявлению потребителя, г Ярославль, ул Чкалова, д. 54А</t>
  </si>
  <si>
    <t>4.243</t>
  </si>
  <si>
    <t>Отключение отопления по заявлению потребителя, г Ярославль, ул 8 Марта, д. 7А</t>
  </si>
  <si>
    <t>4.244</t>
  </si>
  <si>
    <t>Отключение отопления по заявлению потребителя, г Ярославль, ш Промышленное, д. 7</t>
  </si>
  <si>
    <t>4.245</t>
  </si>
  <si>
    <t>Отключение отопления по заявлению потребителя, г Ярославль, ш Силикатное, д. 1</t>
  </si>
  <si>
    <t>4.246</t>
  </si>
  <si>
    <t>Отключение отопления по заявлению потребителя, г Ярославль, ш Силикатное, д. 19</t>
  </si>
  <si>
    <t>4.247</t>
  </si>
  <si>
    <t>Отключение отопления по заявлению потребителя, г Ярославль, ш Силикатное, д. 19Б</t>
  </si>
  <si>
    <t>4.248</t>
  </si>
  <si>
    <t>Отключение отопления по заявлению потребителя, г Ярославль, ш Суздальское, д. 10</t>
  </si>
  <si>
    <t>4.249</t>
  </si>
  <si>
    <t>Отключение ГВС по заявлению потребителя, г Ярославль, ш Суздальское, д. 7</t>
  </si>
  <si>
    <t>4.250</t>
  </si>
  <si>
    <t>Отключение ГВС и вентиляции по заявлению потребителя, г Ярославль, ш Тутаевское, д. 29Б</t>
  </si>
  <si>
    <t>4.251</t>
  </si>
  <si>
    <t>Отключение отопления по заявлению потребителя, г Ярославль, ш Тутаевское, д. 31</t>
  </si>
  <si>
    <t>4.252</t>
  </si>
  <si>
    <t>Отключение отопления, ГВС, вентиляции по заявлению потребителя, г Ярославль, ш Тутаевское, д. 31В</t>
  </si>
  <si>
    <t>4.253</t>
  </si>
  <si>
    <t>Отключение отопления по заявлению потребителя, г Ярославль, ш Тутаевское, д. 70, корп. 1</t>
  </si>
  <si>
    <t>4.254</t>
  </si>
  <si>
    <t>Отключение отопления по заявлению потребителя, г Ярославль, ш Тутаевское, д. 95</t>
  </si>
  <si>
    <t>4.255</t>
  </si>
  <si>
    <t>4.256</t>
  </si>
  <si>
    <t>Отключение ГВС по заявлению потребителя, Ярославский р-н, п Дубки, ул Молодежная, д. 2</t>
  </si>
  <si>
    <t>4.257</t>
  </si>
  <si>
    <t>Отключение ГВС по заявлению потребителя, Ярославский р-н, п Дубки, ул Октябрьская, д. 23</t>
  </si>
  <si>
    <t>4.258</t>
  </si>
  <si>
    <t>Отключение отопления по заявлению потребителя, Ярославский р-н, п Дубки, ул Школьная, д. 2А</t>
  </si>
  <si>
    <t>4.259</t>
  </si>
  <si>
    <t>Отключение ГВС по заявлению потребителя, Ярославский р-н, п Дубки, ул Школьная, д. 3</t>
  </si>
  <si>
    <t>4.260</t>
  </si>
  <si>
    <t>Отключение отопления и ГВС по заявлению потребителя, Ярославский р-н, п Дубки, ул Школьная, д. 9</t>
  </si>
  <si>
    <t>4.261</t>
  </si>
  <si>
    <t>Отключение отопления по заявлению потребителя, Ярославский р-н, п Ивняки, ул Луговая, д. 1А</t>
  </si>
  <si>
    <t>4.262</t>
  </si>
  <si>
    <t>Отключение ГВС по заявлению потребителя, Ярославский р-н, п Нагорный, ул Дорожная, д. 8</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</si>
  <si>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</si>
  <si>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</si>
  <si>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</si>
  <si>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</si>
  <si>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</si>
  <si>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</si>
  <si>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</si>
  <si>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</si>
  <si>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</si>
  <si>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</si>
  <si>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</si>
  <si>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</si>
  <si>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</si>
  <si>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</si>
  <si>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</si>
  <si>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</si>
  <si>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</si>
  <si>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</si>
  <si>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</si>
  <si>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</si>
  <si>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</si>
  <si>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</si>
  <si>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</si>
  <si>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</si>
  <si>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</si>
  <si>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</si>
  <si>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</si>
  <si>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</si>
  <si>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</si>
  <si>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</si>
  <si>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</si>
  <si>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</si>
  <si>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</si>
  <si>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</si>
  <si>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</si>
  <si>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</si>
  <si>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</si>
  <si>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</si>
  <si>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</si>
  <si>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</si>
  <si>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</si>
  <si>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</si>
  <si>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</si>
  <si>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</si>
  <si>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</si>
  <si>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</si>
  <si>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</si>
  <si>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</si>
  <si>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</si>
  <si>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</si>
  <si>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</si>
  <si>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</si>
  <si>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</si>
  <si>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</si>
  <si>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</si>
  <si>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</si>
  <si>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</si>
  <si>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</si>
  <si>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</si>
  <si>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</si>
  <si>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</si>
  <si>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</si>
  <si>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</si>
  <si>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</si>
  <si>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</si>
  <si>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</si>
  <si>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</si>
  <si>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</si>
  <si>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</si>
  <si>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</si>
  <si>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</si>
  <si>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</si>
  <si>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</si>
  <si>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</si>
  <si>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</si>
  <si>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</si>
  <si>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</si>
  <si>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</si>
  <si>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</si>
  <si>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</si>
  <si>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</si>
  <si>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</si>
  <si>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</si>
  <si>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</si>
  <si>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</si>
  <si>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</si>
  <si>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</si>
  <si>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</si>
  <si>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</si>
  <si>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</si>
  <si>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</si>
  <si>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</si>
  <si>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</si>
  <si>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</si>
  <si>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</si>
  <si>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</si>
  <si>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</si>
  <si>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</si>
  <si>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</si>
  <si>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</si>
  <si>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</si>
  <si>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</si>
  <si>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</si>
  <si>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</si>
  <si>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</si>
  <si>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</si>
  <si>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</si>
  <si>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</si>
  <si>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</si>
  <si>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</si>
  <si>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</si>
  <si>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</si>
  <si>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</si>
  <si>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</si>
  <si>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</si>
  <si>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</si>
  <si>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</si>
  <si>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</si>
  <si>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</si>
  <si>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</si>
  <si>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</si>
  <si>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</si>
  <si>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</si>
  <si>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</si>
  <si>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</si>
  <si>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</si>
  <si>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</si>
  <si>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</si>
  <si>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</si>
  <si>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</si>
  <si>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</si>
  <si>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</si>
  <si>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</si>
  <si>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</si>
  <si>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</si>
  <si>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</si>
  <si>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</si>
  <si>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</si>
  <si>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</si>
  <si>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</si>
  <si>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</si>
  <si>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</si>
  <si>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</si>
  <si>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</si>
  <si>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</si>
  <si>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</si>
  <si>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</si>
  <si>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</si>
  <si>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</si>
  <si>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</si>
  <si>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</si>
  <si>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</si>
  <si>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</si>
  <si>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Неполный пакет документов</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</si>
  <si>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</si>
  <si>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</si>
  <si>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</si>
  <si>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</si>
  <si>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</si>
  <si>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</si>
  <si>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</si>
  <si>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</si>
  <si>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</si>
  <si>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</si>
  <si>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</si>
  <si>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</si>
  <si>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</si>
  <si>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</si>
  <si>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</si>
  <si>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</si>
  <si>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</si>
  <si>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</si>
  <si>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</si>
  <si>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</si>
  <si>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</si>
  <si>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</si>
  <si>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</si>
  <si>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</si>
  <si>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</si>
  <si>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</si>
  <si>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</si>
  <si>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</si>
  <si>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</si>
  <si>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</si>
  <si>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</si>
  <si>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</si>
  <si>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</si>
  <si>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</si>
  <si>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</si>
  <si>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</si>
  <si>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</si>
  <si>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</si>
  <si>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</si>
  <si>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</si>
  <si>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</si>
  <si>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</si>
  <si>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</si>
  <si>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</si>
  <si>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</si>
  <si>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</si>
  <si>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</si>
  <si>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</si>
  <si>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</si>
  <si>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</si>
  <si>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</si>
  <si>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</si>
  <si>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</si>
  <si>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</si>
  <si>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</si>
  <si>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</si>
  <si>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</si>
  <si>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</si>
  <si>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</si>
  <si>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</si>
  <si>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</si>
  <si>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</si>
  <si>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</si>
  <si>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</si>
  <si>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</si>
  <si>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</si>
  <si>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</si>
  <si>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</si>
  <si>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</si>
  <si>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</si>
  <si>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</si>
  <si>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</si>
  <si>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</si>
  <si>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</si>
  <si>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</si>
  <si>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</si>
  <si>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</si>
  <si>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</si>
  <si>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</si>
  <si>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</si>
  <si>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</si>
  <si>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</si>
  <si>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</si>
  <si>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</si>
  <si>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</si>
  <si>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</si>
  <si>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</si>
  <si>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</si>
  <si>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</si>
  <si>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</si>
  <si>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</si>
  <si>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</si>
  <si>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</si>
  <si>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</si>
  <si>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</si>
  <si>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</si>
  <si>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</si>
  <si>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</si>
  <si>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</si>
  <si>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</si>
  <si>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</si>
  <si>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</si>
  <si>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</si>
  <si>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</si>
  <si>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</si>
  <si>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</si>
  <si>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</si>
  <si>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</si>
  <si>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</si>
  <si>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</si>
  <si>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</si>
  <si>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</si>
  <si>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</si>
  <si>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</si>
  <si>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</si>
  <si>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</si>
  <si>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</si>
  <si>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</si>
  <si>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</si>
  <si>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</si>
  <si>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</si>
  <si>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</si>
  <si>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</si>
  <si>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</si>
  <si>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</si>
  <si>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</si>
  <si>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</si>
  <si>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</si>
  <si>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</si>
  <si>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</si>
  <si>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</si>
  <si>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</si>
  <si>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</si>
  <si>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</si>
  <si>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</si>
  <si>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</si>
  <si>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</si>
  <si>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</si>
  <si>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</si>
  <si>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</si>
  <si>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</si>
  <si>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</si>
  <si>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</si>
  <si>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</si>
  <si>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</si>
  <si>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</si>
  <si>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</si>
  <si>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</si>
  <si>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</si>
  <si>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</si>
  <si>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</si>
  <si>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</si>
  <si>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</si>
  <si>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</si>
  <si>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</si>
  <si>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</si>
  <si>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</si>
  <si>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</si>
  <si>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</si>
  <si>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</si>
  <si>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</si>
  <si>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</si>
  <si>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</si>
  <si>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</si>
  <si>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</si>
  <si>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</si>
  <si>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</si>
  <si>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</si>
  <si>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</si>
  <si>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</si>
  <si>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</si>
  <si>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</si>
  <si>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</si>
  <si>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</si>
  <si>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</si>
  <si>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</si>
  <si>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</si>
  <si>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</si>
  <si>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</si>
  <si>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</si>
  <si>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</si>
  <si>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</si>
  <si>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</si>
  <si>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</si>
  <si>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</si>
  <si>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</si>
  <si>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</si>
  <si>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</si>
  <si>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</si>
  <si>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</si>
  <si>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</si>
  <si>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</si>
  <si>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</si>
  <si>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</si>
  <si>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</si>
  <si>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</si>
  <si>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</si>
  <si>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</si>
  <si>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</si>
  <si>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</si>
  <si>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</si>
  <si>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</si>
  <si>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</si>
  <si>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</si>
  <si>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</si>
  <si>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</si>
  <si>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</si>
  <si>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</si>
  <si>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</si>
  <si>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</si>
  <si>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</si>
  <si>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</si>
  <si>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</si>
  <si>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</si>
  <si>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</si>
  <si>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</si>
  <si>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</si>
  <si>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</si>
  <si>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</si>
  <si>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</si>
  <si>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</si>
  <si>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</si>
  <si>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</si>
  <si>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</si>
  <si>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</si>
  <si>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</si>
  <si>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</si>
  <si>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</si>
  <si>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</si>
  <si>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</si>
  <si>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</si>
  <si>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</si>
  <si>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</si>
  <si>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</si>
  <si>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</si>
  <si>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</si>
  <si>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</si>
  <si>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</si>
  <si>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</si>
  <si>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</si>
  <si>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</si>
  <si>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</si>
  <si>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</si>
  <si>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</si>
  <si>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</si>
  <si>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</si>
  <si>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</si>
  <si>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</si>
  <si>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</si>
  <si>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</si>
  <si>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</si>
  <si>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</si>
  <si>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</si>
  <si>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</si>
  <si>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</si>
  <si>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</si>
  <si>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</si>
  <si>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</si>
  <si>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</si>
  <si>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</si>
  <si>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</si>
  <si>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</si>
  <si>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</si>
  <si>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</si>
  <si>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</si>
  <si>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</si>
  <si>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</si>
  <si>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</si>
  <si>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</si>
  <si>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</si>
  <si>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</si>
  <si>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</si>
  <si>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</si>
  <si>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</si>
  <si>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</si>
  <si>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</si>
  <si>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</si>
  <si>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</si>
  <si>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</si>
  <si>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</si>
  <si>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</si>
  <si>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</si>
  <si>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</si>
  <si>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</si>
  <si>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</si>
  <si>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</si>
  <si>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</si>
  <si>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</si>
  <si>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</si>
  <si>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</si>
  <si>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</si>
  <si>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</si>
  <si>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</si>
  <si>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</si>
  <si>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</si>
  <si>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</si>
  <si>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</si>
  <si>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</si>
  <si>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</si>
  <si>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</si>
  <si>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</si>
  <si>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</si>
  <si>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</si>
  <si>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</si>
  <si>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</si>
  <si>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</si>
  <si>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</si>
  <si>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</si>
  <si>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</si>
  <si>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</si>
  <si>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</si>
  <si>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</si>
  <si>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</si>
  <si>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</si>
  <si>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</si>
  <si>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</si>
  <si>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</si>
  <si>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</si>
  <si>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</si>
  <si>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</si>
  <si>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</si>
  <si>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</si>
  <si>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</si>
  <si>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</si>
  <si>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</si>
  <si>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</si>
  <si>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</si>
  <si>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</si>
  <si>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</si>
  <si>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</si>
  <si>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</si>
  <si>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</si>
  <si>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</si>
  <si>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</si>
  <si>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</si>
  <si>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</si>
  <si>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</si>
  <si>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</si>
  <si>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</si>
  <si>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</si>
  <si>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</si>
  <si>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</si>
  <si>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</si>
  <si>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</si>
  <si>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</si>
  <si>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</si>
  <si>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</si>
  <si>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</si>
  <si>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</si>
  <si>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</si>
  <si>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</si>
  <si>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</si>
  <si>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</si>
  <si>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</si>
  <si>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</si>
  <si>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</si>
  <si>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</si>
  <si>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</si>
  <si>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</si>
  <si>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</si>
  <si>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</si>
  <si>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</si>
  <si>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</si>
  <si>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</si>
  <si>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</si>
  <si>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</si>
  <si>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</si>
  <si>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</si>
  <si>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</si>
  <si>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</si>
  <si>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</si>
  <si>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</si>
  <si>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</si>
  <si>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</si>
  <si>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</si>
  <si>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</si>
  <si>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</si>
  <si>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</si>
  <si>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</si>
  <si>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</si>
  <si>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</si>
  <si>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</si>
  <si>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</si>
  <si>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</si>
  <si>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</si>
  <si>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</si>
  <si>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</si>
  <si>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</si>
  <si>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</si>
  <si>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</si>
  <si>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</si>
  <si>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</si>
  <si>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</si>
  <si>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</si>
  <si>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</si>
  <si>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</si>
  <si>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</si>
  <si>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</si>
  <si>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</si>
  <si>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</si>
  <si>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</si>
  <si>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</si>
  <si>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</si>
  <si>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</si>
  <si>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</si>
  <si>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</si>
  <si>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</si>
  <si>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</si>
  <si>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</si>
  <si>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</si>
  <si>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</si>
  <si>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</si>
  <si>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</si>
  <si>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</si>
  <si>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</si>
  <si>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</si>
  <si>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</si>
  <si>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</si>
  <si>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</si>
  <si>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</si>
  <si>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</si>
  <si>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</si>
  <si>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</si>
  <si>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</si>
  <si>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</si>
  <si>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</si>
  <si>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</si>
  <si>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</si>
  <si>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</si>
  <si>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</si>
  <si>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</si>
  <si>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</si>
  <si>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</si>
  <si>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</si>
  <si>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</si>
  <si>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</si>
  <si>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</si>
  <si>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</si>
  <si>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</si>
  <si>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</si>
  <si>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</si>
  <si>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</si>
  <si>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</si>
  <si>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</si>
  <si>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</si>
  <si>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</si>
  <si>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</si>
  <si>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</si>
  <si>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</si>
  <si>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</si>
  <si>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</si>
  <si>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</si>
  <si>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</si>
  <si>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</si>
  <si>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</si>
  <si>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</si>
  <si>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</si>
  <si>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</si>
  <si>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</si>
  <si>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</si>
  <si>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</si>
  <si>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</si>
  <si>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</si>
  <si>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</si>
  <si>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</si>
  <si>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</si>
  <si>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</si>
  <si>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</si>
  <si>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</si>
  <si>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</si>
  <si>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</si>
  <si>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</si>
  <si>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</si>
  <si>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</si>
  <si>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</si>
  <si>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</si>
  <si>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</si>
  <si>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</si>
  <si>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</si>
  <si>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</si>
  <si>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</si>
  <si>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</si>
  <si>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</si>
  <si>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</si>
  <si>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</si>
  <si>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</si>
  <si>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</si>
  <si>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</si>
  <si>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</si>
  <si>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</si>
  <si>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</si>
  <si>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</si>
  <si>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</si>
  <si>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</si>
  <si>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</si>
  <si>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</si>
  <si>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</si>
  <si>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</si>
  <si>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</si>
  <si>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</si>
  <si>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</si>
  <si>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</si>
  <si>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</si>
  <si>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</si>
  <si>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</si>
  <si>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</si>
  <si>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</si>
  <si>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</si>
  <si>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</si>
  <si>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</si>
  <si>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</si>
  <si>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</si>
  <si>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</si>
  <si>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</si>
  <si>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</si>
  <si>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</si>
  <si>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</si>
  <si>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</si>
  <si>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</si>
  <si>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</si>
  <si>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</si>
  <si>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</si>
  <si>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</si>
  <si>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</si>
  <si>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</si>
  <si>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</si>
  <si>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</si>
  <si>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</si>
  <si>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</si>
  <si>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</si>
  <si>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</si>
  <si>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</si>
  <si>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</si>
  <si>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</si>
  <si>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</si>
  <si>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</si>
  <si>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</si>
  <si>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</si>
  <si>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</si>
  <si>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</si>
  <si>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</si>
  <si>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</si>
  <si>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</si>
  <si>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</si>
  <si>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</si>
  <si>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</si>
  <si>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</si>
  <si>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</si>
  <si>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</si>
  <si>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</si>
  <si>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</si>
  <si>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</si>
  <si>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</si>
  <si>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</si>
  <si>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</si>
  <si>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</si>
  <si>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</si>
  <si>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</si>
  <si>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</si>
  <si>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</si>
  <si>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</si>
  <si>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</si>
  <si>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</si>
  <si>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</si>
  <si>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</si>
  <si>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</si>
  <si>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</si>
  <si>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</si>
  <si>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</si>
  <si>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</si>
  <si>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</si>
  <si>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</si>
  <si>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</si>
  <si>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</si>
  <si>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</si>
  <si>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</si>
  <si>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</si>
  <si>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</si>
  <si>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</si>
  <si>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</si>
  <si>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</si>
  <si>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</si>
  <si>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</si>
  <si>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</si>
  <si>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</si>
  <si>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</si>
  <si>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</si>
  <si>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</si>
  <si>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</si>
  <si>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</si>
  <si>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</si>
  <si>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</si>
  <si>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</si>
  <si>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</si>
  <si>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</si>
  <si>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</si>
  <si>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</si>
  <si>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</si>
  <si>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</si>
  <si>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</si>
  <si>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</si>
  <si>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</si>
  <si>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</si>
  <si>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</si>
  <si>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</si>
  <si>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</si>
  <si>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</si>
  <si>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</si>
  <si>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</si>
  <si>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</si>
  <si>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</si>
  <si>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</si>
  <si>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</si>
  <si>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</si>
  <si>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</si>
  <si>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</si>
  <si>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</si>
  <si>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</si>
  <si>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</si>
  <si>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</si>
  <si>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</si>
  <si>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</si>
  <si>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</si>
  <si>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</si>
  <si>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</si>
  <si>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</si>
  <si>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</si>
  <si>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</si>
  <si>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</si>
  <si>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</si>
  <si>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</si>
  <si>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</si>
  <si>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</si>
  <si>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</si>
  <si>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</si>
  <si>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</si>
  <si>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</si>
  <si>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</si>
  <si>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</si>
  <si>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</si>
  <si>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</si>
  <si>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</si>
  <si>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</si>
  <si>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</si>
  <si>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</si>
  <si>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</si>
  <si>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</si>
  <si>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</si>
  <si>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</si>
  <si>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</si>
  <si>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</si>
  <si>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</si>
  <si>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</si>
  <si>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</si>
  <si>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</si>
  <si>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</si>
  <si>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</si>
  <si>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</si>
  <si>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</si>
  <si>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</si>
  <si>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</si>
  <si>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</si>
  <si>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</si>
  <si>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</si>
  <si>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</si>
  <si>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</si>
  <si>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</si>
  <si>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</si>
  <si>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</si>
  <si>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</si>
  <si>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</si>
  <si>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</si>
  <si>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</si>
  <si>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</si>
  <si>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</si>
  <si>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</si>
  <si>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</si>
  <si>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</si>
  <si>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</si>
  <si>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</si>
  <si>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</si>
  <si>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</si>
  <si>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</si>
  <si>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</si>
  <si>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</si>
  <si>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</si>
  <si>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</si>
  <si>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</si>
  <si>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</si>
  <si>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</si>
  <si>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</si>
  <si>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</si>
  <si>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</si>
  <si>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</si>
  <si>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</si>
  <si>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</si>
  <si>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</si>
  <si>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</si>
  <si>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</si>
  <si>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</si>
  <si>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</si>
  <si>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</si>
  <si>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</si>
  <si>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</si>
  <si>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</si>
  <si>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</si>
  <si>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</si>
  <si>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</si>
  <si>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</si>
  <si>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</si>
  <si>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</si>
  <si>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</si>
  <si>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</si>
  <si>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</si>
  <si>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</si>
  <si>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</si>
  <si>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</si>
  <si>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</si>
  <si>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</si>
  <si>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</si>
  <si>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</si>
  <si>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</si>
  <si>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</si>
  <si>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</si>
  <si>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</si>
  <si>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</si>
  <si>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</si>
  <si>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</si>
  <si>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</si>
  <si>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</si>
  <si>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</si>
  <si>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</si>
  <si>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</si>
  <si>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</si>
  <si>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</si>
  <si>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</si>
  <si>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</si>
  <si>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</si>
  <si>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</si>
  <si>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</si>
  <si>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</si>
  <si>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</si>
  <si>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</si>
  <si>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</si>
  <si>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</si>
  <si>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</si>
  <si>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</si>
  <si>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</si>
  <si>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</si>
  <si>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</si>
  <si>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</si>
  <si>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</si>
  <si>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</si>
  <si>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</si>
  <si>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</si>
  <si>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</si>
  <si>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</si>
  <si>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</si>
  <si>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</si>
  <si>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</si>
  <si>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</si>
  <si>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</si>
  <si>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</si>
  <si>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</si>
  <si>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</si>
  <si>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</si>
  <si>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</si>
  <si>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</si>
  <si>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</si>
  <si>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</si>
  <si>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</si>
  <si>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</si>
  <si>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</si>
  <si>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</si>
  <si>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</si>
  <si>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</si>
  <si>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</si>
  <si>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</si>
  <si>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</si>
  <si>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</si>
  <si>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</si>
  <si>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</si>
  <si>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</si>
  <si>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</si>
  <si>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</si>
  <si>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</si>
  <si>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</si>
  <si>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</si>
  <si>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</si>
  <si>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</si>
  <si>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</si>
  <si>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</si>
  <si>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</si>
  <si>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</si>
  <si>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</si>
  <si>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</si>
  <si>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</si>
  <si>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</si>
  <si>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</si>
  <si>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</si>
  <si>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</si>
  <si>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</si>
  <si>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</si>
  <si>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</si>
  <si>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</si>
  <si>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</si>
  <si>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</si>
  <si>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</si>
  <si>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</si>
  <si>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</si>
  <si>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</si>
  <si>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</si>
  <si>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</si>
  <si>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</si>
  <si>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</si>
  <si>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</si>
  <si>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</si>
  <si>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</si>
  <si>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</si>
  <si>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</si>
  <si>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</si>
  <si>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</si>
  <si>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</si>
  <si>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</si>
  <si>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</si>
  <si>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</si>
  <si>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</si>
  <si>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</si>
  <si>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</si>
  <si>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</si>
  <si>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</si>
  <si>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</si>
  <si>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</si>
  <si>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</si>
  <si>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</si>
  <si>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</si>
  <si>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</si>
  <si>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</si>
  <si>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</si>
  <si>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</si>
  <si>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</si>
  <si>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</si>
  <si>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</si>
  <si>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</si>
  <si>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</si>
  <si>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</si>
  <si>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</si>
  <si>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</si>
  <si>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</si>
  <si>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</si>
  <si>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</si>
  <si>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</si>
  <si>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</si>
  <si>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</si>
  <si>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</si>
  <si>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</si>
  <si>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</si>
  <si>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</si>
  <si>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</si>
  <si>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</si>
  <si>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</si>
  <si>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</si>
  <si>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</si>
  <si>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</si>
  <si>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</si>
  <si>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</si>
  <si>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</si>
  <si>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</si>
  <si>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</si>
  <si>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</si>
  <si>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</si>
  <si>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</si>
  <si>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</si>
  <si>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</si>
  <si>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</si>
  <si>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</si>
  <si>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</si>
  <si>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</si>
  <si>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</si>
  <si>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</si>
  <si>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</si>
  <si>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</si>
  <si>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</si>
  <si>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</si>
  <si>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</si>
  <si>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</si>
  <si>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</si>
  <si>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</si>
  <si>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</si>
  <si>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</si>
  <si>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</si>
  <si>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</si>
  <si>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</si>
  <si>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</si>
  <si>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</si>
  <si>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</si>
  <si>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</si>
  <si>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</si>
  <si>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</si>
  <si>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</si>
  <si>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</si>
  <si>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</si>
  <si>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</si>
  <si>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</si>
  <si>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</si>
  <si>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</si>
  <si>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</si>
  <si>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</si>
  <si>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</si>
  <si>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</si>
  <si>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</si>
  <si>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</si>
  <si>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</si>
  <si>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</si>
  <si>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</si>
  <si>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</si>
  <si>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</si>
  <si>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</si>
  <si>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</si>
  <si>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</si>
  <si>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</si>
  <si>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</si>
  <si>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</si>
  <si>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</si>
  <si>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</si>
  <si>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</si>
  <si>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</si>
  <si>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</si>
  <si>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</si>
  <si>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</si>
  <si>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</si>
  <si>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</si>
  <si>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</si>
  <si>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</si>
  <si>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</si>
  <si>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</si>
  <si>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</si>
  <si>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</si>
  <si>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</si>
  <si>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</si>
  <si>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</si>
  <si>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</si>
  <si>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</si>
  <si>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</si>
  <si>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</si>
  <si>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</si>
  <si>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</si>
  <si>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</si>
  <si>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</si>
  <si>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</si>
  <si>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</si>
  <si>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</si>
  <si>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</si>
  <si>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</si>
  <si>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</si>
  <si>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</si>
  <si>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</si>
  <si>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</si>
  <si>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</si>
  <si>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</si>
  <si>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</si>
  <si>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</si>
  <si>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</si>
  <si>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</si>
  <si>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</si>
  <si>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</si>
  <si>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</si>
  <si>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</si>
  <si>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</si>
  <si>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</si>
  <si>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</si>
  <si>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</si>
  <si>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</si>
  <si>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</si>
  <si>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</si>
  <si>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</si>
  <si>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</si>
  <si>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</si>
  <si>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</si>
  <si>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</si>
  <si>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</si>
  <si>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</si>
  <si>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</si>
  <si>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</si>
  <si>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</si>
  <si>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</si>
  <si>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</si>
  <si>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</si>
  <si>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</si>
  <si>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</si>
  <si>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</si>
  <si>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</si>
  <si>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</si>
  <si>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</si>
  <si>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</si>
  <si>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</si>
  <si>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</si>
  <si>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</si>
  <si>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</si>
  <si>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</si>
  <si>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</si>
  <si>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</si>
  <si>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</si>
  <si>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</si>
  <si>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</si>
  <si>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</si>
  <si>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</si>
  <si>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</si>
  <si>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</si>
  <si>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</si>
  <si>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</si>
  <si>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</si>
  <si>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</si>
  <si>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</si>
  <si>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</si>
  <si>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</si>
  <si>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</si>
  <si>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</si>
  <si>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</si>
  <si>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</si>
  <si>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</si>
  <si>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</si>
  <si>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</si>
  <si>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</si>
  <si>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</si>
  <si>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</si>
  <si>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</si>
  <si>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</si>
  <si>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</si>
  <si>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</si>
  <si>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</si>
  <si>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</si>
  <si>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</si>
  <si>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</si>
  <si>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</si>
  <si>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</si>
  <si>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</si>
  <si>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</si>
  <si>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</si>
  <si>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</si>
  <si>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</si>
  <si>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</si>
  <si>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</si>
  <si>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</si>
  <si>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</si>
  <si>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</si>
  <si>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</si>
  <si>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</si>
  <si>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</si>
  <si>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</si>
  <si>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</si>
  <si>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</si>
  <si>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</si>
  <si>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</si>
  <si>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</si>
  <si>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</si>
  <si>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</si>
  <si>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</si>
  <si>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</si>
  <si>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</si>
  <si>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</si>
  <si>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</si>
  <si>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</si>
  <si>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</si>
  <si>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</si>
  <si>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</si>
  <si>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</si>
  <si>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</si>
  <si>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</si>
  <si>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</si>
  <si>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</si>
  <si>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</si>
  <si>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</si>
  <si>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</si>
  <si>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</si>
  <si>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</si>
  <si>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</si>
  <si>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</si>
  <si>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</si>
  <si>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</si>
  <si>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</si>
  <si>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</si>
  <si>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</si>
  <si>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</si>
  <si>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</si>
  <si>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</si>
  <si>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</si>
  <si>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</si>
  <si>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</si>
  <si>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</si>
  <si>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</si>
  <si>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</si>
  <si>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</si>
  <si>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</si>
  <si>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</si>
  <si>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</si>
  <si>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</si>
  <si>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</si>
  <si>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</si>
  <si>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</si>
  <si>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</si>
  <si>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</si>
  <si>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</si>
  <si>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</si>
  <si>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</si>
  <si>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</si>
  <si>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</si>
  <si>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</si>
  <si>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</si>
  <si>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</si>
  <si>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</si>
  <si>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</si>
  <si>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</si>
  <si>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</si>
  <si>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</si>
  <si>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</si>
  <si>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</si>
  <si>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</si>
  <si>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</si>
  <si>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</si>
  <si>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</si>
  <si>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</si>
  <si>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</si>
  <si>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</si>
  <si>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</si>
  <si>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</si>
  <si>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</si>
  <si>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</si>
  <si>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</si>
  <si>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</si>
  <si>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</si>
  <si>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</si>
  <si>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</si>
  <si>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</si>
  <si>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</si>
  <si>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</si>
  <si>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</si>
  <si>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</si>
  <si>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</si>
  <si>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</si>
  <si>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</si>
  <si>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</si>
  <si>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</si>
  <si>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</si>
  <si>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</si>
  <si>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</si>
  <si>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</si>
  <si>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</si>
  <si>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</si>
  <si>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</si>
  <si>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</si>
  <si>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</si>
  <si>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</si>
  <si>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</si>
  <si>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</si>
  <si>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</si>
  <si>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</si>
  <si>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</si>
  <si>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</si>
  <si>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</si>
  <si>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761201001</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</si>
  <si>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</si>
  <si>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</si>
  <si>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</si>
  <si>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</si>
  <si>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</si>
  <si>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</si>
  <si>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</si>
  <si>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</si>
  <si>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</si>
  <si>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</si>
  <si>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</si>
  <si>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</si>
  <si>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</si>
  <si>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</si>
  <si>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</si>
  <si>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</si>
  <si>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</si>
  <si>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</si>
  <si>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</si>
  <si>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</si>
  <si>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</si>
  <si>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</si>
  <si>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</si>
  <si>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</si>
  <si>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</si>
  <si>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</si>
  <si>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</si>
  <si>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</si>
  <si>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28134686</t>
  </si>
  <si>
    <t>АО "Тутаевская ПГУ"</t>
  </si>
  <si>
    <t>7611020204</t>
  </si>
  <si>
    <t>761101001</t>
  </si>
  <si>
    <t>26483196</t>
  </si>
  <si>
    <t>АО "Хром"</t>
  </si>
  <si>
    <t>7601001724</t>
  </si>
  <si>
    <t>760401001</t>
  </si>
  <si>
    <t>28507030</t>
  </si>
  <si>
    <t>АО "Яркоммунсервис"</t>
  </si>
  <si>
    <t>7602090950</t>
  </si>
  <si>
    <t>06-04-2012 00:00:00</t>
  </si>
  <si>
    <t>26483230</t>
  </si>
  <si>
    <t>АО "Ярославльводоканал"</t>
  </si>
  <si>
    <t>7606069518</t>
  </si>
  <si>
    <t>760601001</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</si>
  <si>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</si>
  <si>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</si>
  <si>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</si>
  <si>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</si>
  <si>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</si>
  <si>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</si>
  <si>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</si>
  <si>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</si>
  <si>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</si>
  <si>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</si>
  <si>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</si>
  <si>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31024154</t>
  </si>
  <si>
    <t>АО "Ярославский завод "Красный Маяк"</t>
  </si>
  <si>
    <t>7601000022</t>
  </si>
  <si>
    <t>01-11-2017 00:00:00</t>
  </si>
  <si>
    <t>26811543</t>
  </si>
  <si>
    <t>АО "Ярославский технический углерод имени В.Ю. Орлова"</t>
  </si>
  <si>
    <t>7605000714</t>
  </si>
  <si>
    <t>760450001</t>
  </si>
  <si>
    <t>26483352</t>
  </si>
  <si>
    <t>Великосельское МП ЖКХ</t>
  </si>
  <si>
    <t>7616006563</t>
  </si>
  <si>
    <t>26483369</t>
  </si>
  <si>
    <t>ГП ЯО "Ярославский областной водоканал"</t>
  </si>
  <si>
    <t>7610012391</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</si>
  <si>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</si>
  <si>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</si>
  <si>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</si>
  <si>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</si>
  <si>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</si>
  <si>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</si>
  <si>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</si>
  <si>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</si>
  <si>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</si>
  <si>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</si>
  <si>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</si>
  <si>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</si>
  <si>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</si>
  <si>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</si>
  <si>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</si>
  <si>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</si>
  <si>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</si>
  <si>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</si>
  <si>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</si>
  <si>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</si>
  <si>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</si>
  <si>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</si>
  <si>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</si>
  <si>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</si>
  <si>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</si>
  <si>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МИНИСТЕРСТВО ТАРИФНОГО РЕГУЛИРОВАНИЯ ЯРОСЛАВСКОЙ ОБЛАСТИ</t>
  </si>
  <si>
    <t>7604384296</t>
  </si>
  <si>
    <t>26483443</t>
  </si>
  <si>
    <t>МУП "Октябрьское жилищно-коммунальное хозяйство"</t>
  </si>
  <si>
    <t>7620004833</t>
  </si>
  <si>
    <t>762001001</t>
  </si>
  <si>
    <t>28442711</t>
  </si>
  <si>
    <t>МУП "РКЦ ЖКУ"</t>
  </si>
  <si>
    <t>7621006030</t>
  </si>
  <si>
    <t>26483622</t>
  </si>
  <si>
    <t>МУП "Спектр"</t>
  </si>
  <si>
    <t>7608011873</t>
  </si>
  <si>
    <t>31221168</t>
  </si>
  <si>
    <t>МУП "Теплосервис"</t>
  </si>
  <si>
    <t>7608036268</t>
  </si>
  <si>
    <t>17-09-2018 00:00:00</t>
  </si>
  <si>
    <t>26483373</t>
  </si>
  <si>
    <t>МУП ГО г.Рыбинск "Теплоэнерго"</t>
  </si>
  <si>
    <t>7610044403</t>
  </si>
  <si>
    <t>11-06-1998 00:00:00</t>
  </si>
  <si>
    <t>28425128</t>
  </si>
  <si>
    <t>МУП ЖКХ "Бурмакино"</t>
  </si>
  <si>
    <t>7621009707</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</si>
  <si>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</si>
  <si>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</si>
  <si>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</si>
  <si>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</si>
  <si>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</si>
  <si>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</si>
  <si>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</si>
  <si>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</si>
  <si>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</si>
  <si>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</si>
  <si>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</si>
  <si>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</si>
  <si>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</si>
  <si>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</si>
  <si>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</si>
  <si>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</si>
  <si>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</si>
  <si>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</si>
  <si>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</si>
  <si>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</si>
  <si>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</si>
  <si>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</si>
  <si>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</si>
  <si>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</si>
  <si>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</si>
  <si>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</si>
  <si>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</si>
  <si>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</si>
  <si>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</si>
  <si>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</si>
  <si>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</si>
  <si>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</si>
  <si>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</si>
  <si>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</si>
  <si>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</si>
  <si>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</si>
  <si>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</si>
  <si>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</si>
  <si>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</si>
  <si>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</si>
  <si>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</si>
  <si>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</si>
  <si>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</si>
  <si>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</si>
  <si>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</si>
  <si>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</si>
  <si>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</si>
  <si>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</si>
  <si>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</si>
  <si>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31914526</t>
  </si>
  <si>
    <t>ООО "Водолей"</t>
  </si>
  <si>
    <t>6452152666</t>
  </si>
  <si>
    <t>645201001</t>
  </si>
  <si>
    <t>12-10-2023 00:00:00</t>
  </si>
  <si>
    <t>31905075</t>
  </si>
  <si>
    <t>ООО "Генерирующая компания г. Ярославля"</t>
  </si>
  <si>
    <t>7606098660</t>
  </si>
  <si>
    <t>09-04-2015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</si>
  <si>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</si>
  <si>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</si>
  <si>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</si>
  <si>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</si>
  <si>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</si>
  <si>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</si>
  <si>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</si>
  <si>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</si>
  <si>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</si>
  <si>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</si>
  <si>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</si>
  <si>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</si>
  <si>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</si>
  <si>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</si>
  <si>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</si>
  <si>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</si>
  <si>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</si>
  <si>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</si>
  <si>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</si>
  <si>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</si>
  <si>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</si>
  <si>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</si>
  <si>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</si>
  <si>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</si>
  <si>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</si>
  <si>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</si>
  <si>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</si>
  <si>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</si>
  <si>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</si>
  <si>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</si>
  <si>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</si>
  <si>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</si>
  <si>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</si>
  <si>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</si>
  <si>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</si>
  <si>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</si>
  <si>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</si>
  <si>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</si>
  <si>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</si>
  <si>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</si>
  <si>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</si>
  <si>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</si>
  <si>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</si>
  <si>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</si>
  <si>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</si>
  <si>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</si>
  <si>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</si>
  <si>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</si>
  <si>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</si>
  <si>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</si>
  <si>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</si>
  <si>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</si>
  <si>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</si>
  <si>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</si>
  <si>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</si>
  <si>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</si>
  <si>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</si>
  <si>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</si>
  <si>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</si>
  <si>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</si>
  <si>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</si>
  <si>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</si>
  <si>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</si>
  <si>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</si>
  <si>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</si>
  <si>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</si>
  <si>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</si>
  <si>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</si>
  <si>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</si>
  <si>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</si>
  <si>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</si>
  <si>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</si>
  <si>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</si>
  <si>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</si>
  <si>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</si>
  <si>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31772129</t>
  </si>
  <si>
    <t>ООО "Северный инвестиционный фонд"</t>
  </si>
  <si>
    <t>7604145932</t>
  </si>
  <si>
    <t>08-06-2020 00:00:00</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</si>
  <si>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</si>
  <si>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</si>
  <si>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</si>
  <si>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</si>
  <si>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</si>
  <si>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</si>
  <si>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</si>
  <si>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</si>
  <si>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</si>
  <si>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</si>
  <si>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</si>
  <si>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</si>
  <si>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</si>
  <si>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</si>
  <si>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</si>
  <si>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</si>
  <si>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</si>
  <si>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</si>
  <si>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</si>
  <si>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</si>
  <si>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</si>
  <si>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</si>
  <si>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</si>
  <si>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</si>
  <si>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</si>
  <si>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</si>
  <si>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</si>
  <si>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</si>
  <si>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</si>
  <si>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</si>
  <si>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</si>
  <si>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</si>
  <si>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</si>
  <si>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</si>
  <si>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28932227</t>
  </si>
  <si>
    <t>ООО "Теплоэнерго Ярославль"</t>
  </si>
  <si>
    <t>7603060690</t>
  </si>
  <si>
    <t>12-01-2015 00:00:00</t>
  </si>
  <si>
    <t>26483204</t>
  </si>
  <si>
    <t>ООО "ТехЭкспо"</t>
  </si>
  <si>
    <t>7604122607</t>
  </si>
  <si>
    <t>31742623</t>
  </si>
  <si>
    <t>ООО "Тутаевская ПГУ"</t>
  </si>
  <si>
    <t>1683018700</t>
  </si>
  <si>
    <t>22-01-2024 00:00:00</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</si>
  <si>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</si>
  <si>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</si>
  <si>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</si>
  <si>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</si>
  <si>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</si>
  <si>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</si>
  <si>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</si>
  <si>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</si>
  <si>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</si>
  <si>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</si>
  <si>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</si>
  <si>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</si>
  <si>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</si>
  <si>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</si>
  <si>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</si>
  <si>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</si>
  <si>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</si>
  <si>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</si>
  <si>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</si>
  <si>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</si>
  <si>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</si>
  <si>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</si>
  <si>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</si>
  <si>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</si>
  <si>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</si>
  <si>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</si>
  <si>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</si>
  <si>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</si>
  <si>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</si>
  <si>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</si>
  <si>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</si>
  <si>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</si>
  <si>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</si>
  <si>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</si>
  <si>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</si>
  <si>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</si>
  <si>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</si>
  <si>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</si>
  <si>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</si>
  <si>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</si>
  <si>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</si>
  <si>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</si>
  <si>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</si>
  <si>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</si>
  <si>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</si>
  <si>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</si>
  <si>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</si>
  <si>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</si>
  <si>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04-03-2026 00:00:00</t>
  </si>
  <si>
    <t>26483377</t>
  </si>
  <si>
    <t>ПАО "ОДК-Сатурн"</t>
  </si>
  <si>
    <t>7610052644</t>
  </si>
  <si>
    <t>26514608</t>
  </si>
  <si>
    <t>ПАО "РОМЗ"</t>
  </si>
  <si>
    <t>7609000881</t>
  </si>
  <si>
    <t>26483403</t>
  </si>
  <si>
    <t>ПАО "СЕМИБРАТОВСКИЙ ЗАВОД ГАЗООЧИСТНОГО ОБОРУДОВАНИЯ"</t>
  </si>
  <si>
    <t>7609001719</t>
  </si>
  <si>
    <t>26523308</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</si>
  <si>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</si>
  <si>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</si>
  <si>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</si>
  <si>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</si>
  <si>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</si>
  <si>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</si>
  <si>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</si>
  <si>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</si>
  <si>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</si>
  <si>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</si>
  <si>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</si>
  <si>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</si>
  <si>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</si>
  <si>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</si>
  <si>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</si>
  <si>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</si>
  <si>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</si>
  <si>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</si>
  <si>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31911600</t>
  </si>
  <si>
    <t>ФГКУ 5 ПУЦ ФСБ России</t>
  </si>
  <si>
    <t>7614003285</t>
  </si>
  <si>
    <t>761401001</t>
  </si>
  <si>
    <t>28-04-1999 00:00:00</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</si>
  <si>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</si>
  <si>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</si>
  <si>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</si>
  <si>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</si>
  <si>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</si>
  <si>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</si>
  <si>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</si>
  <si>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</si>
  <si>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</si>
  <si>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</si>
  <si>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</si>
  <si>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</si>
  <si>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</si>
  <si>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</si>
  <si>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</si>
  <si>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</si>
  <si>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</si>
  <si>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</si>
  <si>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</si>
  <si>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</si>
  <si>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</si>
  <si>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</si>
  <si>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</si>
  <si>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</si>
  <si>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</si>
  <si>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</si>
  <si>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</si>
  <si>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</si>
  <si>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</si>
  <si>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</si>
  <si>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</si>
  <si>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</si>
  <si>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</si>
  <si>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</si>
  <si>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</si>
  <si>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</si>
  <si>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</si>
  <si>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</si>
  <si>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</si>
  <si>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</si>
  <si>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</si>
  <si>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</si>
  <si>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</si>
  <si>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</si>
  <si>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</si>
  <si>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</si>
  <si>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26483143</t>
  </si>
  <si>
    <t>МУП "Жилищно-коммунальное хозяйство" ГО г. Переславля-Залесскиого</t>
  </si>
  <si>
    <t>7608011538</t>
  </si>
  <si>
    <t>31223264</t>
  </si>
  <si>
    <t>МУП "Комплекс"</t>
  </si>
  <si>
    <t>7608030080</t>
  </si>
  <si>
    <t>26-07-2017 00:00:00</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</si>
  <si>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</si>
  <si>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</si>
  <si>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</si>
  <si>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</si>
  <si>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</si>
  <si>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</si>
  <si>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</si>
  <si>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</si>
  <si>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</si>
  <si>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</si>
  <si>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</si>
  <si>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</si>
  <si>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</si>
  <si>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</si>
  <si>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</si>
  <si>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</si>
  <si>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</si>
  <si>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</si>
  <si>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</si>
  <si>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</si>
  <si>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</si>
  <si>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</si>
  <si>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</si>
  <si>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</si>
  <si>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</si>
  <si>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</si>
  <si>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</si>
  <si>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</si>
  <si>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</si>
  <si>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</si>
  <si>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</si>
  <si>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31879930</t>
  </si>
  <si>
    <t>ООО "Ресурс"</t>
  </si>
  <si>
    <t>7604242975</t>
  </si>
  <si>
    <t>15-04-2013 00:00:00</t>
  </si>
  <si>
    <t>28869361</t>
  </si>
  <si>
    <t>ООО "Русь"</t>
  </si>
  <si>
    <t>7617009430</t>
  </si>
  <si>
    <t>26483250</t>
  </si>
  <si>
    <t>ООО "Сельхозтехника"</t>
  </si>
  <si>
    <t>7612047061</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</si>
  <si>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</si>
  <si>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</si>
  <si>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</si>
  <si>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</si>
  <si>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</si>
  <si>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</si>
  <si>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</si>
  <si>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</si>
  <si>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</si>
  <si>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</si>
  <si>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</si>
  <si>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</si>
  <si>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</si>
  <si>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</si>
  <si>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</si>
  <si>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31879613</t>
  </si>
  <si>
    <t>ООО "ЭКОВОДА"</t>
  </si>
  <si>
    <t>7610144006</t>
  </si>
  <si>
    <t>20-06-2025 00:00:00</t>
  </si>
  <si>
    <t>31457359</t>
  </si>
  <si>
    <t>ООО "ЭкоСтрой"</t>
  </si>
  <si>
    <t>7611019801</t>
  </si>
  <si>
    <t>12-11-2015 00:00:00</t>
  </si>
  <si>
    <t>31771857</t>
  </si>
  <si>
    <t>ООО "Энергоресурс"</t>
  </si>
  <si>
    <t>7603075087</t>
  </si>
  <si>
    <t>09-12-2020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</si>
  <si>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</si>
  <si>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</si>
  <si>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</si>
  <si>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</si>
  <si>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</si>
  <si>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</si>
  <si>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</si>
  <si>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</si>
  <si>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</si>
  <si>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</si>
  <si>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</si>
  <si>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</si>
  <si>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</si>
  <si>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</si>
  <si>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</si>
  <si>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</si>
  <si>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</si>
  <si>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</si>
  <si>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</si>
  <si>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</si>
  <si>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</si>
  <si>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</si>
  <si>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</si>
  <si>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</si>
  <si>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</si>
  <si>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</si>
  <si>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</si>
  <si>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</si>
  <si>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</si>
  <si>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</si>
  <si>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</si>
  <si>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</si>
  <si>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</si>
  <si>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</si>
  <si>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</si>
  <si>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</si>
  <si>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</si>
  <si>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</si>
  <si>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</si>
  <si>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</si>
  <si>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</si>
  <si>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</si>
  <si>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</si>
  <si>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</si>
  <si>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</si>
  <si>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</si>
  <si>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</si>
  <si>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</si>
  <si>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</si>
  <si>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</si>
  <si>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</si>
  <si>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</si>
  <si>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</si>
  <si>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</si>
  <si>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</si>
  <si>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</si>
  <si>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</si>
  <si>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</si>
  <si>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</si>
  <si>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</si>
  <si>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30-03-2026 00:00:00</t>
  </si>
  <si>
    <t>31859790</t>
  </si>
  <si>
    <t>ООО "Техносервис"</t>
  </si>
  <si>
    <t>7627061679</t>
  </si>
  <si>
    <t>26483544</t>
  </si>
  <si>
    <t>ООО "Ярославская экологическая компания"</t>
  </si>
  <si>
    <t>7604060608</t>
  </si>
  <si>
    <t>31836156</t>
  </si>
  <si>
    <t>АО "АТП"</t>
  </si>
  <si>
    <t>7610143362</t>
  </si>
  <si>
    <t>13-01-2025 00:00:00</t>
  </si>
  <si>
    <t>26483624</t>
  </si>
  <si>
    <t>АО "Скоково"</t>
  </si>
  <si>
    <t>7627031071</t>
  </si>
  <si>
    <t>26483616</t>
  </si>
  <si>
    <t>АО "Чистый город"</t>
  </si>
  <si>
    <t>7604059176</t>
  </si>
  <si>
    <t>31064356</t>
  </si>
  <si>
    <t>ИП Посконнов И.В.</t>
  </si>
  <si>
    <t>760600384204</t>
  </si>
  <si>
    <t>31780569</t>
  </si>
  <si>
    <t>МБУ "Центр благоустройства территорий" (Большесельский МО)</t>
  </si>
  <si>
    <t>7610143193</t>
  </si>
  <si>
    <t>03-12-2024 00:00:00</t>
  </si>
  <si>
    <t>31771036</t>
  </si>
  <si>
    <t>МБУ "Центр благоустройства территорий" (Любимский МО)</t>
  </si>
  <si>
    <t>7610142697</t>
  </si>
  <si>
    <t>16-09-2024 00:00:00</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</si>
  <si>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</si>
  <si>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</si>
  <si>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</si>
  <si>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</si>
  <si>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</si>
  <si>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</si>
  <si>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</si>
  <si>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</si>
  <si>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</si>
  <si>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</si>
  <si>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</si>
  <si>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</si>
  <si>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</si>
  <si>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</si>
  <si>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</si>
  <si>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</si>
  <si>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</si>
  <si>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</si>
  <si>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</si>
  <si>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</si>
  <si>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</si>
  <si>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</si>
  <si>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</si>
  <si>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</si>
  <si>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</si>
  <si>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</si>
  <si>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</si>
  <si>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761501001</t>
  </si>
  <si>
    <t>05-03-2011 00:00:00</t>
  </si>
  <si>
    <t>28445156</t>
  </si>
  <si>
    <t>ООО "Экорегион"</t>
  </si>
  <si>
    <t>7611022096</t>
  </si>
  <si>
    <t>31824718</t>
  </si>
  <si>
    <t>ООО "Энергосервис"</t>
  </si>
  <si>
    <t>7610143355</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</si>
  <si>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</si>
  <si>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</si>
  <si>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</si>
  <si>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</si>
  <si>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</si>
  <si>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</si>
  <si>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</si>
  <si>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</si>
  <si>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</si>
  <si>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</si>
  <si>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</si>
  <si>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округ</t>
  </si>
  <si>
    <t>78503000</t>
  </si>
  <si>
    <t>муниципальный округ</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</si>
  <si>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</si>
  <si>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</si>
  <si>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</si>
  <si>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</si>
  <si>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</si>
  <si>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</si>
  <si>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</si>
  <si>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</si>
  <si>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</si>
  <si>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</si>
  <si>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округ</t>
  </si>
  <si>
    <t>78506000</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</si>
  <si>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</si>
  <si>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</si>
  <si>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</si>
  <si>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</si>
  <si>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</si>
  <si>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</si>
  <si>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</si>
  <si>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</si>
  <si>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</si>
  <si>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</si>
  <si>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</si>
  <si>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</si>
  <si>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округ</t>
  </si>
  <si>
    <t>78509000</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</si>
  <si>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</si>
  <si>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</si>
  <si>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</si>
  <si>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</si>
  <si>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</si>
  <si>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</si>
  <si>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</si>
  <si>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</si>
  <si>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округ</t>
  </si>
  <si>
    <t>78512000</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</si>
  <si>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</si>
  <si>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</si>
  <si>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</si>
  <si>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</si>
  <si>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</si>
  <si>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</si>
  <si>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</si>
  <si>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</si>
  <si>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</si>
  <si>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</si>
  <si>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</si>
  <si>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</si>
  <si>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</si>
  <si>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округ</t>
  </si>
  <si>
    <t>78515000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</si>
  <si>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</si>
  <si>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</si>
  <si>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</si>
  <si>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</si>
  <si>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</si>
  <si>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</si>
  <si>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</si>
  <si>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</si>
  <si>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</si>
  <si>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</si>
  <si>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округ</t>
  </si>
  <si>
    <t>78518000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</si>
  <si>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</si>
  <si>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</si>
  <si>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</si>
  <si>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</si>
  <si>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</si>
  <si>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</si>
  <si>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</si>
  <si>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</si>
  <si>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</si>
  <si>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</si>
  <si>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округ</t>
  </si>
  <si>
    <t>78521000</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</si>
  <si>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</si>
  <si>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</si>
  <si>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</si>
  <si>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</si>
  <si>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</si>
  <si>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</si>
  <si>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</si>
  <si>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</si>
  <si>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округ</t>
  </si>
  <si>
    <t>78523000</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</si>
  <si>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</si>
  <si>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</si>
  <si>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</si>
  <si>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</si>
  <si>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</si>
  <si>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</si>
  <si>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</si>
  <si>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</si>
  <si>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</si>
  <si>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</si>
  <si>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округ</t>
  </si>
  <si>
    <t>78526000</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</si>
  <si>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</si>
  <si>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</si>
  <si>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</si>
  <si>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</si>
  <si>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</si>
  <si>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</si>
  <si>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</si>
  <si>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</si>
  <si>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округ</t>
  </si>
  <si>
    <t>78529000</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</si>
  <si>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</si>
  <si>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</si>
  <si>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</si>
  <si>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</si>
  <si>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</si>
  <si>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</si>
  <si>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</si>
  <si>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</si>
  <si>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</si>
  <si>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Переславль-Залесский муниципальный округ</t>
  </si>
  <si>
    <t>78532000</t>
  </si>
  <si>
    <t>Пошехонский муниципальный округ</t>
  </si>
  <si>
    <t>78534000</t>
  </si>
  <si>
    <t>Пошехонский муниципальный район</t>
  </si>
  <si>
    <t>78634000</t>
  </si>
  <si>
    <t>Белосельское сельское поселение</t>
  </si>
  <si>
    <t>78634404</t>
  </si>
  <si>
    <t>60</t>
  </si>
  <si>
    <t>Городское поселение Пошехонье</t>
  </si>
  <si>
    <t>78634101</t>
  </si>
  <si>
    <t>61</t>
  </si>
  <si>
    <t>78634428</t>
  </si>
  <si>
    <t>62</t>
  </si>
  <si>
    <t>Кременевское сельское поселение</t>
  </si>
  <si>
    <t>78634460</t>
  </si>
  <si>
    <t>63</t>
  </si>
  <si>
    <t>64</t>
  </si>
  <si>
    <t>Пригородное сельское поселение</t>
  </si>
  <si>
    <t>78634436</t>
  </si>
  <si>
    <t>65</t>
  </si>
  <si>
    <t>Ростовский муниципальный округ</t>
  </si>
  <si>
    <t>78537000</t>
  </si>
  <si>
    <t>Ростовский муниципальный район</t>
  </si>
  <si>
    <t>78637000</t>
  </si>
  <si>
    <t>Городское поселение г.Ростов</t>
  </si>
  <si>
    <t>78637101</t>
  </si>
  <si>
    <t>67</t>
  </si>
  <si>
    <t>Ишня сельское поселение</t>
  </si>
  <si>
    <t>78637412</t>
  </si>
  <si>
    <t>Петровское сельское поселение</t>
  </si>
  <si>
    <t>78637441</t>
  </si>
  <si>
    <t>69</t>
  </si>
  <si>
    <t>Поречье-Рыбное сельское поселение</t>
  </si>
  <si>
    <t>78637442</t>
  </si>
  <si>
    <t>70</t>
  </si>
  <si>
    <t>71</t>
  </si>
  <si>
    <t>Семибратово сельское поселение</t>
  </si>
  <si>
    <t>78637447</t>
  </si>
  <si>
    <t>72</t>
  </si>
  <si>
    <t>Рыбинский муниципальный округ</t>
  </si>
  <si>
    <t>78540000</t>
  </si>
  <si>
    <t>73</t>
  </si>
  <si>
    <t>Рыбинский муниципальный район</t>
  </si>
  <si>
    <t>78640000</t>
  </si>
  <si>
    <t>Арефинское сельское поселение</t>
  </si>
  <si>
    <t>78640410</t>
  </si>
  <si>
    <t>74</t>
  </si>
  <si>
    <t>78640415</t>
  </si>
  <si>
    <t>75</t>
  </si>
  <si>
    <t>Глебовское сельское поселение</t>
  </si>
  <si>
    <t>78640443</t>
  </si>
  <si>
    <t>76</t>
  </si>
  <si>
    <t>Городское поселение Песочное</t>
  </si>
  <si>
    <t>78640455</t>
  </si>
  <si>
    <t>77</t>
  </si>
  <si>
    <t>Каменниковское сельское поселение</t>
  </si>
  <si>
    <t>78640425</t>
  </si>
  <si>
    <t>78</t>
  </si>
  <si>
    <t>Назаровское сельское поселение</t>
  </si>
  <si>
    <t>78640430</t>
  </si>
  <si>
    <t>79</t>
  </si>
  <si>
    <t>Огарковское сельское поселение</t>
  </si>
  <si>
    <t>78640440</t>
  </si>
  <si>
    <t>80</t>
  </si>
  <si>
    <t>78640420</t>
  </si>
  <si>
    <t>81</t>
  </si>
  <si>
    <t>Покровское сельское поселение</t>
  </si>
  <si>
    <t>78640435</t>
  </si>
  <si>
    <t>82</t>
  </si>
  <si>
    <t>83</t>
  </si>
  <si>
    <t>Судоверфское сельское поселение</t>
  </si>
  <si>
    <t>78640452</t>
  </si>
  <si>
    <t>84</t>
  </si>
  <si>
    <t>Тихменевское сельское поселение</t>
  </si>
  <si>
    <t>78640447</t>
  </si>
  <si>
    <t>85</t>
  </si>
  <si>
    <t>Тутаевский муниципальный округ</t>
  </si>
  <si>
    <t>78543000</t>
  </si>
  <si>
    <t>86</t>
  </si>
  <si>
    <t>Тутаевский муниципальный район</t>
  </si>
  <si>
    <t>78643000</t>
  </si>
  <si>
    <t>Артемьевское сельское поселение</t>
  </si>
  <si>
    <t>78643405</t>
  </si>
  <si>
    <t>87</t>
  </si>
  <si>
    <t>Городское поселение г.Тутаев</t>
  </si>
  <si>
    <t>78643101</t>
  </si>
  <si>
    <t>88</t>
  </si>
  <si>
    <t>Константиновское сельское поселение</t>
  </si>
  <si>
    <t>78643420</t>
  </si>
  <si>
    <t>89</t>
  </si>
  <si>
    <t>Левобережное сельское поселение</t>
  </si>
  <si>
    <t>78643460</t>
  </si>
  <si>
    <t>90</t>
  </si>
  <si>
    <t>91</t>
  </si>
  <si>
    <t>Чебаковское сельское поселение</t>
  </si>
  <si>
    <t>78643450</t>
  </si>
  <si>
    <t>92</t>
  </si>
  <si>
    <t>Угличский муниципальный округ</t>
  </si>
  <si>
    <t>78546000</t>
  </si>
  <si>
    <t>93</t>
  </si>
  <si>
    <t>Угличский муниципальный район</t>
  </si>
  <si>
    <t>78646000</t>
  </si>
  <si>
    <t>Головинское сельское поселение</t>
  </si>
  <si>
    <t>78646440</t>
  </si>
  <si>
    <t>94</t>
  </si>
  <si>
    <t>Городское поселение г.Углич</t>
  </si>
  <si>
    <t>78646101</t>
  </si>
  <si>
    <t>95</t>
  </si>
  <si>
    <t>Ильинское сельское поселение</t>
  </si>
  <si>
    <t>78646420</t>
  </si>
  <si>
    <t>96</t>
  </si>
  <si>
    <t>Отрадновское сельское поселение</t>
  </si>
  <si>
    <t>78646475</t>
  </si>
  <si>
    <t>97</t>
  </si>
  <si>
    <t>Слободское сельское поселение</t>
  </si>
  <si>
    <t>78646410</t>
  </si>
  <si>
    <t>98</t>
  </si>
  <si>
    <t>99</t>
  </si>
  <si>
    <t>Улейминское сельское поселение</t>
  </si>
  <si>
    <t>78646480</t>
  </si>
  <si>
    <t>100</t>
  </si>
  <si>
    <t>Ярославский муниципальный округ</t>
  </si>
  <si>
    <t>78550000</t>
  </si>
  <si>
    <t>101</t>
  </si>
  <si>
    <t>Ярославский муниципальный район</t>
  </si>
  <si>
    <t>78650000</t>
  </si>
  <si>
    <t>Городское поселение п. Лесная Поляна</t>
  </si>
  <si>
    <t>78650155</t>
  </si>
  <si>
    <t>102</t>
  </si>
  <si>
    <t>Заволжское сельское поселение</t>
  </si>
  <si>
    <t>78650410</t>
  </si>
  <si>
    <t>103</t>
  </si>
  <si>
    <t>Ивняковское сельское поселение</t>
  </si>
  <si>
    <t>78650455</t>
  </si>
  <si>
    <t>104</t>
  </si>
  <si>
    <t>Карабихское сельское поселение</t>
  </si>
  <si>
    <t>78650430</t>
  </si>
  <si>
    <t>105</t>
  </si>
  <si>
    <t>Кузнечихинское сельское поселение</t>
  </si>
  <si>
    <t>78650435</t>
  </si>
  <si>
    <t>106</t>
  </si>
  <si>
    <t>Курбское сельское поселение</t>
  </si>
  <si>
    <t>78650440</t>
  </si>
  <si>
    <t>107</t>
  </si>
  <si>
    <t>78650470</t>
  </si>
  <si>
    <t>108</t>
  </si>
  <si>
    <t>Туношенское сельское поселение</t>
  </si>
  <si>
    <t>78650495</t>
  </si>
  <si>
    <t>109</t>
  </si>
  <si>
    <t>110</t>
  </si>
  <si>
    <t>город Переславль-Залесский</t>
  </si>
  <si>
    <t>78705000</t>
  </si>
  <si>
    <t>городской округ</t>
  </si>
  <si>
    <t>111</t>
  </si>
  <si>
    <t>город Рыбинск</t>
  </si>
  <si>
    <t>78715000</t>
  </si>
  <si>
    <t>112</t>
  </si>
  <si>
    <t>NUMBER_POINT</t>
  </si>
  <si>
    <t>INVP_NAME</t>
  </si>
  <si>
    <t>INVP_ID</t>
  </si>
  <si>
    <t>L_START_DATE</t>
  </si>
  <si>
    <t>L_END_DATE</t>
  </si>
  <si>
    <t>L_DECISION_NAME</t>
  </si>
  <si>
    <t>L_DECISION_TYPE</t>
  </si>
  <si>
    <t>L_DECISION_NMBR</t>
  </si>
  <si>
    <t>L_DECISION_DATE</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</si>
  <si>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2025-2028 годы</t>
  </si>
  <si>
    <t>01.01.2025</t>
  </si>
  <si>
    <t>31.12.2028</t>
  </si>
  <si>
    <t>Инвестиционная программа от 07.10.2024 АО "Яркоммунсервис" в сфере теплоснабжения по модернизации, реконструкции и техническому перевооружению котельных на 2025-2027 годы</t>
  </si>
  <si>
    <t>31.12.2027</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</si>
  <si>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</si>
  <si>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</si>
  <si>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</si>
  <si>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</si>
  <si>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</si>
  <si>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2021-2028 годы</t>
  </si>
  <si>
    <t>01.01.2021</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</si>
  <si>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2021-2029 годы</t>
  </si>
  <si>
    <t>31.12.2029</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</si>
  <si>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</si>
  <si>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</si>
  <si>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</si>
  <si>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31.12.2023</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</si>
  <si>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</si>
  <si>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</si>
  <si>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</si>
  <si>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</si>
  <si>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</si>
  <si>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</si>
  <si>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</si>
  <si>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</si>
  <si>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</si>
  <si>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17.06.2025 ООО "МКС" в сфере теплоснабжения по реконструкции и модернизации котельной, на территории муниципального района Ярославский на 2025-2027 годы</t>
  </si>
  <si>
    <t>17.06.2025</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</si>
  <si>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</si>
  <si>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</si>
  <si>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</si>
  <si>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</si>
  <si>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</si>
  <si>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</si>
  <si>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</si>
  <si>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</si>
  <si>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</si>
  <si>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</si>
  <si>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</si>
  <si>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</si>
  <si>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</si>
  <si>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"ГКС"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2023-2026 годы</t>
  </si>
  <si>
    <t>27.02.2023</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</si>
  <si>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</si>
  <si>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</si>
  <si>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29.10.2025 АО "МКЭ" в сфере теплоснабжения по строительству, реконструкции и модернизации объектов, на территории муниципального округа Пошехонский на 2026-2029 годы</t>
  </si>
  <si>
    <t>01.01.2026</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</si>
  <si>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</si>
  <si>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</si>
  <si>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</si>
  <si>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31.12.2024</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</si>
  <si>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</si>
  <si>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</si>
  <si>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</si>
  <si>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</si>
  <si>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</si>
  <si>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Инвестиционная программа от 30.10.2024 ГП ЯО "Северный водоканал" в сфере теплоснабжения по модернизации и реконструкции систем теплоснабжения на 2025-2029 годы</t>
  </si>
  <si>
    <t>Инвестиционная программа от 30.10.2024 ООО "Инвест-Аудит" в сфере теплоснабжения по модернизации и реконструкции котельной, на территории городского округа Переславль-Залесский на 2025-2034 годы</t>
  </si>
  <si>
    <t>31.12.2034</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</si>
  <si>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2025-2027 годы</t>
  </si>
  <si>
    <t>Инвестиционная программа от 30.10.2024 ООО "РЭНСОМ" в сфере теплоснабжения по модернизации и реконструкции котельной, на территории городского округа Переславль-Залесский на 2025-2029 годы</t>
  </si>
  <si>
    <t>Инвестиционная программа от 30.10.2024 ООО "РЭНСОМ" в сфере теплоснабжения по модернизации и реконструкции котельной, на территории муниципального округа Переславль-Залесский на 2025-2029 годы</t>
  </si>
  <si>
    <t>Инвестиционная программа от 30.10.2024 ООО "Тутаевская ПГУ" в сфере теплоснабжения по модернизации и реконструкции системы теплоснабжения, на территории городского поселения г.Тутаев, Тутаевский муниципальный район на 2025-2027 годы</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</si>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</sst>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34"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49" fontId="122" fillId="39" borderId="12" xfId="0" applyFont="1" applyFill="1" applyBorder="1" applyNumberFormat="1">
      <alignment horizontal="left" vertical="center" wrapText="1"/>
    </xf>
    <xf numFmtId="0" fontId="29" fillId="0" borderId="0" xfId="0" applyFont="1"/>
    <xf numFmtId="49" fontId="22" fillId="36" borderId="14" xfId="0" applyFont="1" applyFill="1" applyBorder="1" applyNumberFormat="1">
      <alignment horizontal="left" vertical="center" wrapText="1"/>
      <protection locked="0"/>
    </xf>
    <xf numFmtId="0" fontId="29" fillId="0" borderId="0" xfId="0" applyFont="1"/>
    <xf numFmtId="49" fontId="22"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00103-81B2-1914-4EFB-0.3B853A0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69E59-945A-23F3-82E1-0.7D9DF82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83</v>
      </c>
      <c r="H1" s="492" t="s">
        <v>84</v>
      </c>
      <c r="I1" s="492" t="s">
        <v>85</v>
      </c>
      <c r="P1" s="492" t="s">
        <v>83</v>
      </c>
      <c r="Q1" s="492" t="s">
        <v>84</v>
      </c>
      <c r="R1" s="492" t="s">
        <v>85</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387</v>
      </c>
      <c r="F4" s="2241"/>
      <c r="G4" s="2242"/>
      <c r="H4" s="2242"/>
      <c r="I4" s="2243"/>
      <c r="J4" s="494"/>
      <c r="K4" s="456"/>
      <c r="L4" s="456"/>
      <c r="W4" s="450">
        <v>22</v>
      </c>
    </row>
    <row s="1638" customFormat="1" customHeight="1" ht="18">
      <c r="A5" s="762"/>
      <c r="D5" s="825"/>
      <c r="E5" s="2217" t="str">
        <f>IF(org=0,"Не определено",org)</f>
        <v>ПАО "ТГК-2"</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299</v>
      </c>
      <c r="F7" s="2211"/>
      <c r="G7" s="2212"/>
      <c r="H7" s="2212"/>
      <c r="I7" s="2212"/>
      <c r="J7" s="2212"/>
      <c r="K7" s="2212"/>
      <c r="L7" s="2226" t="s">
        <v>300</v>
      </c>
      <c r="W7" s="450">
        <v>14</v>
      </c>
    </row>
    <row customHeight="1" ht="48.29999999999999">
      <c r="D8" s="453"/>
      <c r="E8" s="476" t="s">
        <v>88</v>
      </c>
      <c r="F8" s="826"/>
      <c r="G8" s="468" t="s">
        <v>86</v>
      </c>
      <c r="H8" s="468" t="s">
        <v>87</v>
      </c>
      <c r="I8" s="417" t="s">
        <v>85</v>
      </c>
      <c r="J8" s="417" t="s">
        <v>388</v>
      </c>
      <c r="K8" s="417" t="s">
        <v>389</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390</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66</v>
      </c>
      <c r="K12" s="1167" t="s">
        <v>22</v>
      </c>
      <c r="L12" s="2244"/>
      <c r="M12" s="514"/>
      <c r="N12" s="514"/>
      <c r="O12" s="514"/>
      <c r="P12" s="519" t="s">
        <v>391</v>
      </c>
      <c r="Q12" s="519" t="s">
        <v>392</v>
      </c>
      <c r="R12" s="520" t="s">
        <v>393</v>
      </c>
      <c r="S12" s="514" t="s">
        <v>394</v>
      </c>
      <c r="T12" s="514"/>
      <c r="U12" s="514"/>
      <c r="V12" s="514"/>
      <c r="W12" s="483">
        <v>14</v>
      </c>
    </row>
    <row customHeight="1" ht="15.75">
      <c r="A13" s="2102"/>
      <c r="B13" s="508"/>
      <c r="D13" s="509"/>
      <c r="E13" s="408"/>
      <c r="F13" s="532"/>
      <c r="G13" s="419" t="s">
        <v>102</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82</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544BCC-1DFF-3E56-6DBE-0.9998BBA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08"/>
      <c r="R6" s="359"/>
      <c r="S6" s="1312">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12">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12">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P17" s="1314"/>
      <c r="AD17" s="1363"/>
      <c r="AE17" s="1363"/>
      <c r="AF17" s="1363"/>
      <c r="AG17" s="1364"/>
      <c r="AH17" s="2270"/>
      <c r="AI17" s="2271" t="s">
        <v>66</v>
      </c>
      <c r="AJ17" s="2270"/>
      <c r="AK17" s="2271" t="s">
        <v>66</v>
      </c>
      <c r="AS17" s="1158">
        <v>0</v>
      </c>
    </row>
    <row customHeight="1" ht="14.25" hidden="1">
      <c r="P18" s="1314"/>
      <c r="AD18" s="1363"/>
      <c r="AE18" s="1363"/>
      <c r="AF18" s="1363"/>
      <c r="AG18" s="331" t="str">
        <f>AH17&amp;"-"&amp;AJ17</f>
        <v>-</v>
      </c>
      <c r="AH18" s="2271"/>
      <c r="AI18" s="2271"/>
      <c r="AJ18" s="2271"/>
      <c r="AK18" s="2271"/>
      <c r="AS18" s="1158">
        <v>0</v>
      </c>
    </row>
    <row customHeight="1" ht="14.25" hidden="1">
      <c r="P19" s="1314"/>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P23" s="1314"/>
      <c r="AS23" s="1158">
        <v>0</v>
      </c>
    </row>
    <row customHeight="1" ht="14.25" hidden="1">
      <c r="O24" s="1367"/>
      <c r="P24" s="1314"/>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613" t="s">
        <v>433</v>
      </c>
      <c r="X40" s="2265" t="s">
        <v>434</v>
      </c>
      <c r="Y40" s="2266"/>
      <c r="Z40" s="2265" t="s">
        <v>435</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224" t="s">
        <v>445</v>
      </c>
      <c r="AA41" s="2273" t="s">
        <v>446</v>
      </c>
      <c r="AB41" s="2274"/>
      <c r="AC41" s="2282"/>
      <c r="AD41" s="2264"/>
      <c r="AE41" s="2287"/>
      <c r="AF41" s="1225" t="s">
        <v>443</v>
      </c>
      <c r="AG41" s="1225" t="s">
        <v>444</v>
      </c>
      <c r="AH41" s="1316"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1248">
        <f>OFFSET(AL42,0,-1)</f>
        <v>5</v>
      </c>
      <c r="AM42" s="1259">
        <f>OFFSET(AM42,0,-1)+1</f>
        <v>6</v>
      </c>
      <c r="AN42" s="514"/>
      <c r="AO42" s="514"/>
      <c r="AP42" s="514"/>
      <c r="AQ42" s="514"/>
      <c r="AR42" s="514"/>
      <c r="AS42" s="499">
        <v>0</v>
      </c>
    </row>
    <row customHeight="1" ht="24">
      <c r="A43" s="1366" t="s">
        <v>157</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23</v>
      </c>
    </row>
    <row customHeight="1" ht="24">
      <c r="A44" s="1366" t="s">
        <v>157</v>
      </c>
      <c r="B44" s="1366" t="s">
        <v>158</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23</v>
      </c>
    </row>
    <row customHeight="1" ht="24">
      <c r="A45" s="1366" t="s">
        <v>157</v>
      </c>
      <c r="B45" s="1366" t="s">
        <v>158</v>
      </c>
      <c r="C45" s="1366" t="s">
        <v>159</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4">
      <c r="A46" s="1366" t="s">
        <v>157</v>
      </c>
      <c r="B46" s="1366" t="s">
        <v>158</v>
      </c>
      <c r="C46" s="1366" t="s">
        <v>159</v>
      </c>
      <c r="D46" s="1366" t="s">
        <v>160</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23</v>
      </c>
    </row>
    <row customHeight="1" ht="49.5">
      <c r="A47" s="1366" t="s">
        <v>157</v>
      </c>
      <c r="B47" s="1366" t="s">
        <v>158</v>
      </c>
      <c r="C47" s="1366" t="s">
        <v>159</v>
      </c>
      <c r="D47" s="1366" t="s">
        <v>160</v>
      </c>
      <c r="E47" s="2262"/>
      <c r="F47" s="2262"/>
      <c r="G47" s="2262"/>
      <c r="H47" s="2262"/>
      <c r="I47" s="2259" t="str">
        <f>S46&amp;".1"</f>
        <v>....1</v>
      </c>
      <c r="J47" s="1366"/>
      <c r="K47" s="1366"/>
      <c r="L47" s="1367" t="s">
        <v>402</v>
      </c>
      <c r="P47" s="2260">
        <v>1</v>
      </c>
      <c r="Q47" s="1223"/>
      <c r="R47" s="359"/>
      <c r="S47" s="1227"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4">
      <c r="A48" s="1366" t="s">
        <v>157</v>
      </c>
      <c r="B48" s="1366" t="s">
        <v>158</v>
      </c>
      <c r="C48" s="1366" t="s">
        <v>159</v>
      </c>
      <c r="D48" s="1366" t="s">
        <v>160</v>
      </c>
      <c r="E48" s="2262"/>
      <c r="F48" s="2262"/>
      <c r="G48" s="2262"/>
      <c r="H48" s="2262"/>
      <c r="I48" s="2289"/>
      <c r="J48" s="2259" t="str">
        <f>I47&amp;".1"</f>
        <v>....1.1</v>
      </c>
      <c r="K48" s="1366"/>
      <c r="L48" s="1367" t="s">
        <v>405</v>
      </c>
      <c r="P48" s="2260"/>
      <c r="Q48" s="2260">
        <v>1</v>
      </c>
      <c r="R48" s="360"/>
      <c r="S48" s="1227"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23</v>
      </c>
    </row>
    <row customHeight="1" ht="24">
      <c r="A49" s="1366" t="s">
        <v>157</v>
      </c>
      <c r="B49" s="1366" t="s">
        <v>158</v>
      </c>
      <c r="C49" s="1366" t="s">
        <v>159</v>
      </c>
      <c r="D49" s="1366" t="s">
        <v>160</v>
      </c>
      <c r="E49" s="2262"/>
      <c r="F49" s="2262"/>
      <c r="G49" s="2262"/>
      <c r="H49" s="2262"/>
      <c r="I49" s="2289"/>
      <c r="J49" s="2289"/>
      <c r="K49" s="2259" t="str">
        <f>J48&amp;".1"</f>
        <v>....1.1.1</v>
      </c>
      <c r="L49" s="1367" t="s">
        <v>408</v>
      </c>
      <c r="P49" s="2260"/>
      <c r="Q49" s="2260"/>
      <c r="R49" s="360">
        <v>1</v>
      </c>
      <c r="S49" s="1227"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514">
        <f>STRCHECKDATE(V50:AL50)</f>
      </c>
      <c r="AO49" s="503"/>
      <c r="AP49" s="503" t="str">
        <f>IF(T49="","",T49)</f>
        <v/>
      </c>
      <c r="AQ49" s="503"/>
      <c r="AR49" s="503"/>
      <c r="AS49" s="1158">
        <v>23</v>
      </c>
    </row>
    <row customHeight="1" ht="1.05">
      <c r="A50" s="1366" t="s">
        <v>157</v>
      </c>
      <c r="B50" s="1366" t="s">
        <v>158</v>
      </c>
      <c r="C50" s="1366" t="s">
        <v>159</v>
      </c>
      <c r="D50" s="1366" t="s">
        <v>160</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157</v>
      </c>
      <c r="B51" s="1366" t="s">
        <v>158</v>
      </c>
      <c r="C51" s="1366" t="s">
        <v>159</v>
      </c>
      <c r="D51" s="1366" t="s">
        <v>160</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157</v>
      </c>
      <c r="B52" s="1366" t="s">
        <v>158</v>
      </c>
      <c r="C52" s="1366" t="s">
        <v>159</v>
      </c>
      <c r="D52" s="1366" t="s">
        <v>160</v>
      </c>
      <c r="E52" s="2262"/>
      <c r="F52" s="2262"/>
      <c r="G52" s="2262"/>
      <c r="H52" s="2262"/>
      <c r="I52" s="2259"/>
      <c r="J52" s="1366"/>
      <c r="K52" s="1366"/>
      <c r="L52" s="1367"/>
      <c r="P52" s="2260"/>
      <c r="Q52" s="1223"/>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157</v>
      </c>
      <c r="B53" s="1366" t="s">
        <v>158</v>
      </c>
      <c r="C53" s="1366" t="s">
        <v>159</v>
      </c>
      <c r="D53" s="1366" t="s">
        <v>160</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157</v>
      </c>
      <c r="B54" s="1346" t="s">
        <v>158</v>
      </c>
      <c r="C54" s="1346" t="s">
        <v>159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157</v>
      </c>
      <c r="B55" s="1346" t="s">
        <v>158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157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7.2">
      <c r="O60" s="540"/>
      <c r="P60" s="1306"/>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64</v>
      </c>
    </row>
    <row customHeight="1" ht="14.699999999999998">
      <c r="O61" s="540"/>
      <c r="AS61" s="1158">
        <v>14</v>
      </c>
    </row>
    <row customHeight="1" ht="18.75">
      <c r="O62" s="540"/>
      <c r="P62" s="1331"/>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P63" s="1331"/>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P64" s="1331"/>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221">
        <v>3</v>
      </c>
      <c r="Q65" s="347">
        <v>3</v>
      </c>
      <c r="R65" s="347">
        <v>3</v>
      </c>
      <c r="S65" s="584">
        <v>12</v>
      </c>
      <c r="T65" s="1158">
        <v>35</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F3D5B9-F65F-D1A2-D334-0.058A0FB9}"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162</v>
      </c>
      <c r="B44" s="1366" t="s">
        <v>163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162</v>
      </c>
      <c r="B45" s="1366" t="s">
        <v>163</v>
      </c>
      <c r="C45" s="1366" t="s">
        <v>164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162</v>
      </c>
      <c r="B46" s="1366" t="s">
        <v>163</v>
      </c>
      <c r="C46" s="1366" t="s">
        <v>164</v>
      </c>
      <c r="D46" s="1366" t="s">
        <v>165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162</v>
      </c>
      <c r="B47" s="1366" t="s">
        <v>163</v>
      </c>
      <c r="C47" s="1366" t="s">
        <v>164</v>
      </c>
      <c r="D47" s="1366" t="s">
        <v>165</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162</v>
      </c>
      <c r="B48" s="1366" t="s">
        <v>163</v>
      </c>
      <c r="C48" s="1366" t="s">
        <v>164</v>
      </c>
      <c r="D48" s="1366" t="s">
        <v>165</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162</v>
      </c>
      <c r="B49" s="1366" t="s">
        <v>163</v>
      </c>
      <c r="C49" s="1366" t="s">
        <v>164</v>
      </c>
      <c r="D49" s="1366" t="s">
        <v>165</v>
      </c>
      <c r="E49" s="2262"/>
      <c r="F49" s="2262"/>
      <c r="G49" s="2262"/>
      <c r="H49" s="2262"/>
      <c r="I49" s="2289"/>
      <c r="J49" s="2289"/>
      <c r="K49" s="2259" t="str">
        <f>J48&amp;".1"</f>
        <v>....1.1.1</v>
      </c>
      <c r="L49" s="1367" t="s">
        <v>408</v>
      </c>
      <c r="P49" s="2260"/>
      <c r="Q49" s="2260"/>
      <c r="R49" s="360">
        <v>1</v>
      </c>
      <c r="S49" s="1339"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514">
        <f>STRCHECKDATE(V50:AL50)</f>
      </c>
      <c r="AO49" s="503"/>
      <c r="AP49" s="503" t="str">
        <f>IF(T49="","",T49)</f>
        <v/>
      </c>
      <c r="AQ49" s="503"/>
      <c r="AR49" s="503"/>
      <c r="AS49" s="1158">
        <v>21</v>
      </c>
    </row>
    <row customHeight="1" ht="1.05">
      <c r="A50" s="1366" t="s">
        <v>162</v>
      </c>
      <c r="B50" s="1366" t="s">
        <v>163</v>
      </c>
      <c r="C50" s="1366" t="s">
        <v>164</v>
      </c>
      <c r="D50" s="1366" t="s">
        <v>165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162</v>
      </c>
      <c r="B51" s="1366" t="s">
        <v>163</v>
      </c>
      <c r="C51" s="1366" t="s">
        <v>164</v>
      </c>
      <c r="D51" s="1366" t="s">
        <v>165</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162</v>
      </c>
      <c r="B52" s="1366" t="s">
        <v>163</v>
      </c>
      <c r="C52" s="1366" t="s">
        <v>164</v>
      </c>
      <c r="D52" s="1366" t="s">
        <v>165</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162</v>
      </c>
      <c r="B53" s="1366" t="s">
        <v>163</v>
      </c>
      <c r="C53" s="1366" t="s">
        <v>164</v>
      </c>
      <c r="D53" s="1366" t="s">
        <v>165</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162</v>
      </c>
      <c r="B54" s="1346" t="s">
        <v>163</v>
      </c>
      <c r="C54" s="1346" t="s">
        <v>164</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162</v>
      </c>
      <c r="B55" s="1346" t="s">
        <v>163</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162</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65.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62</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29.2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24</v>
      </c>
      <c r="AE65" s="1158">
        <v>0</v>
      </c>
      <c r="AF65" s="1158">
        <v>24</v>
      </c>
      <c r="AG65" s="1158">
        <v>24</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9129E-F62A-3C99-3D46-0.BC8CDB9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88</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211</v>
      </c>
      <c r="B54" s="1378" t="s">
        <v>212</v>
      </c>
      <c r="C54" s="1378" t="s">
        <v>213</v>
      </c>
      <c r="D54" s="1377"/>
      <c r="E54" s="2293"/>
      <c r="F54" s="2293"/>
      <c r="G54" s="2292"/>
      <c r="H54" s="1377"/>
      <c r="I54" s="1377"/>
      <c r="J54" s="1377"/>
      <c r="K54" s="1377"/>
      <c r="L54" s="1380"/>
      <c r="M54" s="1381"/>
      <c r="N54" s="1381"/>
      <c r="O54" s="354"/>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211</v>
      </c>
      <c r="B55" s="1378" t="s">
        <v>212</v>
      </c>
      <c r="C55" s="1377"/>
      <c r="D55" s="1377"/>
      <c r="E55" s="2293"/>
      <c r="F55" s="2292"/>
      <c r="G55" s="1377"/>
      <c r="H55" s="1377"/>
      <c r="I55" s="1377"/>
      <c r="J55" s="1377"/>
      <c r="K55" s="1377"/>
      <c r="L55" s="1380"/>
      <c r="M55" s="1382"/>
      <c r="N55" s="1382"/>
      <c r="O55" s="35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211</v>
      </c>
      <c r="B56" s="1378"/>
      <c r="C56" s="1378"/>
      <c r="D56" s="1378"/>
      <c r="E56" s="2292"/>
      <c r="F56" s="1378"/>
      <c r="G56" s="1378"/>
      <c r="H56" s="1378"/>
      <c r="I56" s="1378"/>
      <c r="J56" s="1378"/>
      <c r="K56" s="1378"/>
      <c r="L56" s="1384"/>
      <c r="M56" s="1382"/>
      <c r="N56" s="1382"/>
      <c r="O56" s="354"/>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762BB-44A9-33F8-E82A-0.5D3CAA8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402</v>
      </c>
      <c r="M6" s="1638"/>
      <c r="P6" s="2260">
        <v>1</v>
      </c>
      <c r="Q6" s="1957"/>
      <c r="R6" s="359"/>
      <c r="S6" s="1961">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405</v>
      </c>
      <c r="M7" s="1638"/>
      <c r="N7" s="1634"/>
      <c r="P7" s="2260"/>
      <c r="Q7" s="2260">
        <v>1</v>
      </c>
      <c r="R7" s="360"/>
      <c r="S7" s="1961">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408</v>
      </c>
      <c r="M8" s="1638"/>
      <c r="N8" s="1634"/>
      <c r="O8" s="1634"/>
      <c r="P8" s="2260"/>
      <c r="Q8" s="2260"/>
      <c r="R8" s="360">
        <v>1</v>
      </c>
      <c r="S8" s="1961">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410</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411</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412</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66</v>
      </c>
      <c r="AJ17" s="2270"/>
      <c r="AK17" s="2271" t="s">
        <v>66</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416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417</v>
      </c>
      <c r="P22" s="1365"/>
      <c r="Q22" s="1374"/>
      <c r="R22" s="1374"/>
      <c r="S22" s="732"/>
      <c r="T22" s="1369" t="s">
        <v>418</v>
      </c>
      <c r="AA22" s="598" t="s">
        <v>419</v>
      </c>
      <c r="AC22" s="598" t="s">
        <v>420</v>
      </c>
      <c r="AD22" s="1369" t="s">
        <v>418</v>
      </c>
      <c r="AI22" s="598" t="s">
        <v>421</v>
      </c>
      <c r="AK22" s="598" t="s">
        <v>420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
      </c>
      <c r="W29" s="2254"/>
      <c r="X29" s="2254"/>
      <c r="Y29" s="2254"/>
      <c r="Z29" s="2254"/>
      <c r="AA29" s="2254"/>
      <c r="AB29" s="2254"/>
      <c r="AC29" s="1638"/>
      <c r="AD29" s="2254" t="str">
        <f>IF(TITLE_NAME_OR_PR_CHANGE="",IF(TITLE_NAME_OR_PR="","",TITLE_NAME_OR_PR),TITLE_NAME_OR_PR_CHANGE)</f>
        <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422</v>
      </c>
      <c r="T30" s="2253"/>
      <c r="U30" s="1375"/>
      <c r="V30" s="2267" t="str">
        <f>IF(TITLE_DATE_PR_CHANGE="",IF(TITLE_DATE_PR="","",TITLE_DATE_PR),TITLE_DATE_PR_CHANGE)</f>
        <v/>
      </c>
      <c r="W30" s="2267"/>
      <c r="X30" s="2267"/>
      <c r="Y30" s="2267"/>
      <c r="Z30" s="2267"/>
      <c r="AA30" s="2267"/>
      <c r="AB30" s="2267"/>
      <c r="AC30" s="1638"/>
      <c r="AD30" s="2267" t="str">
        <f>IF(TITLE_DATE_PR_CHANGE="",IF(TITLE_DATE_PR="","",TITLE_DATE_PR),TITLE_DATE_PR_CHANGE)</f>
        <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423</v>
      </c>
      <c r="T31" s="2253"/>
      <c r="U31" s="1375"/>
      <c r="V31" s="2254" t="str">
        <f>IF(TITLE_NUMBER_PR_CHANGE="",IF(TITLE_NUMBER_PR="","",TITLE_NUMBER_PR),TITLE_NUMBER_PR_CHANGE)</f>
        <v/>
      </c>
      <c r="W31" s="2254"/>
      <c r="X31" s="2254"/>
      <c r="Y31" s="2254"/>
      <c r="Z31" s="2254"/>
      <c r="AA31" s="2254"/>
      <c r="AB31" s="2254"/>
      <c r="AC31" s="1638"/>
      <c r="AD31" s="2254" t="str">
        <f>IF(TITLE_NUMBER_PR_CHANGE="",IF(TITLE_NUMBER_PR="","",TITLE_NUMBER_PR),TITLE_NUMBER_PR_CHANGE)</f>
        <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43</v>
      </c>
      <c r="T32" s="2253"/>
      <c r="U32" s="1375"/>
      <c r="V32" s="2254" t="str">
        <f>IF(TITLE_IST_PUB_CHANGE="",IF(TITLE_IST_PUB="","",TITLE_IST_PUB),TITLE_IST_PUB_CHANGE)</f>
        <v/>
      </c>
      <c r="W32" s="2254"/>
      <c r="X32" s="2254"/>
      <c r="Y32" s="2254"/>
      <c r="Z32" s="2254"/>
      <c r="AA32" s="2254"/>
      <c r="AB32" s="2254"/>
      <c r="AC32" s="1638"/>
      <c r="AD32" s="2254" t="str">
        <f>IF(TITLE_IST_PUB_CHANGE="",IF(TITLE_IST_PUB="","",TITLE_IST_PUB),TITLE_IST_PUB_CHANGE)</f>
        <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424</v>
      </c>
      <c r="T34" s="2253"/>
      <c r="U34" s="1375"/>
      <c r="V34" s="2267" t="str">
        <f>IF(TITLE_DATE_PR_CHANGE="",IF(TITLE_DATE_PR="","",TITLE_DATE_PR),TITLE_DATE_PR_CHANGE)</f>
        <v/>
      </c>
      <c r="W34" s="2267"/>
      <c r="X34" s="2267"/>
      <c r="Y34" s="2267"/>
      <c r="Z34" s="2267"/>
      <c r="AA34" s="2267"/>
      <c r="AB34" s="2267"/>
      <c r="AC34" s="1638"/>
      <c r="AD34" s="2267" t="str">
        <f>IF(TITLE_DATE_PR_CHANGE="",IF(TITLE_DATE_PR="","",TITLE_DATE_PR),TITLE_DATE_PR_CHANGE)</f>
        <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425</v>
      </c>
      <c r="T35" s="2253"/>
      <c r="U35" s="1375"/>
      <c r="V35" s="2254" t="str">
        <f>IF(TITLE_NUMBER_PR_CHANGE="",IF(TITLE_NUMBER_PR="","",TITLE_NUMBER_PR),TITLE_NUMBER_PR_CHANGE)</f>
        <v/>
      </c>
      <c r="W35" s="2254"/>
      <c r="X35" s="2254"/>
      <c r="Y35" s="2254"/>
      <c r="Z35" s="2254"/>
      <c r="AA35" s="2254"/>
      <c r="AB35" s="2254"/>
      <c r="AC35" s="1638"/>
      <c r="AD35" s="2254" t="str">
        <f>IF(TITLE_NUMBER_PR_CHANGE="",IF(TITLE_NUMBER_PR="","",TITLE_NUMBER_PR),TITLE_NUMBER_PR_CHANGE)</f>
        <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426</v>
      </c>
      <c r="AD36" s="1638"/>
      <c r="AE36" s="1638"/>
      <c r="AF36" s="1638"/>
      <c r="AG36" s="1638"/>
      <c r="AH36" s="1638"/>
      <c r="AI36" s="1638"/>
      <c r="AJ36" s="1638"/>
      <c r="AK36" s="1645" t="s">
        <v>426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634">
        <v>14</v>
      </c>
    </row>
    <row customHeight="1" ht="14.699999999999998">
      <c r="Q39" s="379"/>
      <c r="R39" s="379"/>
      <c r="S39" s="2276" t="s">
        <v>88</v>
      </c>
      <c r="T39" s="2212" t="s">
        <v>427</v>
      </c>
      <c r="U39" s="340"/>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634">
        <v>14</v>
      </c>
    </row>
    <row customHeight="1" ht="35.699999999999996">
      <c r="Q40" s="379"/>
      <c r="R40" s="379"/>
      <c r="S40" s="2276"/>
      <c r="T40" s="2212"/>
      <c r="U40" s="1034"/>
      <c r="V40" s="2263" t="s">
        <v>432</v>
      </c>
      <c r="W40" s="2286" t="s">
        <v>433</v>
      </c>
      <c r="X40" s="2265" t="s">
        <v>434</v>
      </c>
      <c r="Y40" s="2266"/>
      <c r="Z40" s="2265" t="s">
        <v>448</v>
      </c>
      <c r="AA40" s="2272"/>
      <c r="AB40" s="2266"/>
      <c r="AC40" s="2281"/>
      <c r="AD40" s="2263" t="s">
        <v>432</v>
      </c>
      <c r="AE40" s="2286" t="s">
        <v>433</v>
      </c>
      <c r="AF40" s="2265" t="s">
        <v>434</v>
      </c>
      <c r="AG40" s="2266"/>
      <c r="AH40" s="2265" t="s">
        <v>435</v>
      </c>
      <c r="AI40" s="2272"/>
      <c r="AJ40" s="2266"/>
      <c r="AK40" s="2281"/>
      <c r="AL40" s="2284"/>
      <c r="AM40" s="2130"/>
      <c r="AS40" s="1634">
        <v>34</v>
      </c>
    </row>
    <row customHeight="1" ht="35.699999999999996">
      <c r="A41" s="1269"/>
      <c r="B41" s="1269" t="s">
        <v>136</v>
      </c>
      <c r="C41" s="1269" t="s">
        <v>137</v>
      </c>
      <c r="D41" s="1269" t="s">
        <v>138</v>
      </c>
      <c r="E41" s="1313" t="s">
        <v>436</v>
      </c>
      <c r="F41" s="1313" t="s">
        <v>437</v>
      </c>
      <c r="G41" s="1313" t="s">
        <v>438</v>
      </c>
      <c r="H41" s="1313" t="s">
        <v>439</v>
      </c>
      <c r="I41" s="1313" t="s">
        <v>440</v>
      </c>
      <c r="J41" s="1313" t="s">
        <v>441</v>
      </c>
      <c r="K41" s="1313" t="s">
        <v>442</v>
      </c>
      <c r="L41" s="1313" t="s">
        <v>417</v>
      </c>
      <c r="Q41" s="379"/>
      <c r="R41" s="379"/>
      <c r="S41" s="2276"/>
      <c r="T41" s="2212"/>
      <c r="U41" s="305"/>
      <c r="V41" s="2264"/>
      <c r="W41" s="2287"/>
      <c r="X41" s="1941" t="s">
        <v>443</v>
      </c>
      <c r="Y41" s="1941" t="s">
        <v>444</v>
      </c>
      <c r="Z41" s="1941" t="s">
        <v>445</v>
      </c>
      <c r="AA41" s="2273" t="s">
        <v>446</v>
      </c>
      <c r="AB41" s="2274"/>
      <c r="AC41" s="2282"/>
      <c r="AD41" s="2264"/>
      <c r="AE41" s="2287"/>
      <c r="AF41" s="1941" t="s">
        <v>443</v>
      </c>
      <c r="AG41" s="1941" t="s">
        <v>444</v>
      </c>
      <c r="AH41" s="1941" t="s">
        <v>445</v>
      </c>
      <c r="AI41" s="2273" t="s">
        <v>446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109</v>
      </c>
      <c r="T42" s="1258" t="s">
        <v>110</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211</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7"/>
      <c r="AP43" s="1627" t="str">
        <f>IF(T43="","",T43)</f>
        <v>Наименование тарифа</v>
      </c>
      <c r="AQ43" s="1627"/>
      <c r="AR43" s="1627"/>
      <c r="AS43" s="1634">
        <v>21</v>
      </c>
    </row>
    <row customHeight="1" ht="22.049999999999997">
      <c r="A44" s="1270" t="s">
        <v>211</v>
      </c>
      <c r="B44" s="1270" t="s">
        <v>212</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1627"/>
      <c r="AP44" s="1627" t="str">
        <f>IF(T44="","",T44)</f>
        <v>Территория действия тарифа</v>
      </c>
      <c r="AQ44" s="1627"/>
      <c r="AR44" s="1627"/>
      <c r="AS44" s="1634">
        <v>21</v>
      </c>
    </row>
    <row customHeight="1" ht="24">
      <c r="A45" s="1270" t="s">
        <v>211</v>
      </c>
      <c r="B45" s="1270" t="s">
        <v>212</v>
      </c>
      <c r="C45" s="1270" t="s">
        <v>213</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1627"/>
      <c r="AP45" s="1627" t="str">
        <f>IF(T45="","",T45)</f>
        <v>Наименование системы теплоснабжения </v>
      </c>
      <c r="AQ45" s="1627"/>
      <c r="AR45" s="1627"/>
      <c r="AS45" s="1634">
        <v>23</v>
      </c>
    </row>
    <row customHeight="1" ht="22.049999999999997">
      <c r="A46" s="1270" t="s">
        <v>211</v>
      </c>
      <c r="B46" s="1270" t="s">
        <v>212</v>
      </c>
      <c r="C46" s="1270" t="s">
        <v>213</v>
      </c>
      <c r="D46" s="1270" t="s">
        <v>214</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1627"/>
      <c r="AP46" s="1627" t="str">
        <f>IF(T46="","",T46)</f>
        <v>Источник тепловой энергии  </v>
      </c>
      <c r="AQ46" s="1627"/>
      <c r="AR46" s="1627"/>
      <c r="AS46" s="1634">
        <v>21</v>
      </c>
    </row>
    <row customHeight="1" ht="49.5">
      <c r="A47" s="1270" t="s">
        <v>211</v>
      </c>
      <c r="B47" s="1270" t="s">
        <v>212</v>
      </c>
      <c r="C47" s="1270" t="s">
        <v>213</v>
      </c>
      <c r="D47" s="1270" t="s">
        <v>214</v>
      </c>
      <c r="E47" s="2293"/>
      <c r="F47" s="2293"/>
      <c r="G47" s="2293"/>
      <c r="H47" s="2293"/>
      <c r="I47" s="2130" t="str">
        <f>S46&amp;".1"</f>
        <v>....1</v>
      </c>
      <c r="J47" s="1270"/>
      <c r="K47" s="1270"/>
      <c r="L47" s="1313" t="s">
        <v>402</v>
      </c>
      <c r="P47" s="2260">
        <v>1</v>
      </c>
      <c r="Q47" s="1957"/>
      <c r="R47" s="359"/>
      <c r="S47" s="1961"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211</v>
      </c>
      <c r="B48" s="1270" t="s">
        <v>212</v>
      </c>
      <c r="C48" s="1270" t="s">
        <v>213</v>
      </c>
      <c r="D48" s="1270" t="s">
        <v>214</v>
      </c>
      <c r="E48" s="2293"/>
      <c r="F48" s="2293"/>
      <c r="G48" s="2293"/>
      <c r="H48" s="2293"/>
      <c r="I48" s="2104"/>
      <c r="J48" s="2130" t="str">
        <f>I47&amp;".1"</f>
        <v>....1.1</v>
      </c>
      <c r="K48" s="1270"/>
      <c r="L48" s="1313" t="s">
        <v>405</v>
      </c>
      <c r="P48" s="2260"/>
      <c r="Q48" s="2260">
        <v>1</v>
      </c>
      <c r="R48" s="360"/>
      <c r="S48" s="1961"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1627"/>
      <c r="AP48" s="1627" t="str">
        <f>IF(T48="","",T48)</f>
        <v>Группа потребителей</v>
      </c>
      <c r="AQ48" s="1627"/>
      <c r="AR48" s="1627"/>
      <c r="AS48" s="1634">
        <v>21</v>
      </c>
    </row>
    <row customHeight="1" ht="22.049999999999997">
      <c r="A49" s="1270" t="s">
        <v>211</v>
      </c>
      <c r="B49" s="1270" t="s">
        <v>212</v>
      </c>
      <c r="C49" s="1270" t="s">
        <v>213</v>
      </c>
      <c r="D49" s="1270" t="s">
        <v>214</v>
      </c>
      <c r="E49" s="2293"/>
      <c r="F49" s="2293"/>
      <c r="G49" s="2293"/>
      <c r="H49" s="2293"/>
      <c r="I49" s="2104"/>
      <c r="J49" s="2104"/>
      <c r="K49" s="2130" t="str">
        <f>J48&amp;".1"</f>
        <v>....1.1.1</v>
      </c>
      <c r="L49" s="1313" t="s">
        <v>408</v>
      </c>
      <c r="P49" s="2260"/>
      <c r="Q49" s="2260"/>
      <c r="R49" s="360">
        <v>1</v>
      </c>
      <c r="S49" s="1961" t="str">
        <f>$K49</f>
        <v>....1.1.1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409</v>
      </c>
      <c r="AN49" s="1639">
        <f>STRCHECKDATE(V50:AL50)</f>
      </c>
      <c r="AO49" s="1627"/>
      <c r="AP49" s="1627" t="str">
        <f>IF(T49="","",T49)</f>
        <v/>
      </c>
      <c r="AQ49" s="1627"/>
      <c r="AR49" s="1627"/>
      <c r="AS49" s="1634">
        <v>21</v>
      </c>
    </row>
    <row customHeight="1" ht="1.05">
      <c r="A50" s="1270" t="s">
        <v>211</v>
      </c>
      <c r="B50" s="1270" t="s">
        <v>212</v>
      </c>
      <c r="C50" s="1270" t="s">
        <v>213</v>
      </c>
      <c r="D50" s="1270" t="s">
        <v>214</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211</v>
      </c>
      <c r="B51" s="1270" t="s">
        <v>212</v>
      </c>
      <c r="C51" s="1270" t="s">
        <v>213</v>
      </c>
      <c r="D51" s="1270" t="s">
        <v>214</v>
      </c>
      <c r="E51" s="2293"/>
      <c r="F51" s="2293"/>
      <c r="G51" s="2293"/>
      <c r="H51" s="2293"/>
      <c r="I51" s="2104"/>
      <c r="J51" s="2130"/>
      <c r="K51" s="1270"/>
      <c r="L51" s="1313"/>
      <c r="P51" s="2260"/>
      <c r="Q51" s="2260"/>
      <c r="R51" s="359"/>
      <c r="S51" s="1281"/>
      <c r="T51" s="291" t="s">
        <v>410</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211</v>
      </c>
      <c r="B52" s="1270" t="s">
        <v>212</v>
      </c>
      <c r="C52" s="1270" t="s">
        <v>213</v>
      </c>
      <c r="D52" s="1270" t="s">
        <v>214</v>
      </c>
      <c r="E52" s="2293"/>
      <c r="F52" s="2293"/>
      <c r="G52" s="2293"/>
      <c r="H52" s="2293"/>
      <c r="I52" s="2130"/>
      <c r="J52" s="1270"/>
      <c r="K52" s="1270"/>
      <c r="L52" s="1313"/>
      <c r="P52" s="2260"/>
      <c r="Q52" s="1957"/>
      <c r="R52" s="359"/>
      <c r="S52" s="1281"/>
      <c r="T52" s="290" t="s">
        <v>411</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211</v>
      </c>
      <c r="B53" s="1270" t="s">
        <v>212</v>
      </c>
      <c r="C53" s="1270" t="s">
        <v>213</v>
      </c>
      <c r="D53" s="1270" t="s">
        <v>214</v>
      </c>
      <c r="E53" s="2293"/>
      <c r="F53" s="2293"/>
      <c r="G53" s="2293"/>
      <c r="H53" s="2292"/>
      <c r="I53" s="1270"/>
      <c r="J53" s="1270"/>
      <c r="K53" s="1270"/>
      <c r="L53" s="1313"/>
      <c r="M53" s="1613"/>
      <c r="N53" s="1613"/>
      <c r="O53" s="1638"/>
      <c r="P53" s="363"/>
      <c r="Q53" s="378"/>
      <c r="R53" s="358"/>
      <c r="S53" s="1281"/>
      <c r="T53" s="368" t="s">
        <v>412</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211</v>
      </c>
      <c r="B54" s="1270" t="s">
        <v>212</v>
      </c>
      <c r="C54" s="1270" t="s">
        <v>213</v>
      </c>
      <c r="D54" s="1977"/>
      <c r="E54" s="2293"/>
      <c r="F54" s="2293"/>
      <c r="G54" s="2292"/>
      <c r="H54" s="1977"/>
      <c r="I54" s="1977"/>
      <c r="J54" s="1977"/>
      <c r="K54" s="1977"/>
      <c r="L54" s="1383"/>
      <c r="M54" s="1613"/>
      <c r="N54" s="1613"/>
      <c r="O54" s="163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211</v>
      </c>
      <c r="B55" s="1270" t="s">
        <v>212</v>
      </c>
      <c r="C55" s="1977"/>
      <c r="D55" s="1977"/>
      <c r="E55" s="2293"/>
      <c r="F55" s="2292"/>
      <c r="G55" s="1977"/>
      <c r="H55" s="1977"/>
      <c r="I55" s="1977"/>
      <c r="J55" s="1977"/>
      <c r="K55" s="1977"/>
      <c r="L55" s="1383"/>
      <c r="M55" s="1978"/>
      <c r="N55" s="1978"/>
      <c r="O55" s="1638"/>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211</v>
      </c>
      <c r="B56" s="1270"/>
      <c r="C56" s="1270"/>
      <c r="D56" s="1270"/>
      <c r="E56" s="2292"/>
      <c r="F56" s="1270"/>
      <c r="G56" s="1270"/>
      <c r="H56" s="1270"/>
      <c r="I56" s="1270"/>
      <c r="J56" s="1270"/>
      <c r="K56" s="1270"/>
      <c r="L56" s="1313"/>
      <c r="M56" s="1978"/>
      <c r="N56" s="1978"/>
      <c r="O56" s="1638"/>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82</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B6022-78A3-DBF9-EF22-0.DA2A2BF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402</v>
      </c>
      <c r="M6" s="540"/>
      <c r="P6" s="2260">
        <v>1</v>
      </c>
      <c r="Q6" s="1334"/>
      <c r="R6" s="359"/>
      <c r="S6" s="1339">
        <f>$I6</f>
      </c>
      <c r="T6" s="288" t="s">
        <v>403</v>
      </c>
      <c r="U6" s="303"/>
      <c r="V6" s="2248"/>
      <c r="W6" s="2249"/>
      <c r="X6" s="2249"/>
      <c r="Y6" s="2249"/>
      <c r="Z6" s="2249"/>
      <c r="AA6" s="2249"/>
      <c r="AB6" s="2249"/>
      <c r="AC6" s="2250"/>
      <c r="AD6" s="2248"/>
      <c r="AE6" s="2249"/>
      <c r="AF6" s="2249"/>
      <c r="AG6" s="2249"/>
      <c r="AH6" s="2249"/>
      <c r="AI6" s="2249"/>
      <c r="AJ6" s="2249"/>
      <c r="AK6" s="2249"/>
      <c r="AL6" s="2250"/>
      <c r="AM6" s="1261" t="s">
        <v>404</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328"/>
      <c r="W8" s="754"/>
      <c r="X8" s="328"/>
      <c r="Y8" s="387"/>
      <c r="Z8" s="2268"/>
      <c r="AA8" s="2110" t="s">
        <v>66</v>
      </c>
      <c r="AB8" s="2268"/>
      <c r="AC8" s="2110" t="s">
        <v>66</v>
      </c>
      <c r="AD8" s="328"/>
      <c r="AE8" s="754"/>
      <c r="AF8" s="328"/>
      <c r="AG8" s="387"/>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412</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94"/>
      <c r="Y39" s="2294"/>
      <c r="Z39" s="2278"/>
      <c r="AA39" s="2278"/>
      <c r="AB39" s="2279"/>
      <c r="AC39" s="2280" t="s">
        <v>429</v>
      </c>
      <c r="AD39" s="2277" t="s">
        <v>428</v>
      </c>
      <c r="AE39" s="2278"/>
      <c r="AF39" s="2294"/>
      <c r="AG39" s="2294"/>
      <c r="AH39" s="2278"/>
      <c r="AI39" s="2278"/>
      <c r="AJ39" s="2279"/>
      <c r="AK39" s="2280" t="s">
        <v>430</v>
      </c>
      <c r="AL39" s="2283" t="s">
        <v>431</v>
      </c>
      <c r="AM39" s="2130"/>
      <c r="AS39" s="1158">
        <v>14</v>
      </c>
    </row>
    <row customHeight="1" ht="24">
      <c r="Q40" s="379"/>
      <c r="R40" s="379"/>
      <c r="S40" s="2276"/>
      <c r="T40" s="2212"/>
      <c r="U40" s="1034"/>
      <c r="V40" s="2295" t="s">
        <v>432</v>
      </c>
      <c r="W40" s="2297" t="s">
        <v>433</v>
      </c>
      <c r="X40" s="1379" t="s">
        <v>434</v>
      </c>
      <c r="Y40" s="1379"/>
      <c r="Z40" s="2272" t="s">
        <v>435</v>
      </c>
      <c r="AA40" s="2272"/>
      <c r="AB40" s="2266"/>
      <c r="AC40" s="2281"/>
      <c r="AD40" s="2295" t="s">
        <v>432</v>
      </c>
      <c r="AE40" s="2297" t="s">
        <v>433</v>
      </c>
      <c r="AF40" s="1379" t="s">
        <v>434</v>
      </c>
      <c r="AG40" s="1379"/>
      <c r="AH40" s="2272" t="s">
        <v>435</v>
      </c>
      <c r="AI40" s="2272"/>
      <c r="AJ40" s="2266"/>
      <c r="AK40" s="2281"/>
      <c r="AL40" s="2284"/>
      <c r="AM40" s="2130"/>
      <c r="AS40" s="1158">
        <v>23</v>
      </c>
    </row>
    <row s="1269" customFormat="1" customHeight="1" ht="24">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M41" s="1365"/>
      <c r="N41" s="1365"/>
      <c r="O41" s="1365"/>
      <c r="P41" s="1331"/>
      <c r="Q41" s="379"/>
      <c r="R41" s="379"/>
      <c r="S41" s="2276"/>
      <c r="T41" s="2212"/>
      <c r="U41" s="305"/>
      <c r="V41" s="2296"/>
      <c r="W41" s="2298"/>
      <c r="X41" s="1376" t="s">
        <v>443</v>
      </c>
      <c r="Y41" s="1376" t="s">
        <v>444</v>
      </c>
      <c r="Z41" s="1337" t="s">
        <v>445</v>
      </c>
      <c r="AA41" s="2273" t="s">
        <v>446</v>
      </c>
      <c r="AB41" s="2274"/>
      <c r="AC41" s="2282"/>
      <c r="AD41" s="2296"/>
      <c r="AE41" s="2298"/>
      <c r="AF41" s="1376" t="s">
        <v>443</v>
      </c>
      <c r="AG41" s="1376" t="s">
        <v>444</v>
      </c>
      <c r="AH41" s="1337" t="s">
        <v>445</v>
      </c>
      <c r="AI41" s="2273" t="s">
        <v>446</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193</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193</v>
      </c>
      <c r="B44" s="1366" t="s">
        <v>194</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193</v>
      </c>
      <c r="B45" s="1366" t="s">
        <v>194</v>
      </c>
      <c r="C45" s="1366" t="s">
        <v>195</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193</v>
      </c>
      <c r="B46" s="1366" t="s">
        <v>194</v>
      </c>
      <c r="C46" s="1366" t="s">
        <v>195</v>
      </c>
      <c r="D46" s="1366" t="s">
        <v>196</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customHeight="1" ht="49.5">
      <c r="A47" s="1366" t="s">
        <v>193</v>
      </c>
      <c r="B47" s="1366" t="s">
        <v>194</v>
      </c>
      <c r="C47" s="1366" t="s">
        <v>195</v>
      </c>
      <c r="D47" s="1366" t="s">
        <v>196</v>
      </c>
      <c r="E47" s="2262"/>
      <c r="F47" s="2262"/>
      <c r="G47" s="2262"/>
      <c r="H47" s="2262"/>
      <c r="I47" s="2259" t="str">
        <f>S46&amp;".1"</f>
        <v>....1</v>
      </c>
      <c r="J47" s="1366"/>
      <c r="K47" s="1366"/>
      <c r="L47" s="1367" t="s">
        <v>402</v>
      </c>
      <c r="P47" s="2260">
        <v>1</v>
      </c>
      <c r="Q47" s="1334"/>
      <c r="R47" s="359"/>
      <c r="S47" s="1339" t="str">
        <f>$I47</f>
        <v>....1</v>
      </c>
      <c r="T47" s="288" t="s">
        <v>403</v>
      </c>
      <c r="U47" s="303"/>
      <c r="V47" s="2248"/>
      <c r="W47" s="2249"/>
      <c r="X47" s="2249"/>
      <c r="Y47" s="2249"/>
      <c r="Z47" s="2249"/>
      <c r="AA47" s="2249"/>
      <c r="AB47" s="2249"/>
      <c r="AC47" s="2250"/>
      <c r="AD47" s="2248"/>
      <c r="AE47" s="2249"/>
      <c r="AF47" s="2249"/>
      <c r="AG47" s="2249"/>
      <c r="AH47" s="2249"/>
      <c r="AI47" s="2249"/>
      <c r="AJ47" s="2249"/>
      <c r="AK47" s="2249"/>
      <c r="AL47" s="2250"/>
      <c r="AM47" s="1261" t="s">
        <v>404</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193</v>
      </c>
      <c r="B48" s="1366" t="s">
        <v>194</v>
      </c>
      <c r="C48" s="1366" t="s">
        <v>195</v>
      </c>
      <c r="D48" s="1366" t="s">
        <v>196</v>
      </c>
      <c r="E48" s="2262"/>
      <c r="F48" s="2262"/>
      <c r="G48" s="2262"/>
      <c r="H48" s="2262"/>
      <c r="I48" s="2289"/>
      <c r="J48" s="2259" t="str">
        <f>I47&amp;".1"</f>
        <v>....1.1</v>
      </c>
      <c r="K48" s="1366"/>
      <c r="L48" s="1367" t="s">
        <v>405</v>
      </c>
      <c r="P48" s="2260"/>
      <c r="Q48" s="2260">
        <v>1</v>
      </c>
      <c r="R48" s="360"/>
      <c r="S48" s="1339" t="str">
        <f>$J48</f>
        <v>....1.1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193</v>
      </c>
      <c r="B49" s="1366" t="s">
        <v>194</v>
      </c>
      <c r="C49" s="1366" t="s">
        <v>195</v>
      </c>
      <c r="D49" s="1366" t="s">
        <v>196</v>
      </c>
      <c r="E49" s="2262"/>
      <c r="F49" s="2262"/>
      <c r="G49" s="2262"/>
      <c r="H49" s="2262"/>
      <c r="I49" s="2289"/>
      <c r="J49" s="2289"/>
      <c r="K49" s="2259" t="str">
        <f>J48&amp;".1"</f>
        <v>....1.1.1</v>
      </c>
      <c r="L49" s="1367" t="s">
        <v>408</v>
      </c>
      <c r="P49" s="2260"/>
      <c r="Q49" s="2260"/>
      <c r="R49" s="360">
        <v>1</v>
      </c>
      <c r="S49" s="1339" t="str">
        <f>$K49</f>
        <v>....1.1.1</v>
      </c>
      <c r="T49" s="1350"/>
      <c r="U49" s="303"/>
      <c r="V49" s="328"/>
      <c r="W49" s="754"/>
      <c r="X49" s="328"/>
      <c r="Y49" s="387"/>
      <c r="Z49" s="2268"/>
      <c r="AA49" s="2110" t="s">
        <v>66</v>
      </c>
      <c r="AB49" s="2268"/>
      <c r="AC49" s="2110" t="s">
        <v>66</v>
      </c>
      <c r="AD49" s="328"/>
      <c r="AE49" s="754"/>
      <c r="AF49" s="328"/>
      <c r="AG49" s="387"/>
      <c r="AH49" s="2268"/>
      <c r="AI49" s="2110" t="s">
        <v>66</v>
      </c>
      <c r="AJ49" s="2290"/>
      <c r="AK49" s="2110" t="s">
        <v>66</v>
      </c>
      <c r="AL49" s="1351"/>
      <c r="AM49" s="2256" t="s">
        <v>409</v>
      </c>
      <c r="AN49" s="514">
        <f>STRCHECKDATE(V50:AL50)</f>
      </c>
      <c r="AO49" s="503"/>
      <c r="AP49" s="503" t="str">
        <f>IF(T49="","",T49)</f>
        <v/>
      </c>
      <c r="AQ49" s="503"/>
      <c r="AR49" s="503"/>
      <c r="AS49" s="1158">
        <v>21</v>
      </c>
    </row>
    <row customHeight="1" ht="1.05">
      <c r="A50" s="1366" t="s">
        <v>193</v>
      </c>
      <c r="B50" s="1366" t="s">
        <v>194</v>
      </c>
      <c r="C50" s="1366" t="s">
        <v>195</v>
      </c>
      <c r="D50" s="1366" t="s">
        <v>196</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193</v>
      </c>
      <c r="B51" s="1366" t="s">
        <v>194</v>
      </c>
      <c r="C51" s="1366" t="s">
        <v>195</v>
      </c>
      <c r="D51" s="1366" t="s">
        <v>196</v>
      </c>
      <c r="E51" s="2262"/>
      <c r="F51" s="2262"/>
      <c r="G51" s="2262"/>
      <c r="H51" s="2262"/>
      <c r="I51" s="2289"/>
      <c r="J51" s="2259"/>
      <c r="K51" s="1366"/>
      <c r="L51" s="1367"/>
      <c r="P51" s="2260"/>
      <c r="Q51" s="2260"/>
      <c r="R51" s="359"/>
      <c r="S51" s="1281"/>
      <c r="T51" s="291"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193</v>
      </c>
      <c r="B52" s="1366" t="s">
        <v>194</v>
      </c>
      <c r="C52" s="1366" t="s">
        <v>195</v>
      </c>
      <c r="D52" s="1366" t="s">
        <v>196</v>
      </c>
      <c r="E52" s="2262"/>
      <c r="F52" s="2262"/>
      <c r="G52" s="2262"/>
      <c r="H52" s="2262"/>
      <c r="I52" s="2259"/>
      <c r="J52" s="1366"/>
      <c r="K52" s="1366"/>
      <c r="L52" s="1367"/>
      <c r="P52" s="2260"/>
      <c r="Q52" s="1334"/>
      <c r="R52" s="359"/>
      <c r="S52" s="1281"/>
      <c r="T52" s="290"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193</v>
      </c>
      <c r="B53" s="1366" t="s">
        <v>194</v>
      </c>
      <c r="C53" s="1366" t="s">
        <v>195</v>
      </c>
      <c r="D53" s="1366" t="s">
        <v>196</v>
      </c>
      <c r="E53" s="2262"/>
      <c r="F53" s="2262"/>
      <c r="G53" s="2262"/>
      <c r="H53" s="2261"/>
      <c r="I53" s="1366"/>
      <c r="J53" s="1366"/>
      <c r="K53" s="1366"/>
      <c r="L53" s="1367"/>
      <c r="M53" s="1368"/>
      <c r="N53" s="1368"/>
      <c r="O53" s="540"/>
      <c r="P53" s="363"/>
      <c r="Q53" s="378"/>
      <c r="R53" s="358"/>
      <c r="S53" s="1281"/>
      <c r="T53" s="368" t="s">
        <v>412</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193</v>
      </c>
      <c r="B54" s="1346" t="s">
        <v>194</v>
      </c>
      <c r="C54" s="1346" t="s">
        <v>195</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193</v>
      </c>
      <c r="B55" s="1346" t="s">
        <v>194</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193</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82</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470F5-A669-1BCE-F7F5-0.D11561F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169</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169</v>
      </c>
      <c r="B44" s="1366" t="s">
        <v>170</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169</v>
      </c>
      <c r="B45" s="1366" t="s">
        <v>170</v>
      </c>
      <c r="C45" s="1366" t="s">
        <v>171</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169</v>
      </c>
      <c r="B46" s="1366" t="s">
        <v>170</v>
      </c>
      <c r="C46" s="1366" t="s">
        <v>171</v>
      </c>
      <c r="D46" s="1366" t="s">
        <v>172</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169</v>
      </c>
      <c r="B47" s="1346" t="s">
        <v>170</v>
      </c>
      <c r="C47" s="1346" t="s">
        <v>171</v>
      </c>
      <c r="D47" s="1346" t="s">
        <v>172</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169</v>
      </c>
      <c r="B48" s="1366" t="s">
        <v>170</v>
      </c>
      <c r="C48" s="1366" t="s">
        <v>171</v>
      </c>
      <c r="D48" s="1366" t="s">
        <v>172</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169</v>
      </c>
      <c r="B49" s="1366" t="s">
        <v>170</v>
      </c>
      <c r="C49" s="1366" t="s">
        <v>171</v>
      </c>
      <c r="D49" s="1366" t="s">
        <v>172</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1.05">
      <c r="A50" s="1366" t="s">
        <v>169</v>
      </c>
      <c r="B50" s="1366" t="s">
        <v>170</v>
      </c>
      <c r="C50" s="1366" t="s">
        <v>171</v>
      </c>
      <c r="D50" s="1366" t="s">
        <v>172</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169</v>
      </c>
      <c r="B51" s="1366" t="s">
        <v>170</v>
      </c>
      <c r="C51" s="1366" t="s">
        <v>171</v>
      </c>
      <c r="D51" s="1366" t="s">
        <v>172</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169</v>
      </c>
      <c r="B52" s="1366" t="s">
        <v>170</v>
      </c>
      <c r="C52" s="1366" t="s">
        <v>171</v>
      </c>
      <c r="D52" s="1366" t="s">
        <v>172</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169</v>
      </c>
      <c r="B53" s="1366" t="s">
        <v>170</v>
      </c>
      <c r="C53" s="1366" t="s">
        <v>171</v>
      </c>
      <c r="D53" s="1366" t="s">
        <v>172</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169</v>
      </c>
      <c r="B54" s="1346" t="s">
        <v>170</v>
      </c>
      <c r="C54" s="1346" t="s">
        <v>171</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169</v>
      </c>
      <c r="B55" s="1346" t="s">
        <v>170</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169</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0CAD49-8D32-E218-7704-0.CF4C3D1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398</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400</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401</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402</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405</v>
      </c>
      <c r="M7" s="540"/>
      <c r="N7" s="1369"/>
      <c r="P7" s="2260"/>
      <c r="Q7" s="2260">
        <v>1</v>
      </c>
      <c r="R7" s="1645"/>
      <c r="S7" s="2010">
        <f>$J7</f>
      </c>
      <c r="T7" s="289" t="s">
        <v>406</v>
      </c>
      <c r="U7" s="303"/>
      <c r="V7" s="2308"/>
      <c r="W7" s="2308"/>
      <c r="X7" s="2308"/>
      <c r="Y7" s="2308"/>
      <c r="Z7" s="2308"/>
      <c r="AA7" s="2308"/>
      <c r="AB7" s="2308"/>
      <c r="AC7" s="2308"/>
      <c r="AD7" s="2308"/>
      <c r="AE7" s="2308"/>
      <c r="AF7" s="2308"/>
      <c r="AG7" s="2308"/>
      <c r="AH7" s="2308"/>
      <c r="AI7" s="2308"/>
      <c r="AJ7" s="2308"/>
      <c r="AK7" s="2308"/>
      <c r="AL7" s="2308"/>
      <c r="AM7" s="2013" t="s">
        <v>407</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408</v>
      </c>
      <c r="M8" s="540"/>
      <c r="N8" s="1369"/>
      <c r="O8" s="1369"/>
      <c r="P8" s="2260"/>
      <c r="Q8" s="2260"/>
      <c r="R8" s="360">
        <v>1</v>
      </c>
      <c r="S8" s="2012">
        <f>$K8</f>
      </c>
      <c r="T8" s="2017"/>
      <c r="U8" s="2018"/>
      <c r="V8" s="2019"/>
      <c r="W8" s="1352"/>
      <c r="X8" s="2019"/>
      <c r="Y8" s="2020"/>
      <c r="Z8" s="2309"/>
      <c r="AA8" s="2115" t="s">
        <v>66</v>
      </c>
      <c r="AB8" s="2309"/>
      <c r="AC8" s="2115" t="s">
        <v>66</v>
      </c>
      <c r="AD8" s="2019"/>
      <c r="AE8" s="1352"/>
      <c r="AF8" s="2019"/>
      <c r="AG8" s="2020"/>
      <c r="AH8" s="2309"/>
      <c r="AI8" s="2115" t="s">
        <v>66</v>
      </c>
      <c r="AJ8" s="2309"/>
      <c r="AK8" s="2115" t="s">
        <v>66</v>
      </c>
      <c r="AL8" s="1352"/>
      <c r="AM8" s="2256" t="s">
        <v>409</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181</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181</v>
      </c>
      <c r="B44" s="1366" t="s">
        <v>182</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181</v>
      </c>
      <c r="B45" s="1366" t="s">
        <v>182</v>
      </c>
      <c r="C45" s="1366" t="s">
        <v>183</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181</v>
      </c>
      <c r="B46" s="1366" t="s">
        <v>182</v>
      </c>
      <c r="C46" s="1366" t="s">
        <v>183</v>
      </c>
      <c r="D46" s="1366" t="s">
        <v>184</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181</v>
      </c>
      <c r="B47" s="1346" t="s">
        <v>182</v>
      </c>
      <c r="C47" s="1346" t="s">
        <v>183</v>
      </c>
      <c r="D47" s="1346" t="s">
        <v>184</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181</v>
      </c>
      <c r="B48" s="1366" t="s">
        <v>182</v>
      </c>
      <c r="C48" s="1366" t="s">
        <v>183</v>
      </c>
      <c r="D48" s="1366" t="s">
        <v>184</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181</v>
      </c>
      <c r="B49" s="1366" t="s">
        <v>182</v>
      </c>
      <c r="C49" s="1366" t="s">
        <v>183</v>
      </c>
      <c r="D49" s="1366" t="s">
        <v>184</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1.05">
      <c r="A50" s="1366" t="s">
        <v>181</v>
      </c>
      <c r="B50" s="1366" t="s">
        <v>182</v>
      </c>
      <c r="C50" s="1366" t="s">
        <v>183</v>
      </c>
      <c r="D50" s="1366" t="s">
        <v>184</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181</v>
      </c>
      <c r="B51" s="1366" t="s">
        <v>182</v>
      </c>
      <c r="C51" s="1366" t="s">
        <v>183</v>
      </c>
      <c r="D51" s="1366" t="s">
        <v>184</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181</v>
      </c>
      <c r="B52" s="1366" t="s">
        <v>182</v>
      </c>
      <c r="C52" s="1366" t="s">
        <v>183</v>
      </c>
      <c r="D52" s="1366" t="s">
        <v>184</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181</v>
      </c>
      <c r="B53" s="1366" t="s">
        <v>182</v>
      </c>
      <c r="C53" s="1366" t="s">
        <v>183</v>
      </c>
      <c r="D53" s="1366" t="s">
        <v>184</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181</v>
      </c>
      <c r="B54" s="1346" t="s">
        <v>182</v>
      </c>
      <c r="C54" s="1346" t="s">
        <v>183</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181</v>
      </c>
      <c r="B55" s="1346" t="s">
        <v>182</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181</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6DDA6-8D4F-5215-E28A-0.A3CA747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124</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395</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396</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397</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398</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399</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400</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401</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402</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405</v>
      </c>
      <c r="M7" s="540"/>
      <c r="N7" s="1369"/>
      <c r="P7" s="2260"/>
      <c r="Q7" s="2260">
        <v>1</v>
      </c>
      <c r="R7" s="360"/>
      <c r="S7" s="1339">
        <f>$J7</f>
      </c>
      <c r="T7" s="289" t="s">
        <v>406</v>
      </c>
      <c r="U7" s="303"/>
      <c r="V7" s="2248"/>
      <c r="W7" s="2249"/>
      <c r="X7" s="2249"/>
      <c r="Y7" s="2249"/>
      <c r="Z7" s="2249"/>
      <c r="AA7" s="2249"/>
      <c r="AB7" s="2249"/>
      <c r="AC7" s="2250"/>
      <c r="AD7" s="2248"/>
      <c r="AE7" s="2249"/>
      <c r="AF7" s="2249"/>
      <c r="AG7" s="2249"/>
      <c r="AH7" s="2249"/>
      <c r="AI7" s="2249"/>
      <c r="AJ7" s="2249"/>
      <c r="AK7" s="2249"/>
      <c r="AL7" s="2250"/>
      <c r="AM7" s="1261" t="s">
        <v>407</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408</v>
      </c>
      <c r="M8" s="540"/>
      <c r="N8" s="1369"/>
      <c r="O8" s="1369"/>
      <c r="P8" s="2260"/>
      <c r="Q8" s="2260"/>
      <c r="R8" s="360">
        <v>1</v>
      </c>
      <c r="S8" s="1339">
        <f>$K8</f>
      </c>
      <c r="T8" s="1350"/>
      <c r="U8" s="303"/>
      <c r="V8" s="754"/>
      <c r="W8" s="328"/>
      <c r="X8" s="754"/>
      <c r="Y8" s="1260"/>
      <c r="Z8" s="2268"/>
      <c r="AA8" s="2110" t="s">
        <v>66</v>
      </c>
      <c r="AB8" s="2268"/>
      <c r="AC8" s="2110" t="s">
        <v>66</v>
      </c>
      <c r="AD8" s="754"/>
      <c r="AE8" s="328"/>
      <c r="AF8" s="754"/>
      <c r="AG8" s="1260"/>
      <c r="AH8" s="2268"/>
      <c r="AI8" s="2110" t="s">
        <v>66</v>
      </c>
      <c r="AJ8" s="2268"/>
      <c r="AK8" s="2110" t="s">
        <v>66</v>
      </c>
      <c r="AL8" s="328"/>
      <c r="AM8" s="2256" t="s">
        <v>409</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410</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411</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413</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414</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415</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66</v>
      </c>
      <c r="AJ17" s="2270"/>
      <c r="AK17" s="2271" t="s">
        <v>66</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416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417</v>
      </c>
      <c r="P22" s="1365"/>
      <c r="Q22" s="1374"/>
      <c r="R22" s="1374"/>
      <c r="S22" s="732"/>
      <c r="T22" s="1163" t="s">
        <v>418</v>
      </c>
      <c r="AA22" s="189" t="s">
        <v>419</v>
      </c>
      <c r="AC22" s="189" t="s">
        <v>420</v>
      </c>
      <c r="AD22" s="1163" t="s">
        <v>418</v>
      </c>
      <c r="AI22" s="189" t="s">
        <v>421</v>
      </c>
      <c r="AK22" s="189" t="s">
        <v>420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"ТГК-2"</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hidden="1">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hidden="1">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
      </c>
      <c r="W29" s="2254"/>
      <c r="X29" s="2254"/>
      <c r="Y29" s="2254"/>
      <c r="Z29" s="2254"/>
      <c r="AA29" s="2254"/>
      <c r="AB29" s="2254"/>
      <c r="AC29" s="329"/>
      <c r="AD29" s="2254" t="str">
        <f>IF(TITLE_NAME_OR_PR_CHANGE="",IF(TITLE_NAME_OR_PR="","",TITLE_NAME_OR_PR),TITLE_NAME_OR_PR_CHANGE)</f>
        <v/>
      </c>
      <c r="AE29" s="2254"/>
      <c r="AF29" s="2254"/>
      <c r="AG29" s="2254"/>
      <c r="AH29" s="2254"/>
      <c r="AI29" s="2254"/>
      <c r="AJ29" s="2254"/>
      <c r="AK29" s="329"/>
      <c r="AL29" s="329"/>
      <c r="AM29" s="283"/>
      <c r="AN29" s="371"/>
      <c r="AO29" s="371"/>
      <c r="AP29" s="371"/>
      <c r="AQ29" s="371"/>
      <c r="AR29" s="371"/>
      <c r="AS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422</v>
      </c>
      <c r="T30" s="2253"/>
      <c r="U30" s="1375"/>
      <c r="V30" s="2267" t="str">
        <f>IF(TITLE_DATE_PR_CHANGE="",IF(TITLE_DATE_PR="","",TITLE_DATE_PR),TITLE_DATE_PR_CHANGE)</f>
        <v/>
      </c>
      <c r="W30" s="2267"/>
      <c r="X30" s="2267"/>
      <c r="Y30" s="2267"/>
      <c r="Z30" s="2267"/>
      <c r="AA30" s="2267"/>
      <c r="AB30" s="2267"/>
      <c r="AC30" s="329"/>
      <c r="AD30" s="2267" t="str">
        <f>IF(TITLE_DATE_PR_CHANGE="",IF(TITLE_DATE_PR="","",TITLE_DATE_PR),TITLE_DATE_PR_CHANGE)</f>
        <v/>
      </c>
      <c r="AE30" s="2267"/>
      <c r="AF30" s="2267"/>
      <c r="AG30" s="2267"/>
      <c r="AH30" s="2267"/>
      <c r="AI30" s="2267"/>
      <c r="AJ30" s="2267"/>
      <c r="AK30" s="329"/>
      <c r="AL30" s="329"/>
      <c r="AM30" s="283"/>
      <c r="AN30" s="371"/>
      <c r="AO30" s="371"/>
      <c r="AP30" s="371"/>
      <c r="AQ30" s="371"/>
      <c r="AR30" s="371"/>
      <c r="AS30" s="421">
        <v>0</v>
      </c>
    </row>
    <row s="1856" customFormat="1" customHeight="1" ht="18.75" hidden="1">
      <c r="A31" s="1371"/>
      <c r="B31" s="1371"/>
      <c r="C31" s="1371"/>
      <c r="D31" s="1371"/>
      <c r="E31" s="1371"/>
      <c r="F31" s="1371"/>
      <c r="G31" s="1371"/>
      <c r="H31" s="1371"/>
      <c r="I31" s="1371"/>
      <c r="J31" s="1371"/>
      <c r="K31" s="1371"/>
      <c r="L31" s="1372"/>
      <c r="M31" s="1371"/>
      <c r="N31" s="1371"/>
      <c r="O31" s="1371"/>
      <c r="S31" s="2253" t="s">
        <v>423</v>
      </c>
      <c r="T31" s="2253"/>
      <c r="U31" s="1375"/>
      <c r="V31" s="2254" t="str">
        <f>IF(TITLE_NUMBER_PR_CHANGE="",IF(TITLE_NUMBER_PR="","",TITLE_NUMBER_PR),TITLE_NUMBER_PR_CHANGE)</f>
        <v/>
      </c>
      <c r="W31" s="2254"/>
      <c r="X31" s="2254"/>
      <c r="Y31" s="2254"/>
      <c r="Z31" s="2254"/>
      <c r="AA31" s="2254"/>
      <c r="AB31" s="2254"/>
      <c r="AC31" s="329"/>
      <c r="AD31" s="2254" t="str">
        <f>IF(TITLE_NUMBER_PR_CHANGE="",IF(TITLE_NUMBER_PR="","",TITLE_NUMBER_PR),TITLE_NUMBER_PR_CHANGE)</f>
        <v/>
      </c>
      <c r="AE31" s="2254"/>
      <c r="AF31" s="2254"/>
      <c r="AG31" s="2254"/>
      <c r="AH31" s="2254"/>
      <c r="AI31" s="2254"/>
      <c r="AJ31" s="2254"/>
      <c r="AK31" s="329"/>
      <c r="AL31" s="329"/>
      <c r="AM31" s="283"/>
      <c r="AN31" s="371"/>
      <c r="AO31" s="371"/>
      <c r="AP31" s="371"/>
      <c r="AQ31" s="371"/>
      <c r="AR31" s="371"/>
      <c r="AS31" s="421">
        <v>0</v>
      </c>
    </row>
    <row s="1856" customFormat="1" customHeight="1" ht="18.75" hidden="1">
      <c r="A32" s="1371"/>
      <c r="B32" s="1371"/>
      <c r="C32" s="1371"/>
      <c r="D32" s="1371"/>
      <c r="E32" s="1371"/>
      <c r="F32" s="1371"/>
      <c r="G32" s="1371"/>
      <c r="H32" s="1371"/>
      <c r="I32" s="1371"/>
      <c r="J32" s="1371"/>
      <c r="K32" s="1371"/>
      <c r="L32" s="1372"/>
      <c r="M32" s="1371"/>
      <c r="N32" s="1371"/>
      <c r="O32" s="1371"/>
      <c r="S32" s="2253" t="s">
        <v>43</v>
      </c>
      <c r="T32" s="2253"/>
      <c r="U32" s="1375"/>
      <c r="V32" s="2254" t="str">
        <f>IF(TITLE_IST_PUB_CHANGE="",IF(TITLE_IST_PUB="","",TITLE_IST_PUB),TITLE_IST_PUB_CHANGE)</f>
        <v/>
      </c>
      <c r="W32" s="2254"/>
      <c r="X32" s="2254"/>
      <c r="Y32" s="2254"/>
      <c r="Z32" s="2254"/>
      <c r="AA32" s="2254"/>
      <c r="AB32" s="2254"/>
      <c r="AC32" s="329"/>
      <c r="AD32" s="2254" t="str">
        <f>IF(TITLE_IST_PUB_CHANGE="",IF(TITLE_IST_PUB="","",TITLE_IST_PUB),TITLE_IST_PUB_CHANGE)</f>
        <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424</v>
      </c>
      <c r="T34" s="2253"/>
      <c r="U34" s="1375"/>
      <c r="V34" s="2267" t="str">
        <f>IF(TITLE_DATE_PR_CHANGE="",IF(TITLE_DATE_PR="","",TITLE_DATE_PR),TITLE_DATE_PR_CHANGE)</f>
        <v/>
      </c>
      <c r="W34" s="2267"/>
      <c r="X34" s="2267"/>
      <c r="Y34" s="2267"/>
      <c r="Z34" s="2267"/>
      <c r="AA34" s="2267"/>
      <c r="AB34" s="2267"/>
      <c r="AC34" s="329"/>
      <c r="AD34" s="2267" t="str">
        <f>IF(TITLE_DATE_PR_CHANGE="",IF(TITLE_DATE_PR="","",TITLE_DATE_PR),TITLE_DATE_PR_CHANGE)</f>
        <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425</v>
      </c>
      <c r="T35" s="2253"/>
      <c r="U35" s="1375"/>
      <c r="V35" s="2254" t="str">
        <f>IF(TITLE_NUMBER_PR_CHANGE="",IF(TITLE_NUMBER_PR="","",TITLE_NUMBER_PR),TITLE_NUMBER_PR_CHANGE)</f>
        <v/>
      </c>
      <c r="W35" s="2254"/>
      <c r="X35" s="2254"/>
      <c r="Y35" s="2254"/>
      <c r="Z35" s="2254"/>
      <c r="AA35" s="2254"/>
      <c r="AB35" s="2254"/>
      <c r="AC35" s="329"/>
      <c r="AD35" s="2254" t="str">
        <f>IF(TITLE_NUMBER_PR_CHANGE="",IF(TITLE_NUMBER_PR="","",TITLE_NUMBER_PR),TITLE_NUMBER_PR_CHANGE)</f>
        <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426</v>
      </c>
      <c r="AD36" s="329"/>
      <c r="AE36" s="329"/>
      <c r="AF36" s="329"/>
      <c r="AG36" s="329"/>
      <c r="AH36" s="329"/>
      <c r="AI36" s="329"/>
      <c r="AJ36" s="329"/>
      <c r="AK36" s="281" t="s">
        <v>426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299</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300</v>
      </c>
      <c r="AS38" s="1158">
        <v>14</v>
      </c>
    </row>
    <row customHeight="1" ht="14.699999999999998">
      <c r="Q39" s="379"/>
      <c r="R39" s="379"/>
      <c r="S39" s="2276" t="s">
        <v>88</v>
      </c>
      <c r="T39" s="2212" t="s">
        <v>427</v>
      </c>
      <c r="U39" s="304"/>
      <c r="V39" s="2277" t="s">
        <v>428</v>
      </c>
      <c r="W39" s="2278"/>
      <c r="X39" s="2278"/>
      <c r="Y39" s="2278"/>
      <c r="Z39" s="2278"/>
      <c r="AA39" s="2278"/>
      <c r="AB39" s="2279"/>
      <c r="AC39" s="2280" t="s">
        <v>429</v>
      </c>
      <c r="AD39" s="2277" t="s">
        <v>428</v>
      </c>
      <c r="AE39" s="2278"/>
      <c r="AF39" s="2278"/>
      <c r="AG39" s="2278"/>
      <c r="AH39" s="2278"/>
      <c r="AI39" s="2278"/>
      <c r="AJ39" s="2279"/>
      <c r="AK39" s="2280" t="s">
        <v>430</v>
      </c>
      <c r="AL39" s="2283" t="s">
        <v>431</v>
      </c>
      <c r="AM39" s="2130"/>
      <c r="AS39" s="1158">
        <v>14</v>
      </c>
    </row>
    <row customHeight="1" ht="35.699999999999996">
      <c r="Q40" s="379"/>
      <c r="R40" s="379"/>
      <c r="S40" s="2276"/>
      <c r="T40" s="2212"/>
      <c r="U40" s="1034"/>
      <c r="V40" s="2263" t="s">
        <v>432</v>
      </c>
      <c r="W40" s="2286"/>
      <c r="X40" s="2265" t="s">
        <v>434</v>
      </c>
      <c r="Y40" s="2266"/>
      <c r="Z40" s="2265" t="s">
        <v>435</v>
      </c>
      <c r="AA40" s="2272"/>
      <c r="AB40" s="2266"/>
      <c r="AC40" s="2281"/>
      <c r="AD40" s="2263" t="s">
        <v>449</v>
      </c>
      <c r="AE40" s="2286"/>
      <c r="AF40" s="2265" t="s">
        <v>434</v>
      </c>
      <c r="AG40" s="2266"/>
      <c r="AH40" s="2265" t="s">
        <v>435</v>
      </c>
      <c r="AI40" s="2272"/>
      <c r="AJ40" s="2266"/>
      <c r="AK40" s="2281"/>
      <c r="AL40" s="2284"/>
      <c r="AM40" s="2130"/>
      <c r="AS40" s="1158">
        <v>34</v>
      </c>
    </row>
    <row customHeight="1" ht="35.699999999999996">
      <c r="A41" s="1373"/>
      <c r="B41" s="1373" t="s">
        <v>136</v>
      </c>
      <c r="C41" s="1373" t="s">
        <v>137</v>
      </c>
      <c r="D41" s="1373" t="s">
        <v>138</v>
      </c>
      <c r="E41" s="1367" t="s">
        <v>436</v>
      </c>
      <c r="F41" s="1367" t="s">
        <v>437</v>
      </c>
      <c r="G41" s="1367" t="s">
        <v>438</v>
      </c>
      <c r="H41" s="1367" t="s">
        <v>439</v>
      </c>
      <c r="I41" s="1367" t="s">
        <v>440</v>
      </c>
      <c r="J41" s="1367" t="s">
        <v>441</v>
      </c>
      <c r="K41" s="1367" t="s">
        <v>442</v>
      </c>
      <c r="L41" s="1367" t="s">
        <v>417</v>
      </c>
      <c r="Q41" s="379"/>
      <c r="R41" s="379"/>
      <c r="S41" s="2276"/>
      <c r="T41" s="2212"/>
      <c r="U41" s="305"/>
      <c r="V41" s="2264"/>
      <c r="W41" s="2287"/>
      <c r="X41" s="1225" t="s">
        <v>443</v>
      </c>
      <c r="Y41" s="1225" t="s">
        <v>444</v>
      </c>
      <c r="Z41" s="1341" t="s">
        <v>445</v>
      </c>
      <c r="AA41" s="2273" t="s">
        <v>446</v>
      </c>
      <c r="AB41" s="2274"/>
      <c r="AC41" s="2282"/>
      <c r="AD41" s="2264"/>
      <c r="AE41" s="2287"/>
      <c r="AF41" s="1225" t="s">
        <v>443</v>
      </c>
      <c r="AG41" s="1225" t="s">
        <v>444</v>
      </c>
      <c r="AH41" s="1341" t="s">
        <v>445</v>
      </c>
      <c r="AI41" s="2273" t="s">
        <v>446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109</v>
      </c>
      <c r="T42" s="1258" t="s">
        <v>110</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187</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124</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3"/>
      <c r="AP43" s="503" t="str">
        <f>IF(T43="","",T43)</f>
        <v>Наименование тарифа</v>
      </c>
      <c r="AQ43" s="503"/>
      <c r="AR43" s="503"/>
      <c r="AS43" s="1158">
        <v>21</v>
      </c>
    </row>
    <row customHeight="1" ht="22.049999999999997">
      <c r="A44" s="1366" t="s">
        <v>187</v>
      </c>
      <c r="B44" s="1366" t="s">
        <v>188</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396</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397</v>
      </c>
      <c r="AO44" s="503"/>
      <c r="AP44" s="503" t="str">
        <f>IF(T44="","",T44)</f>
        <v>Территория действия тарифа</v>
      </c>
      <c r="AQ44" s="503"/>
      <c r="AR44" s="503"/>
      <c r="AS44" s="1158">
        <v>21</v>
      </c>
    </row>
    <row customHeight="1" ht="24">
      <c r="A45" s="1366" t="s">
        <v>187</v>
      </c>
      <c r="B45" s="1366" t="s">
        <v>188</v>
      </c>
      <c r="C45" s="1366" t="s">
        <v>189</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398</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399</v>
      </c>
      <c r="AO45" s="503"/>
      <c r="AP45" s="503" t="str">
        <f>IF(T45="","",T45)</f>
        <v>Наименование системы теплоснабжения </v>
      </c>
      <c r="AQ45" s="503"/>
      <c r="AR45" s="503"/>
      <c r="AS45" s="1158">
        <v>23</v>
      </c>
    </row>
    <row customHeight="1" ht="22.049999999999997">
      <c r="A46" s="1366" t="s">
        <v>187</v>
      </c>
      <c r="B46" s="1366" t="s">
        <v>188</v>
      </c>
      <c r="C46" s="1366" t="s">
        <v>189</v>
      </c>
      <c r="D46" s="1366" t="s">
        <v>190</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400</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401</v>
      </c>
      <c r="AO46" s="503"/>
      <c r="AP46" s="503" t="str">
        <f>IF(T46="","",T46)</f>
        <v>Источник тепловой энергии  </v>
      </c>
      <c r="AQ46" s="503"/>
      <c r="AR46" s="503"/>
      <c r="AS46" s="1158">
        <v>21</v>
      </c>
    </row>
    <row s="1645" customFormat="1" customHeight="1" ht="0">
      <c r="A47" s="1346" t="s">
        <v>187</v>
      </c>
      <c r="B47" s="1346" t="s">
        <v>188</v>
      </c>
      <c r="C47" s="1346" t="s">
        <v>189</v>
      </c>
      <c r="D47" s="1346" t="s">
        <v>190</v>
      </c>
      <c r="E47" s="2262"/>
      <c r="F47" s="2262"/>
      <c r="G47" s="2262"/>
      <c r="H47" s="2262"/>
      <c r="I47" s="2259" t="str">
        <f>S46&amp;".1"</f>
        <v>....1</v>
      </c>
      <c r="J47" s="1346"/>
      <c r="K47" s="1346"/>
      <c r="L47" s="1349" t="s">
        <v>402</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187</v>
      </c>
      <c r="B48" s="1366" t="s">
        <v>188</v>
      </c>
      <c r="C48" s="1366" t="s">
        <v>189</v>
      </c>
      <c r="D48" s="1366" t="s">
        <v>190</v>
      </c>
      <c r="E48" s="2262"/>
      <c r="F48" s="2262"/>
      <c r="G48" s="2262"/>
      <c r="H48" s="2262"/>
      <c r="I48" s="2289"/>
      <c r="J48" s="2259" t="str">
        <f>S46&amp;".1"</f>
        <v>....1</v>
      </c>
      <c r="K48" s="1366"/>
      <c r="L48" s="1367" t="s">
        <v>405</v>
      </c>
      <c r="P48" s="2260"/>
      <c r="Q48" s="2260">
        <v>1</v>
      </c>
      <c r="R48" s="360"/>
      <c r="S48" s="1339" t="str">
        <f>$J48</f>
        <v>....1</v>
      </c>
      <c r="T48" s="289" t="s">
        <v>406</v>
      </c>
      <c r="U48" s="303"/>
      <c r="V48" s="2248"/>
      <c r="W48" s="2249"/>
      <c r="X48" s="2249"/>
      <c r="Y48" s="2249"/>
      <c r="Z48" s="2249"/>
      <c r="AA48" s="2249"/>
      <c r="AB48" s="2249"/>
      <c r="AC48" s="2250"/>
      <c r="AD48" s="2248"/>
      <c r="AE48" s="2249"/>
      <c r="AF48" s="2249"/>
      <c r="AG48" s="2249"/>
      <c r="AH48" s="2249"/>
      <c r="AI48" s="2249"/>
      <c r="AJ48" s="2249"/>
      <c r="AK48" s="2249"/>
      <c r="AL48" s="2250"/>
      <c r="AM48" s="1261" t="s">
        <v>407</v>
      </c>
      <c r="AO48" s="503"/>
      <c r="AP48" s="503" t="str">
        <f>IF(T48="","",T48)</f>
        <v>Группа потребителей</v>
      </c>
      <c r="AQ48" s="503"/>
      <c r="AR48" s="503"/>
      <c r="AS48" s="1158">
        <v>21</v>
      </c>
    </row>
    <row customHeight="1" ht="22.049999999999997">
      <c r="A49" s="1366" t="s">
        <v>187</v>
      </c>
      <c r="B49" s="1366" t="s">
        <v>188</v>
      </c>
      <c r="C49" s="1366" t="s">
        <v>189</v>
      </c>
      <c r="D49" s="1366" t="s">
        <v>190</v>
      </c>
      <c r="E49" s="2262"/>
      <c r="F49" s="2262"/>
      <c r="G49" s="2262"/>
      <c r="H49" s="2262"/>
      <c r="I49" s="2289"/>
      <c r="J49" s="2289"/>
      <c r="K49" s="2259" t="str">
        <f>J48&amp;".1"</f>
        <v>....1.1</v>
      </c>
      <c r="L49" s="1367" t="s">
        <v>408</v>
      </c>
      <c r="P49" s="2260"/>
      <c r="Q49" s="2260"/>
      <c r="R49" s="360">
        <v>1</v>
      </c>
      <c r="S49" s="1339" t="str">
        <f>$K49</f>
        <v>....1.1</v>
      </c>
      <c r="T49" s="1350"/>
      <c r="U49" s="303"/>
      <c r="V49" s="754"/>
      <c r="W49" s="328"/>
      <c r="X49" s="754"/>
      <c r="Y49" s="1260"/>
      <c r="Z49" s="2268"/>
      <c r="AA49" s="2110" t="s">
        <v>66</v>
      </c>
      <c r="AB49" s="2268"/>
      <c r="AC49" s="2110" t="s">
        <v>66</v>
      </c>
      <c r="AD49" s="754"/>
      <c r="AE49" s="328"/>
      <c r="AF49" s="754"/>
      <c r="AG49" s="1260"/>
      <c r="AH49" s="2268"/>
      <c r="AI49" s="2110" t="s">
        <v>66</v>
      </c>
      <c r="AJ49" s="2290"/>
      <c r="AK49" s="2110" t="s">
        <v>66</v>
      </c>
      <c r="AL49" s="1351"/>
      <c r="AM49" s="2256" t="s">
        <v>450</v>
      </c>
      <c r="AN49" s="514">
        <f>STRCHECKDATE(V50:AL50)</f>
      </c>
      <c r="AO49" s="503"/>
      <c r="AP49" s="503" t="str">
        <f>IF(T49="","",T49)</f>
        <v/>
      </c>
      <c r="AQ49" s="503"/>
      <c r="AR49" s="503"/>
      <c r="AS49" s="1158">
        <v>21</v>
      </c>
    </row>
    <row customHeight="1" ht="0">
      <c r="A50" s="1366" t="s">
        <v>187</v>
      </c>
      <c r="B50" s="1366" t="s">
        <v>188</v>
      </c>
      <c r="C50" s="1366" t="s">
        <v>189</v>
      </c>
      <c r="D50" s="1366" t="s">
        <v>190</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187</v>
      </c>
      <c r="B51" s="1366" t="s">
        <v>188</v>
      </c>
      <c r="C51" s="1366" t="s">
        <v>189</v>
      </c>
      <c r="D51" s="1366" t="s">
        <v>190</v>
      </c>
      <c r="E51" s="2262"/>
      <c r="F51" s="2262"/>
      <c r="G51" s="2262"/>
      <c r="H51" s="2262"/>
      <c r="I51" s="2289"/>
      <c r="J51" s="2259"/>
      <c r="K51" s="1366"/>
      <c r="L51" s="1367"/>
      <c r="P51" s="2260"/>
      <c r="Q51" s="2260"/>
      <c r="R51" s="359"/>
      <c r="S51" s="1281"/>
      <c r="T51" s="290" t="s">
        <v>410</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187</v>
      </c>
      <c r="B52" s="1366" t="s">
        <v>188</v>
      </c>
      <c r="C52" s="1366" t="s">
        <v>189</v>
      </c>
      <c r="D52" s="1366" t="s">
        <v>190</v>
      </c>
      <c r="E52" s="2262"/>
      <c r="F52" s="2262"/>
      <c r="G52" s="2262"/>
      <c r="H52" s="2262"/>
      <c r="I52" s="2259"/>
      <c r="J52" s="1366"/>
      <c r="K52" s="1366"/>
      <c r="L52" s="1367"/>
      <c r="P52" s="2260"/>
      <c r="Q52" s="1334"/>
      <c r="R52" s="359"/>
      <c r="S52" s="1281"/>
      <c r="T52" s="368" t="s">
        <v>411</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187</v>
      </c>
      <c r="B53" s="1366" t="s">
        <v>188</v>
      </c>
      <c r="C53" s="1366" t="s">
        <v>189</v>
      </c>
      <c r="D53" s="1366" t="s">
        <v>190</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187</v>
      </c>
      <c r="B54" s="1346" t="s">
        <v>188</v>
      </c>
      <c r="C54" s="1346" t="s">
        <v>189</v>
      </c>
      <c r="D54" s="1317"/>
      <c r="E54" s="2262"/>
      <c r="F54" s="2262"/>
      <c r="G54" s="2261"/>
      <c r="H54" s="1317"/>
      <c r="I54" s="1317"/>
      <c r="J54" s="1317"/>
      <c r="K54" s="1317"/>
      <c r="L54" s="1342"/>
      <c r="M54" s="1318"/>
      <c r="N54" s="1318"/>
      <c r="P54" s="1319"/>
      <c r="Q54" s="1320"/>
      <c r="R54" s="1319"/>
      <c r="S54" s="1325"/>
      <c r="T54" s="1328" t="s">
        <v>413</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187</v>
      </c>
      <c r="B55" s="1346" t="s">
        <v>188</v>
      </c>
      <c r="C55" s="1317"/>
      <c r="D55" s="1317"/>
      <c r="E55" s="2262"/>
      <c r="F55" s="2261"/>
      <c r="G55" s="1317"/>
      <c r="H55" s="1317"/>
      <c r="I55" s="1317"/>
      <c r="J55" s="1317"/>
      <c r="K55" s="1317"/>
      <c r="L55" s="1342"/>
      <c r="M55" s="1324"/>
      <c r="N55" s="1324"/>
      <c r="P55" s="1319"/>
      <c r="Q55" s="1320"/>
      <c r="R55" s="1319"/>
      <c r="S55" s="1325"/>
      <c r="T55" s="1328" t="s">
        <v>414</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187</v>
      </c>
      <c r="B56" s="1346"/>
      <c r="C56" s="1346"/>
      <c r="D56" s="1346"/>
      <c r="E56" s="2261"/>
      <c r="F56" s="1346"/>
      <c r="G56" s="1346"/>
      <c r="H56" s="1346"/>
      <c r="I56" s="1346"/>
      <c r="J56" s="1346"/>
      <c r="K56" s="1346"/>
      <c r="L56" s="1349"/>
      <c r="M56" s="1324"/>
      <c r="N56" s="1324"/>
      <c r="O56" s="521"/>
      <c r="P56" s="383"/>
      <c r="Q56" s="1347"/>
      <c r="R56" s="383"/>
      <c r="S56" s="1325"/>
      <c r="T56" s="1328" t="s">
        <v>415</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447</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82</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B799E-FB1F-9983-04CD-0.8BCEAF8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124</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395</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396</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397</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398</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399</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400</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401</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402</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405</v>
      </c>
      <c r="N7" s="512"/>
      <c r="O7" s="330"/>
      <c r="Q7" s="2260"/>
      <c r="R7" s="2260">
        <v>1</v>
      </c>
      <c r="S7" s="521"/>
      <c r="T7" s="360"/>
      <c r="U7" s="1339">
        <f>$J7</f>
      </c>
      <c r="V7" s="289" t="s">
        <v>406</v>
      </c>
      <c r="W7" s="303"/>
      <c r="X7" s="2248"/>
      <c r="Y7" s="2249"/>
      <c r="Z7" s="2249"/>
      <c r="AA7" s="2249"/>
      <c r="AB7" s="2249"/>
      <c r="AC7" s="2238"/>
      <c r="AD7" s="2238"/>
      <c r="AE7" s="2238"/>
      <c r="AF7" s="2311"/>
      <c r="AG7" s="2248"/>
      <c r="AH7" s="2249"/>
      <c r="AI7" s="2249"/>
      <c r="AJ7" s="2249"/>
      <c r="AK7" s="2249"/>
      <c r="AL7" s="2249"/>
      <c r="AM7" s="2249"/>
      <c r="AN7" s="2249"/>
      <c r="AO7" s="2249"/>
      <c r="AP7" s="2250"/>
      <c r="AQ7" s="1261" t="s">
        <v>407</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408</v>
      </c>
      <c r="N8" s="512"/>
      <c r="O8" s="330"/>
      <c r="P8" s="330"/>
      <c r="Q8" s="2260"/>
      <c r="R8" s="2260"/>
      <c r="S8" s="2260">
        <v>1</v>
      </c>
      <c r="T8" s="360"/>
      <c r="U8" s="1339">
        <f>$K8</f>
      </c>
      <c r="V8" s="1350"/>
      <c r="W8" s="303"/>
      <c r="X8" s="754"/>
      <c r="Y8" s="754"/>
      <c r="Z8" s="754"/>
      <c r="AA8" s="754"/>
      <c r="AB8" s="1408"/>
      <c r="AC8" s="2268"/>
      <c r="AD8" s="2110" t="s">
        <v>66</v>
      </c>
      <c r="AE8" s="2268"/>
      <c r="AF8" s="2110" t="s">
        <v>66</v>
      </c>
      <c r="AG8" s="1410"/>
      <c r="AH8" s="754"/>
      <c r="AI8" s="754"/>
      <c r="AJ8" s="754"/>
      <c r="AK8" s="1260"/>
      <c r="AL8" s="2268"/>
      <c r="AM8" s="2110" t="s">
        <v>66</v>
      </c>
      <c r="AN8" s="2268"/>
      <c r="AO8" s="2110" t="s">
        <v>66</v>
      </c>
      <c r="AP8" s="328"/>
      <c r="AQ8" s="1310" t="s">
        <v>451</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452</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453</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410</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411</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413</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414</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415</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66</v>
      </c>
      <c r="AN19" s="2270"/>
      <c r="AO19" s="2271" t="s">
        <v>66</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416</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417</v>
      </c>
      <c r="Q26" s="1365"/>
      <c r="R26" s="1374"/>
      <c r="S26" s="1374"/>
      <c r="T26" s="1374"/>
      <c r="U26" s="732"/>
      <c r="V26" s="1163" t="s">
        <v>418</v>
      </c>
      <c r="AD26" s="189" t="s">
        <v>419</v>
      </c>
      <c r="AF26" s="189" t="s">
        <v>420</v>
      </c>
      <c r="AG26" s="1163" t="s">
        <v>418</v>
      </c>
      <c r="AM26" s="189" t="s">
        <v>421</v>
      </c>
      <c r="AO26" s="189" t="s">
        <v>420</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"ТГК-2"</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hidden="1">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hidden="1">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
      </c>
      <c r="Y33" s="2254"/>
      <c r="Z33" s="2254"/>
      <c r="AA33" s="2254"/>
      <c r="AB33" s="2254"/>
      <c r="AC33" s="2254"/>
      <c r="AD33" s="2254"/>
      <c r="AE33" s="2254"/>
      <c r="AF33" s="329"/>
      <c r="AG33" s="2254" t="str">
        <f>IF(TITLE_NAME_OR_PR_CHANGE="",IF(TITLE_NAME_OR_PR="","",TITLE_NAME_OR_PR),TITLE_NAME_OR_PR_CHANGE)</f>
        <v/>
      </c>
      <c r="AH33" s="2254"/>
      <c r="AI33" s="2254"/>
      <c r="AJ33" s="2254"/>
      <c r="AK33" s="2254"/>
      <c r="AL33" s="2254"/>
      <c r="AM33" s="2254"/>
      <c r="AN33" s="2254"/>
      <c r="AO33" s="329"/>
      <c r="AP33" s="329"/>
      <c r="AQ33" s="283"/>
      <c r="AR33" s="371"/>
      <c r="AS33" s="371"/>
      <c r="AT33" s="371"/>
      <c r="AU33" s="371"/>
      <c r="AV33" s="371"/>
      <c r="AW33" s="421">
        <v>0</v>
      </c>
    </row>
    <row s="1856" customFormat="1" customHeight="1" ht="18.75" hidden="1">
      <c r="A34" s="1251"/>
      <c r="B34" s="1251"/>
      <c r="C34" s="1251"/>
      <c r="D34" s="1251"/>
      <c r="E34" s="1251"/>
      <c r="F34" s="1251"/>
      <c r="G34" s="1251"/>
      <c r="H34" s="1251"/>
      <c r="I34" s="1251"/>
      <c r="J34" s="1251"/>
      <c r="K34" s="1251"/>
      <c r="L34" s="1251"/>
      <c r="M34" s="1383"/>
      <c r="N34" s="1251"/>
      <c r="O34" s="1251"/>
      <c r="P34" s="1251"/>
      <c r="U34" s="2253" t="s">
        <v>422</v>
      </c>
      <c r="V34" s="2253"/>
      <c r="W34" s="1375"/>
      <c r="X34" s="2267" t="str">
        <f>IF(TITLE_DATE_PR_CHANGE="",IF(TITLE_DATE_PR="","",TITLE_DATE_PR),TITLE_DATE_PR_CHANGE)</f>
        <v/>
      </c>
      <c r="Y34" s="2267"/>
      <c r="Z34" s="2267"/>
      <c r="AA34" s="2267"/>
      <c r="AB34" s="2267"/>
      <c r="AC34" s="2267"/>
      <c r="AD34" s="2267"/>
      <c r="AE34" s="2267"/>
      <c r="AF34" s="329"/>
      <c r="AG34" s="2267" t="str">
        <f>IF(TITLE_DATE_PR_CHANGE="",IF(TITLE_DATE_PR="","",TITLE_DATE_PR),TITLE_DATE_PR_CHANGE)</f>
        <v/>
      </c>
      <c r="AH34" s="2267"/>
      <c r="AI34" s="2267"/>
      <c r="AJ34" s="2267"/>
      <c r="AK34" s="2267"/>
      <c r="AL34" s="2267"/>
      <c r="AM34" s="2267"/>
      <c r="AN34" s="2267"/>
      <c r="AO34" s="329"/>
      <c r="AP34" s="329"/>
      <c r="AQ34" s="283"/>
      <c r="AR34" s="371"/>
      <c r="AS34" s="371"/>
      <c r="AT34" s="371"/>
      <c r="AU34" s="371"/>
      <c r="AV34" s="371"/>
      <c r="AW34" s="421">
        <v>0</v>
      </c>
    </row>
    <row s="1856" customFormat="1" customHeight="1" ht="18.75" hidden="1">
      <c r="A35" s="1251"/>
      <c r="B35" s="1251"/>
      <c r="C35" s="1251"/>
      <c r="D35" s="1251"/>
      <c r="E35" s="1251"/>
      <c r="F35" s="1251"/>
      <c r="G35" s="1251"/>
      <c r="H35" s="1251"/>
      <c r="I35" s="1251"/>
      <c r="J35" s="1251"/>
      <c r="K35" s="1251"/>
      <c r="L35" s="1251"/>
      <c r="M35" s="1383"/>
      <c r="N35" s="1251"/>
      <c r="O35" s="1251"/>
      <c r="P35" s="1251"/>
      <c r="U35" s="2253" t="s">
        <v>423</v>
      </c>
      <c r="V35" s="2253"/>
      <c r="W35" s="1375"/>
      <c r="X35" s="2254" t="str">
        <f>IF(TITLE_NUMBER_PR_CHANGE="",IF(TITLE_NUMBER_PR="","",TITLE_NUMBER_PR),TITLE_NUMBER_PR_CHANGE)</f>
        <v/>
      </c>
      <c r="Y35" s="2254"/>
      <c r="Z35" s="2254"/>
      <c r="AA35" s="2254"/>
      <c r="AB35" s="2254"/>
      <c r="AC35" s="2254"/>
      <c r="AD35" s="2254"/>
      <c r="AE35" s="2254"/>
      <c r="AF35" s="329"/>
      <c r="AG35" s="2254" t="str">
        <f>IF(TITLE_NUMBER_PR_CHANGE="",IF(TITLE_NUMBER_PR="","",TITLE_NUMBER_PR),TITLE_NUMBER_PR_CHANGE)</f>
        <v/>
      </c>
      <c r="AH35" s="2254"/>
      <c r="AI35" s="2254"/>
      <c r="AJ35" s="2254"/>
      <c r="AK35" s="2254"/>
      <c r="AL35" s="2254"/>
      <c r="AM35" s="2254"/>
      <c r="AN35" s="2254"/>
      <c r="AO35" s="329"/>
      <c r="AP35" s="329"/>
      <c r="AQ35" s="283"/>
      <c r="AR35" s="371"/>
      <c r="AS35" s="371"/>
      <c r="AT35" s="371"/>
      <c r="AU35" s="371"/>
      <c r="AV35" s="371"/>
      <c r="AW35" s="421">
        <v>0</v>
      </c>
    </row>
    <row s="1856" customFormat="1" customHeight="1" ht="18.75" hidden="1">
      <c r="A36" s="1251"/>
      <c r="B36" s="1251"/>
      <c r="C36" s="1251"/>
      <c r="D36" s="1251"/>
      <c r="E36" s="1251"/>
      <c r="F36" s="1251"/>
      <c r="G36" s="1251"/>
      <c r="H36" s="1251"/>
      <c r="I36" s="1251"/>
      <c r="J36" s="1251"/>
      <c r="K36" s="1251"/>
      <c r="L36" s="1251"/>
      <c r="M36" s="1383"/>
      <c r="N36" s="1251"/>
      <c r="O36" s="1251"/>
      <c r="P36" s="1251"/>
      <c r="U36" s="2253" t="s">
        <v>43</v>
      </c>
      <c r="V36" s="2253"/>
      <c r="W36" s="1375"/>
      <c r="X36" s="2254" t="str">
        <f>IF(TITLE_IST_PUB_CHANGE="",IF(TITLE_IST_PUB="","",TITLE_IST_PUB),TITLE_IST_PUB_CHANGE)</f>
        <v/>
      </c>
      <c r="Y36" s="2254"/>
      <c r="Z36" s="2254"/>
      <c r="AA36" s="2254"/>
      <c r="AB36" s="2254"/>
      <c r="AC36" s="2254"/>
      <c r="AD36" s="2254"/>
      <c r="AE36" s="2254"/>
      <c r="AF36" s="329"/>
      <c r="AG36" s="2254" t="str">
        <f>IF(TITLE_IST_PUB_CHANGE="",IF(TITLE_IST_PUB="","",TITLE_IST_PUB),TITLE_IST_PUB_CHANGE)</f>
        <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424</v>
      </c>
      <c r="V38" s="2253"/>
      <c r="W38" s="1375"/>
      <c r="X38" s="2267" t="str">
        <f>IF(TITLE_DATE_PR_CHANGE="",IF(TITLE_DATE_PR="","",TITLE_DATE_PR),TITLE_DATE_PR_CHANGE)</f>
        <v/>
      </c>
      <c r="Y38" s="2267"/>
      <c r="Z38" s="2267"/>
      <c r="AA38" s="2267"/>
      <c r="AB38" s="2267"/>
      <c r="AC38" s="2267"/>
      <c r="AD38" s="2267"/>
      <c r="AE38" s="2267"/>
      <c r="AF38" s="329"/>
      <c r="AG38" s="2267" t="str">
        <f>IF(TITLE_DATE_PR_CHANGE="",IF(TITLE_DATE_PR="","",TITLE_DATE_PR),TITLE_DATE_PR_CHANGE)</f>
        <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425</v>
      </c>
      <c r="V39" s="2253"/>
      <c r="W39" s="1375"/>
      <c r="X39" s="2254" t="str">
        <f>IF(TITLE_NUMBER_PR_CHANGE="",IF(TITLE_NUMBER_PR="","",TITLE_NUMBER_PR),TITLE_NUMBER_PR_CHANGE)</f>
        <v/>
      </c>
      <c r="Y39" s="2254"/>
      <c r="Z39" s="2254"/>
      <c r="AA39" s="2254"/>
      <c r="AB39" s="2254"/>
      <c r="AC39" s="2254"/>
      <c r="AD39" s="2254"/>
      <c r="AE39" s="2254"/>
      <c r="AF39" s="329"/>
      <c r="AG39" s="2254" t="str">
        <f>IF(TITLE_NUMBER_PR_CHANGE="",IF(TITLE_NUMBER_PR="","",TITLE_NUMBER_PR),TITLE_NUMBER_PR_CHANGE)</f>
        <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426</v>
      </c>
      <c r="AG40" s="329"/>
      <c r="AH40" s="329"/>
      <c r="AI40" s="329"/>
      <c r="AJ40" s="329"/>
      <c r="AK40" s="329"/>
      <c r="AL40" s="329"/>
      <c r="AM40" s="329"/>
      <c r="AN40" s="329"/>
      <c r="AO40" s="281" t="s">
        <v>426</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299</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300</v>
      </c>
      <c r="AW42" s="1158">
        <v>14</v>
      </c>
    </row>
    <row customHeight="1" ht="14.699999999999998">
      <c r="R43" s="379"/>
      <c r="S43" s="379"/>
      <c r="T43" s="379"/>
      <c r="U43" s="2276" t="s">
        <v>88</v>
      </c>
      <c r="V43" s="2212" t="s">
        <v>427</v>
      </c>
      <c r="W43" s="304"/>
      <c r="X43" s="2277" t="s">
        <v>428</v>
      </c>
      <c r="Y43" s="2294"/>
      <c r="Z43" s="2294"/>
      <c r="AA43" s="2294"/>
      <c r="AB43" s="2294"/>
      <c r="AC43" s="2278"/>
      <c r="AD43" s="2278"/>
      <c r="AE43" s="2279"/>
      <c r="AF43" s="2280" t="s">
        <v>429</v>
      </c>
      <c r="AG43" s="2277" t="s">
        <v>428</v>
      </c>
      <c r="AH43" s="2294"/>
      <c r="AI43" s="2294"/>
      <c r="AJ43" s="2294"/>
      <c r="AK43" s="2294"/>
      <c r="AL43" s="2278"/>
      <c r="AM43" s="2278"/>
      <c r="AN43" s="2279"/>
      <c r="AO43" s="2280" t="s">
        <v>430</v>
      </c>
      <c r="AP43" s="2283" t="s">
        <v>431</v>
      </c>
      <c r="AQ43" s="2130"/>
      <c r="AW43" s="1158">
        <v>14</v>
      </c>
    </row>
    <row customHeight="1" ht="35.699999999999996">
      <c r="R44" s="379"/>
      <c r="S44" s="379"/>
      <c r="T44" s="379"/>
      <c r="U44" s="2276"/>
      <c r="V44" s="2212"/>
      <c r="W44" s="1034"/>
      <c r="X44" s="2297" t="s">
        <v>454</v>
      </c>
      <c r="Y44" s="2315" t="s">
        <v>455</v>
      </c>
      <c r="Z44" s="2315"/>
      <c r="AA44" s="2315"/>
      <c r="AB44" s="2315"/>
      <c r="AC44" s="2297" t="s">
        <v>435</v>
      </c>
      <c r="AD44" s="2614"/>
      <c r="AE44" s="2317"/>
      <c r="AF44" s="2281"/>
      <c r="AG44" s="2297" t="s">
        <v>454</v>
      </c>
      <c r="AH44" s="2315" t="s">
        <v>455</v>
      </c>
      <c r="AI44" s="2315"/>
      <c r="AJ44" s="2315"/>
      <c r="AK44" s="2315"/>
      <c r="AL44" s="2297" t="s">
        <v>435</v>
      </c>
      <c r="AM44" s="2614"/>
      <c r="AN44" s="2317"/>
      <c r="AO44" s="2281"/>
      <c r="AP44" s="2284"/>
      <c r="AQ44" s="2130"/>
      <c r="AW44" s="1158">
        <v>34</v>
      </c>
    </row>
    <row customHeight="1" ht="14.699999999999998">
      <c r="R45" s="379"/>
      <c r="S45" s="379"/>
      <c r="T45" s="379"/>
      <c r="U45" s="2276"/>
      <c r="V45" s="2212"/>
      <c r="W45" s="1034"/>
      <c r="X45" s="2328"/>
      <c r="Y45" s="2320" t="s">
        <v>456</v>
      </c>
      <c r="Z45" s="2273" t="s">
        <v>457</v>
      </c>
      <c r="AA45" s="2323"/>
      <c r="AB45" s="2274"/>
      <c r="AC45" s="2298"/>
      <c r="AD45" s="2615"/>
      <c r="AE45" s="2319"/>
      <c r="AF45" s="2281"/>
      <c r="AG45" s="2328"/>
      <c r="AH45" s="2320" t="s">
        <v>456</v>
      </c>
      <c r="AI45" s="2273" t="s">
        <v>457</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458</v>
      </c>
      <c r="AA46" s="2273" t="s">
        <v>459</v>
      </c>
      <c r="AB46" s="2274"/>
      <c r="AC46" s="2320" t="s">
        <v>445</v>
      </c>
      <c r="AD46" s="2324" t="s">
        <v>446</v>
      </c>
      <c r="AE46" s="2325"/>
      <c r="AF46" s="2281"/>
      <c r="AG46" s="2328"/>
      <c r="AH46" s="2321"/>
      <c r="AI46" s="2320" t="s">
        <v>458</v>
      </c>
      <c r="AJ46" s="2273" t="s">
        <v>459</v>
      </c>
      <c r="AK46" s="2274"/>
      <c r="AL46" s="2320" t="s">
        <v>445</v>
      </c>
      <c r="AM46" s="2324" t="s">
        <v>446</v>
      </c>
      <c r="AN46" s="2325"/>
      <c r="AO46" s="2281"/>
      <c r="AP46" s="2284"/>
      <c r="AQ46" s="2130"/>
      <c r="AW46" s="1158">
        <v>26</v>
      </c>
    </row>
    <row customHeight="1" ht="65.25">
      <c r="A47" s="1262"/>
      <c r="B47" s="1262" t="s">
        <v>136</v>
      </c>
      <c r="C47" s="1262" t="s">
        <v>137</v>
      </c>
      <c r="D47" s="1262" t="s">
        <v>138</v>
      </c>
      <c r="E47" s="1313" t="s">
        <v>436</v>
      </c>
      <c r="F47" s="1313" t="s">
        <v>437</v>
      </c>
      <c r="G47" s="1313" t="s">
        <v>438</v>
      </c>
      <c r="H47" s="1313" t="s">
        <v>439</v>
      </c>
      <c r="I47" s="1313" t="s">
        <v>440</v>
      </c>
      <c r="J47" s="1313" t="s">
        <v>441</v>
      </c>
      <c r="K47" s="1313" t="s">
        <v>442</v>
      </c>
      <c r="L47" s="1313" t="s">
        <v>460</v>
      </c>
      <c r="M47" s="1313" t="s">
        <v>417</v>
      </c>
      <c r="R47" s="379"/>
      <c r="S47" s="379"/>
      <c r="T47" s="379"/>
      <c r="U47" s="2276"/>
      <c r="V47" s="2212"/>
      <c r="W47" s="305"/>
      <c r="X47" s="2298"/>
      <c r="Y47" s="2322"/>
      <c r="Z47" s="2322"/>
      <c r="AA47" s="1225" t="s">
        <v>461</v>
      </c>
      <c r="AB47" s="1225" t="s">
        <v>462</v>
      </c>
      <c r="AC47" s="2322"/>
      <c r="AD47" s="2326"/>
      <c r="AE47" s="2327"/>
      <c r="AF47" s="2282"/>
      <c r="AG47" s="2298"/>
      <c r="AH47" s="2322"/>
      <c r="AI47" s="2322"/>
      <c r="AJ47" s="1225" t="s">
        <v>461</v>
      </c>
      <c r="AK47" s="1225" t="s">
        <v>462</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109</v>
      </c>
      <c r="V48" s="1258" t="s">
        <v>110</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175</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124</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3"/>
      <c r="AT49" s="503" t="str">
        <f>IF(V49="","",V49)</f>
        <v>Наименование тарифа</v>
      </c>
      <c r="AU49" s="503"/>
      <c r="AV49" s="503"/>
      <c r="AW49" s="1158">
        <v>21</v>
      </c>
    </row>
    <row customHeight="1" ht="22.049999999999997">
      <c r="A50" s="1270" t="s">
        <v>175</v>
      </c>
      <c r="B50" s="1270" t="s">
        <v>176</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396</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397</v>
      </c>
      <c r="AS50" s="503"/>
      <c r="AT50" s="503" t="str">
        <f>IF(V50="","",V50)</f>
        <v>Территория действия тарифа</v>
      </c>
      <c r="AU50" s="503"/>
      <c r="AV50" s="503"/>
      <c r="AW50" s="1158">
        <v>21</v>
      </c>
    </row>
    <row customHeight="1" ht="24">
      <c r="A51" s="1270" t="s">
        <v>175</v>
      </c>
      <c r="B51" s="1270" t="s">
        <v>176</v>
      </c>
      <c r="C51" s="1270" t="s">
        <v>177</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398</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399</v>
      </c>
      <c r="AS51" s="503"/>
      <c r="AT51" s="503" t="str">
        <f>IF(V51="","",V51)</f>
        <v>Наименование системы теплоснабжения </v>
      </c>
      <c r="AU51" s="503"/>
      <c r="AV51" s="503"/>
      <c r="AW51" s="1158">
        <v>23</v>
      </c>
    </row>
    <row customHeight="1" ht="22.049999999999997">
      <c r="A52" s="1270" t="s">
        <v>175</v>
      </c>
      <c r="B52" s="1270" t="s">
        <v>176</v>
      </c>
      <c r="C52" s="1270" t="s">
        <v>177</v>
      </c>
      <c r="D52" s="1270" t="s">
        <v>178</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400</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401</v>
      </c>
      <c r="AS52" s="503"/>
      <c r="AT52" s="503" t="str">
        <f>IF(V52="","",V52)</f>
        <v>Источник тепловой энергии  </v>
      </c>
      <c r="AU52" s="503"/>
      <c r="AV52" s="503"/>
      <c r="AW52" s="1158">
        <v>21</v>
      </c>
    </row>
    <row s="1645" customFormat="1" customHeight="1" ht="0">
      <c r="A53" s="1378" t="s">
        <v>175</v>
      </c>
      <c r="B53" s="1378" t="s">
        <v>176</v>
      </c>
      <c r="C53" s="1378" t="s">
        <v>177</v>
      </c>
      <c r="D53" s="1378" t="s">
        <v>178</v>
      </c>
      <c r="E53" s="2293"/>
      <c r="F53" s="2293"/>
      <c r="G53" s="2293"/>
      <c r="H53" s="2314"/>
      <c r="I53" s="2130" t="str">
        <f>U52&amp;".1"</f>
        <v>....1</v>
      </c>
      <c r="J53" s="1378"/>
      <c r="K53" s="1378"/>
      <c r="L53" s="1378"/>
      <c r="M53" s="1384" t="s">
        <v>402</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175</v>
      </c>
      <c r="B54" s="1270" t="s">
        <v>176</v>
      </c>
      <c r="C54" s="1270" t="s">
        <v>177</v>
      </c>
      <c r="D54" s="1270" t="s">
        <v>178</v>
      </c>
      <c r="E54" s="2293"/>
      <c r="F54" s="2293"/>
      <c r="G54" s="2293"/>
      <c r="H54" s="2314"/>
      <c r="I54" s="2104"/>
      <c r="J54" s="2130" t="str">
        <f>I53&amp;".1"</f>
        <v>....1.1</v>
      </c>
      <c r="K54" s="1270"/>
      <c r="L54" s="1270"/>
      <c r="M54" s="1313" t="s">
        <v>405</v>
      </c>
      <c r="Q54" s="2260"/>
      <c r="R54" s="2260">
        <v>1</v>
      </c>
      <c r="S54" s="521"/>
      <c r="T54" s="360"/>
      <c r="U54" s="1339" t="str">
        <f>$J54</f>
        <v>....1.1</v>
      </c>
      <c r="V54" s="289" t="s">
        <v>406</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407</v>
      </c>
      <c r="AS54" s="503"/>
      <c r="AT54" s="503" t="str">
        <f>IF(V54="","",V54)</f>
        <v>Группа потребителей</v>
      </c>
      <c r="AU54" s="503"/>
      <c r="AV54" s="503"/>
      <c r="AW54" s="1158">
        <v>21</v>
      </c>
    </row>
    <row customHeight="1" ht="22.049999999999997">
      <c r="A55" s="1270" t="s">
        <v>175</v>
      </c>
      <c r="B55" s="1270" t="s">
        <v>176</v>
      </c>
      <c r="C55" s="1270" t="s">
        <v>177</v>
      </c>
      <c r="D55" s="1270" t="s">
        <v>178</v>
      </c>
      <c r="E55" s="2293"/>
      <c r="F55" s="2293"/>
      <c r="G55" s="2293"/>
      <c r="H55" s="2314"/>
      <c r="I55" s="2104"/>
      <c r="J55" s="2104"/>
      <c r="K55" s="2130" t="str">
        <f>J54&amp;".1"</f>
        <v>....1.1.1</v>
      </c>
      <c r="L55" s="142"/>
      <c r="M55" s="1313" t="s">
        <v>408</v>
      </c>
      <c r="Q55" s="2260"/>
      <c r="R55" s="2260"/>
      <c r="S55" s="521">
        <v>1</v>
      </c>
      <c r="T55" s="360"/>
      <c r="U55" s="1339" t="str">
        <f>$K55</f>
        <v>....1.1.1</v>
      </c>
      <c r="V55" s="1350"/>
      <c r="W55" s="303"/>
      <c r="X55" s="754"/>
      <c r="Y55" s="754"/>
      <c r="Z55" s="754"/>
      <c r="AA55" s="754"/>
      <c r="AB55" s="1408"/>
      <c r="AC55" s="2268"/>
      <c r="AD55" s="2110" t="s">
        <v>66</v>
      </c>
      <c r="AE55" s="2268"/>
      <c r="AF55" s="2110" t="s">
        <v>66</v>
      </c>
      <c r="AG55" s="1410"/>
      <c r="AH55" s="754"/>
      <c r="AI55" s="754"/>
      <c r="AJ55" s="754"/>
      <c r="AK55" s="1260"/>
      <c r="AL55" s="2268"/>
      <c r="AM55" s="2110" t="s">
        <v>66</v>
      </c>
      <c r="AN55" s="2268"/>
      <c r="AO55" s="2110" t="s">
        <v>66</v>
      </c>
      <c r="AP55" s="1351"/>
      <c r="AQ55" s="1310" t="s">
        <v>451</v>
      </c>
      <c r="AR55" s="514">
        <f>STRCHECKDATE(X57:AP57)</f>
      </c>
      <c r="AS55" s="503"/>
      <c r="AT55" s="503" t="str">
        <f>IF(V55="","",V55)</f>
        <v/>
      </c>
      <c r="AU55" s="503"/>
      <c r="AV55" s="503"/>
      <c r="AW55" s="1158">
        <v>21</v>
      </c>
    </row>
    <row customHeight="1" ht="11.549999999999999">
      <c r="A56" s="1270" t="s">
        <v>175</v>
      </c>
      <c r="B56" s="1270" t="s">
        <v>176</v>
      </c>
      <c r="C56" s="1270" t="s">
        <v>177</v>
      </c>
      <c r="D56" s="1270" t="s">
        <v>178</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452</v>
      </c>
      <c r="AR56" s="514">
        <f>STRCHECKDATE(X58:AP58)</f>
      </c>
      <c r="AS56" s="503"/>
      <c r="AT56" s="503" t="str">
        <f>IF(V56="","",V56)</f>
        <v/>
      </c>
      <c r="AU56" s="503"/>
      <c r="AV56" s="503"/>
      <c r="AW56" s="1158">
        <v>11</v>
      </c>
    </row>
    <row customHeight="1" ht="0">
      <c r="A57" s="1270" t="s">
        <v>175</v>
      </c>
      <c r="B57" s="1270" t="s">
        <v>176</v>
      </c>
      <c r="C57" s="1270" t="s">
        <v>177</v>
      </c>
      <c r="D57" s="1270" t="s">
        <v>178</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175</v>
      </c>
      <c r="B58" s="1270" t="s">
        <v>176</v>
      </c>
      <c r="C58" s="1270" t="s">
        <v>177</v>
      </c>
      <c r="D58" s="1270" t="s">
        <v>178</v>
      </c>
      <c r="E58" s="2293"/>
      <c r="F58" s="2293"/>
      <c r="G58" s="2293"/>
      <c r="H58" s="2314"/>
      <c r="I58" s="2104"/>
      <c r="J58" s="2104"/>
      <c r="K58" s="2130"/>
      <c r="L58" s="1270"/>
      <c r="M58" s="1313"/>
      <c r="Q58" s="2260"/>
      <c r="R58" s="2260"/>
      <c r="S58" s="1334"/>
      <c r="T58" s="359"/>
      <c r="U58" s="1281"/>
      <c r="V58" s="291" t="s">
        <v>453</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175</v>
      </c>
      <c r="B59" s="1270" t="s">
        <v>176</v>
      </c>
      <c r="C59" s="1270" t="s">
        <v>177</v>
      </c>
      <c r="D59" s="1270" t="s">
        <v>178</v>
      </c>
      <c r="E59" s="2293"/>
      <c r="F59" s="2293"/>
      <c r="G59" s="2293"/>
      <c r="H59" s="2314"/>
      <c r="I59" s="2104"/>
      <c r="J59" s="2130"/>
      <c r="K59" s="1270"/>
      <c r="L59" s="1270"/>
      <c r="M59" s="1313"/>
      <c r="Q59" s="2260"/>
      <c r="R59" s="2260"/>
      <c r="S59" s="1334"/>
      <c r="T59" s="359"/>
      <c r="U59" s="1281"/>
      <c r="V59" s="290" t="s">
        <v>410</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175</v>
      </c>
      <c r="B60" s="1270" t="s">
        <v>176</v>
      </c>
      <c r="C60" s="1270" t="s">
        <v>177</v>
      </c>
      <c r="D60" s="1270" t="s">
        <v>178</v>
      </c>
      <c r="E60" s="2293"/>
      <c r="F60" s="2293"/>
      <c r="G60" s="2293"/>
      <c r="H60" s="2314"/>
      <c r="I60" s="2130"/>
      <c r="J60" s="1270"/>
      <c r="K60" s="1270"/>
      <c r="L60" s="1270"/>
      <c r="M60" s="1313"/>
      <c r="Q60" s="2260"/>
      <c r="R60" s="1334"/>
      <c r="S60" s="1334"/>
      <c r="T60" s="359"/>
      <c r="U60" s="1281"/>
      <c r="V60" s="368" t="s">
        <v>411</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175</v>
      </c>
      <c r="B61" s="1270" t="s">
        <v>176</v>
      </c>
      <c r="C61" s="1270" t="s">
        <v>177</v>
      </c>
      <c r="D61" s="1270" t="s">
        <v>178</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175</v>
      </c>
      <c r="B62" s="1378" t="s">
        <v>176</v>
      </c>
      <c r="C62" s="1378" t="s">
        <v>177</v>
      </c>
      <c r="D62" s="1377"/>
      <c r="E62" s="2293"/>
      <c r="F62" s="2293"/>
      <c r="G62" s="2292"/>
      <c r="H62" s="1377"/>
      <c r="I62" s="1377"/>
      <c r="J62" s="1377"/>
      <c r="K62" s="1377"/>
      <c r="L62" s="1377"/>
      <c r="M62" s="1380"/>
      <c r="N62" s="1381"/>
      <c r="O62" s="1381"/>
      <c r="P62" s="354"/>
      <c r="Q62" s="1319"/>
      <c r="R62" s="1320"/>
      <c r="S62" s="1319"/>
      <c r="T62" s="1319"/>
      <c r="U62" s="1325"/>
      <c r="V62" s="1328" t="s">
        <v>413</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175</v>
      </c>
      <c r="B63" s="1378" t="s">
        <v>176</v>
      </c>
      <c r="C63" s="1377"/>
      <c r="D63" s="1377"/>
      <c r="E63" s="2293"/>
      <c r="F63" s="2292"/>
      <c r="G63" s="1377"/>
      <c r="H63" s="1377"/>
      <c r="I63" s="1377"/>
      <c r="J63" s="1377"/>
      <c r="K63" s="1377"/>
      <c r="L63" s="1377"/>
      <c r="M63" s="1380"/>
      <c r="N63" s="1382"/>
      <c r="O63" s="1382"/>
      <c r="P63" s="354"/>
      <c r="Q63" s="1319"/>
      <c r="R63" s="1320"/>
      <c r="S63" s="1319"/>
      <c r="T63" s="1319"/>
      <c r="U63" s="1325"/>
      <c r="V63" s="1328" t="s">
        <v>414</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175</v>
      </c>
      <c r="B64" s="1378"/>
      <c r="C64" s="1378"/>
      <c r="D64" s="1378"/>
      <c r="E64" s="2292"/>
      <c r="F64" s="1378"/>
      <c r="G64" s="1378"/>
      <c r="H64" s="1378"/>
      <c r="I64" s="1378"/>
      <c r="J64" s="1378"/>
      <c r="K64" s="1378"/>
      <c r="L64" s="1378"/>
      <c r="M64" s="1384"/>
      <c r="N64" s="1382"/>
      <c r="O64" s="1382"/>
      <c r="P64" s="354"/>
      <c r="Q64" s="383"/>
      <c r="R64" s="1347"/>
      <c r="S64" s="383"/>
      <c r="T64" s="383"/>
      <c r="U64" s="1325"/>
      <c r="V64" s="1328" t="s">
        <v>415</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447</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82</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A168C7B-CCB1-8AA7-9BF9-0.0CD95657}" mc:Ignorable="x14ac xr xr2 xr3">
  <sheetPr>
    <tabColor rgb="FFCCCCFF"/>
  </sheetPr>
  <dimension ref="A1:Q79"/>
  <sheetViews>
    <sheetView topLeftCell="A1" showGridLines="0" zoomScale="90" workbookViewId="0">
      <selection activeCell="I68" sqref="I68"/>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PP110.OPEN.INFO.QUARTER.HEAT.EIAS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hidden="1">
      <c r="A11" s="2101" t="s">
        <v>20</v>
      </c>
      <c r="D11" s="78"/>
      <c r="E11" s="1168" t="s">
        <v>21</v>
      </c>
      <c r="F11" s="1735" t="s">
        <v>22</v>
      </c>
      <c r="G11" s="80"/>
      <c r="H11" s="776" t="s">
        <v>23</v>
      </c>
      <c r="J11" s="879" t="s">
        <v>24</v>
      </c>
      <c r="Q11" s="77">
        <v>0</v>
      </c>
    </row>
    <row customHeight="1" ht="22.5" hidden="1">
      <c r="A12" s="2101"/>
      <c r="D12" s="78"/>
      <c r="E12" s="1168" t="s">
        <v>25</v>
      </c>
      <c r="F12" s="1735"/>
      <c r="G12" s="76"/>
      <c r="J12" s="879" t="s">
        <v>26</v>
      </c>
      <c r="Q12" s="77">
        <v>0</v>
      </c>
    </row>
    <row s="1638" customFormat="1" customHeight="1" ht="22.5" hidden="1">
      <c r="A13" s="791" t="s">
        <v>27</v>
      </c>
      <c r="B13" s="101"/>
      <c r="C13" s="411"/>
      <c r="D13" s="413"/>
      <c r="E13" s="1778" t="s">
        <v>28</v>
      </c>
      <c r="F13" s="1735" t="s">
        <v>22</v>
      </c>
      <c r="G13" s="80"/>
      <c r="H13" s="773"/>
      <c r="I13" s="414"/>
      <c r="J13" s="1779" t="s">
        <v>29</v>
      </c>
      <c r="Q13" s="412">
        <v>0</v>
      </c>
    </row>
    <row s="1638" customFormat="1" customHeight="1" ht="27">
      <c r="A14" s="791" t="s">
        <v>30</v>
      </c>
      <c r="B14" s="101"/>
      <c r="C14" s="411"/>
      <c r="D14" s="413"/>
      <c r="E14" s="1168" t="s">
        <v>31</v>
      </c>
      <c r="F14" s="1770">
        <v>2026</v>
      </c>
      <c r="G14" s="80"/>
      <c r="H14" s="773"/>
      <c r="I14" s="414"/>
      <c r="J14" s="879" t="s">
        <v>32</v>
      </c>
      <c r="Q14" s="412">
        <v>0</v>
      </c>
    </row>
    <row s="1638" customFormat="1" customHeight="1" ht="19.5">
      <c r="A15" s="791" t="s">
        <v>33</v>
      </c>
      <c r="B15" s="101"/>
      <c r="C15" s="411"/>
      <c r="D15" s="413"/>
      <c r="E15" s="1168" t="s">
        <v>34</v>
      </c>
      <c r="F15" s="1770" t="s">
        <v>35</v>
      </c>
      <c r="G15" s="80"/>
      <c r="H15" s="773"/>
      <c r="I15" s="414"/>
      <c r="J15" s="879" t="s">
        <v>36</v>
      </c>
      <c r="Q15" s="412">
        <v>0</v>
      </c>
    </row>
    <row s="1615" customFormat="1" customHeight="1" ht="6.3">
      <c r="A16" s="788"/>
      <c r="B16" s="235"/>
      <c r="C16" s="236"/>
      <c r="D16" s="242"/>
      <c r="E16" s="240"/>
      <c r="F16" s="243"/>
      <c r="G16" s="80"/>
      <c r="H16" s="412"/>
      <c r="I16" s="414"/>
      <c r="J16" s="877"/>
      <c r="Q16" s="239">
        <v>6</v>
      </c>
    </row>
    <row customHeight="1" ht="21">
      <c r="D17" s="78"/>
      <c r="E17" s="394" t="s">
        <v>37</v>
      </c>
      <c r="F17" s="219" t="s">
        <v>38</v>
      </c>
      <c r="G17" s="76"/>
      <c r="H17" s="776" t="s">
        <v>23</v>
      </c>
      <c r="Q17" s="77">
        <v>20</v>
      </c>
    </row>
    <row customHeight="1" ht="25.5" hidden="1">
      <c r="D18" s="78"/>
      <c r="E18" s="1778" t="s">
        <v>39</v>
      </c>
      <c r="F18" s="1736"/>
      <c r="G18" s="76"/>
      <c r="I18" s="777"/>
      <c r="J18" s="2100" t="s">
        <v>40</v>
      </c>
      <c r="Q18" s="77">
        <v>0</v>
      </c>
    </row>
    <row customHeight="1" ht="25.5" hidden="1">
      <c r="D19" s="78"/>
      <c r="E19" s="116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6"/>
      <c r="I19" s="777"/>
      <c r="J19" s="2100"/>
      <c r="Q19" s="77">
        <v>0</v>
      </c>
    </row>
    <row customHeight="1" ht="22.5" hidden="1">
      <c r="D20" s="78"/>
      <c r="E20" s="79"/>
      <c r="F20" s="273" t="str">
        <f>"Первичное "&amp;IF(TEMPLATE_GROUP="P","установление тарифов","предложение по тарифам")</f>
        <v>Первичное предложение по тарифам</v>
      </c>
      <c r="G20" s="76"/>
      <c r="I20" s="397"/>
      <c r="J20" s="878" t="s">
        <v>41</v>
      </c>
      <c r="Q20" s="77">
        <v>0</v>
      </c>
    </row>
    <row customHeight="1" ht="19.5" hidden="1">
      <c r="D21" s="78"/>
      <c r="E21" s="394" t="str">
        <f>"Дата "&amp;IF(TEMPLATE_GROUP="P","документа","подачи заявления")&amp;" об утверждении тарифов"</f>
        <v>Дата подачи заявления об утверждении тарифов</v>
      </c>
      <c r="F21" s="1735"/>
      <c r="G21" s="76"/>
      <c r="I21" s="778"/>
      <c r="Q21" s="77">
        <v>0</v>
      </c>
    </row>
    <row customHeight="1" ht="19.5" hidden="1">
      <c r="D22" s="78"/>
      <c r="E22" s="394" t="str">
        <f>"Номер "&amp;IF(TEMPLATE_GROUP="P","документа","подачи заявления")&amp;" об утверждении тарифов"</f>
        <v>Номер подачи заявления об утверждении тарифов</v>
      </c>
      <c r="F22" s="219"/>
      <c r="G22" s="76"/>
      <c r="I22" s="778"/>
      <c r="Q22" s="77">
        <v>0</v>
      </c>
    </row>
    <row customHeight="1" ht="22.5" hidden="1">
      <c r="D23" s="78"/>
      <c r="E23" s="394" t="s">
        <v>42</v>
      </c>
      <c r="F23" s="219"/>
      <c r="G23" s="76"/>
      <c r="Q23" s="77">
        <v>0</v>
      </c>
    </row>
    <row customHeight="1" ht="19.5" hidden="1">
      <c r="D24" s="78"/>
      <c r="E24" s="394" t="s">
        <v>43</v>
      </c>
      <c r="F24" s="219"/>
      <c r="G24" s="76"/>
      <c r="Q24" s="77">
        <v>0</v>
      </c>
    </row>
    <row customHeight="1" ht="22.5" hidden="1">
      <c r="D25" s="78"/>
      <c r="E25" s="79"/>
      <c r="F25" s="273" t="str">
        <f>"Изменение "&amp;IF(TEMPLATE_GROUP="P","тарифов","предложения по тарифам")</f>
        <v>Изменение предложения по тарифам</v>
      </c>
      <c r="G25" s="76"/>
      <c r="J25" s="878" t="s">
        <v>44</v>
      </c>
      <c r="Q25" s="77">
        <v>0</v>
      </c>
    </row>
    <row customHeight="1" ht="19.5" hidden="1">
      <c r="D26" s="78"/>
      <c r="E26" s="394" t="str">
        <f>"Дата "&amp;IF(TEMPLATE_GROUP="P","принятия решения","подачи заявления")&amp;" об изменении тарифов"</f>
        <v>Дата подачи заявления об изменении тарифов</v>
      </c>
      <c r="F26" s="1736"/>
      <c r="G26" s="76"/>
      <c r="Q26" s="77">
        <v>0</v>
      </c>
    </row>
    <row customHeight="1" ht="19.5" hidden="1">
      <c r="D27" s="78"/>
      <c r="E27" s="1168" t="str">
        <f>"Номер "&amp;IF(TEMPLATE_GROUP="P","принятия решения","заявления")&amp;" об изменении тарифов"</f>
        <v>Номер заявления об изменении тарифов</v>
      </c>
      <c r="F27" s="221"/>
      <c r="G27" s="76"/>
      <c r="Q27" s="77">
        <v>0</v>
      </c>
    </row>
    <row customHeight="1" ht="24.75" hidden="1">
      <c r="D28" s="78"/>
      <c r="E28" s="394" t="s">
        <v>45</v>
      </c>
      <c r="F28" s="221"/>
      <c r="G28" s="76"/>
      <c r="Q28" s="77">
        <v>0</v>
      </c>
    </row>
    <row customHeight="1" ht="19.5" hidden="1">
      <c r="D29" s="78"/>
      <c r="E29" s="394" t="s">
        <v>43</v>
      </c>
      <c r="F29" s="221"/>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46</v>
      </c>
      <c r="G31" s="779"/>
      <c r="Q31" s="77">
        <v>20</v>
      </c>
    </row>
    <row customHeight="1" ht="21" hidden="1">
      <c r="C32" s="81"/>
      <c r="D32" s="82"/>
      <c r="E32" s="395" t="s">
        <v>47</v>
      </c>
      <c r="F32" s="220"/>
      <c r="G32" s="779"/>
      <c r="Q32" s="77">
        <v>20</v>
      </c>
    </row>
    <row customHeight="1" ht="21">
      <c r="C33" s="81"/>
      <c r="D33" s="82"/>
      <c r="E33" s="394" t="s">
        <v>48</v>
      </c>
      <c r="F33" s="220" t="s">
        <v>49</v>
      </c>
      <c r="G33" s="779"/>
      <c r="Q33" s="77">
        <v>20</v>
      </c>
    </row>
    <row customHeight="1" ht="21">
      <c r="C34" s="81"/>
      <c r="D34" s="82"/>
      <c r="E34" s="394" t="s">
        <v>50</v>
      </c>
      <c r="F34" s="220" t="s">
        <v>51</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52</v>
      </c>
      <c r="F36" s="1213" t="s">
        <v>53</v>
      </c>
      <c r="G36" s="80"/>
      <c r="Q36" s="77">
        <v>0</v>
      </c>
    </row>
    <row customHeight="1" ht="21">
      <c r="A37" s="882"/>
      <c r="D37" s="82"/>
      <c r="E37" s="394" t="s">
        <v>54</v>
      </c>
      <c r="F37" s="1213" t="s">
        <v>55</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56</v>
      </c>
      <c r="F39" s="713" t="s">
        <v>19</v>
      </c>
      <c r="G39" s="76"/>
      <c r="H39" s="776" t="s">
        <v>23</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27</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hidden="1">
      <c r="A42" s="787"/>
      <c r="B42" s="429"/>
      <c r="C42" s="430"/>
      <c r="D42" s="431"/>
      <c r="E42" s="432"/>
      <c r="F42" s="1056"/>
      <c r="G42" s="76"/>
      <c r="H42" s="412"/>
      <c r="I42" s="414"/>
      <c r="J42" s="877"/>
      <c r="Q42" s="433">
        <v>0</v>
      </c>
    </row>
    <row s="1638" customFormat="1" customHeight="1" ht="27" hidden="1">
      <c r="A43" s="787"/>
      <c r="B43" s="416"/>
      <c r="C43" s="411"/>
      <c r="D43" s="413"/>
      <c r="E43" s="394" t="s">
        <v>57</v>
      </c>
      <c r="F43" s="713" t="s">
        <v>19</v>
      </c>
      <c r="G43" s="76"/>
      <c r="I43" s="414"/>
      <c r="J43" s="879"/>
      <c r="Q43" s="412">
        <v>0</v>
      </c>
    </row>
    <row s="1638" customFormat="1" customHeight="1" ht="27" hidden="1">
      <c r="A44" s="787"/>
      <c r="B44" s="416"/>
      <c r="C44" s="411"/>
      <c r="D44" s="413"/>
      <c r="E44" s="1168" t="s">
        <v>58</v>
      </c>
      <c r="F44" s="1891"/>
      <c r="G44" s="76"/>
      <c r="I44" s="414"/>
      <c r="J44" s="879"/>
      <c r="Q44" s="412">
        <v>0</v>
      </c>
    </row>
    <row s="1615" customFormat="1" customHeight="1" ht="6" hidden="1">
      <c r="A45" s="787"/>
      <c r="B45" s="429"/>
      <c r="C45" s="430"/>
      <c r="D45" s="431"/>
      <c r="E45" s="432"/>
      <c r="F45" s="1056"/>
      <c r="G45" s="76"/>
      <c r="H45" s="412"/>
      <c r="I45" s="414"/>
      <c r="J45" s="879"/>
      <c r="Q45" s="433">
        <v>0</v>
      </c>
    </row>
    <row s="1615" customFormat="1" customHeight="1" ht="24.75" hidden="1">
      <c r="A46" s="787"/>
      <c r="B46" s="429"/>
      <c r="C46" s="430"/>
      <c r="D46" s="431"/>
      <c r="E46" s="1168" t="s">
        <v>59</v>
      </c>
      <c r="F46" s="713" t="s">
        <v>19</v>
      </c>
      <c r="G46" s="76"/>
      <c r="H46" s="412"/>
      <c r="I46" s="414"/>
      <c r="J46" s="879"/>
      <c r="Q46" s="433">
        <v>0</v>
      </c>
    </row>
    <row s="1638" customFormat="1" customHeight="1" ht="24.75" hidden="1">
      <c r="A47" s="787"/>
      <c r="B47" s="416"/>
      <c r="C47" s="411"/>
      <c r="D47" s="413"/>
      <c r="E47" s="1168" t="s">
        <v>60</v>
      </c>
      <c r="F47" s="713" t="s">
        <v>19</v>
      </c>
      <c r="G47" s="76"/>
      <c r="I47" s="414"/>
      <c r="J47" s="879"/>
      <c r="Q47" s="412">
        <v>0</v>
      </c>
    </row>
    <row s="1615" customFormat="1" customHeight="1" ht="6" hidden="1">
      <c r="A48" s="787"/>
      <c r="B48" s="235"/>
      <c r="C48" s="236"/>
      <c r="D48" s="237"/>
      <c r="E48" s="238"/>
      <c r="F48" s="1056"/>
      <c r="G48" s="76"/>
      <c r="H48" s="412"/>
      <c r="I48" s="414"/>
      <c r="J48" s="879"/>
      <c r="Q48" s="239">
        <v>0</v>
      </c>
    </row>
    <row customHeight="1" ht="29.25" hidden="1">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61</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62</v>
      </c>
      <c r="F53" s="1051" t="s">
        <v>19</v>
      </c>
      <c r="G53" s="535"/>
      <c r="I53" s="537"/>
      <c r="J53" s="881"/>
      <c r="P53" s="538"/>
      <c r="Q53" s="536">
        <v>0</v>
      </c>
    </row>
    <row s="1638" customFormat="1" customHeight="1" ht="27" hidden="1">
      <c r="A54" s="789"/>
      <c r="B54" s="416"/>
      <c r="C54" s="533"/>
      <c r="D54" s="534"/>
      <c r="E54" s="394" t="s">
        <v>63</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64</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65</v>
      </c>
      <c r="F58" s="1051" t="s">
        <v>66</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67</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68</v>
      </c>
      <c r="F62" s="1674" t="s">
        <v>66</v>
      </c>
      <c r="G62" s="76"/>
      <c r="H62" s="776" t="s">
        <v>23</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69</v>
      </c>
      <c r="F64" s="219" t="s">
        <v>70</v>
      </c>
      <c r="G64" s="80"/>
      <c r="Q64" s="77">
        <v>20</v>
      </c>
    </row>
    <row customHeight="1" ht="21">
      <c r="A65" s="790"/>
      <c r="B65" s="102"/>
      <c r="D65" s="85"/>
      <c r="E65" s="394" t="s">
        <v>71</v>
      </c>
      <c r="F65" s="219" t="s">
        <v>72</v>
      </c>
      <c r="G65" s="80"/>
      <c r="Q65" s="77">
        <v>20</v>
      </c>
    </row>
    <row customHeight="1" ht="36.75">
      <c r="D66" s="78"/>
      <c r="E66" s="396" t="s">
        <v>73</v>
      </c>
      <c r="F66" s="1057"/>
      <c r="G66" s="76"/>
      <c r="Q66" s="77">
        <v>35</v>
      </c>
    </row>
    <row customHeight="1" ht="21">
      <c r="A67" s="790"/>
      <c r="D67" s="413"/>
      <c r="E67" s="394" t="s">
        <v>74</v>
      </c>
      <c r="F67" s="274" t="s">
        <v>75</v>
      </c>
      <c r="G67" s="80"/>
      <c r="Q67" s="77">
        <v>20</v>
      </c>
    </row>
    <row customHeight="1" ht="21">
      <c r="A68" s="790"/>
      <c r="B68" s="102"/>
      <c r="D68" s="85"/>
      <c r="E68" s="394" t="s">
        <v>76</v>
      </c>
      <c r="F68" s="274" t="s">
        <v>77</v>
      </c>
      <c r="G68" s="80"/>
      <c r="Q68" s="77">
        <v>20</v>
      </c>
    </row>
    <row customHeight="1" ht="21">
      <c r="A69" s="790"/>
      <c r="B69" s="102"/>
      <c r="D69" s="85"/>
      <c r="E69" s="394" t="s">
        <v>78</v>
      </c>
      <c r="F69" s="274" t="s">
        <v>79</v>
      </c>
      <c r="G69" s="80"/>
      <c r="Q69" s="77">
        <v>20</v>
      </c>
    </row>
    <row customHeight="1" ht="21">
      <c r="D70" s="413"/>
      <c r="E70" s="394" t="s">
        <v>80</v>
      </c>
      <c r="F70" s="2632" t="s">
        <v>81</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82</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337246B5-10AA-AF8E-E721-0.D4FE37A6}"/>
    <hyperlink ref="H17" location="Титульный!H9" display="Как заполнить?" tooltip="Помощь по работе с полями отчётной формы" xr:uid="{1D30BCED-14EE-0A09-3351-0.FD2568C3}"/>
    <hyperlink ref="H39" location="Титульный!H9" display="Как заполнить?" tooltip="Помощь по работе с полями отчётной формы" xr:uid="{13134299-95BA-2EF5-F28E-0.19AB161C}"/>
    <hyperlink ref="H62" location="Титульный!H9" display="Как заполнить?" tooltip="Помощь по работе с полями отчётной формы" xr:uid="{374F1DCC-457D-E4E6-F1D5-0.5EBEA754}"/>
    <hyperlink ref="F70" r:id="rId4" xr:uid="{A5DC92E6-D603-9C27-A647-0.356936C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DCA27-42AB-4D28-55DF-0.A0828A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124</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395</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396</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397</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398</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399</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400</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401</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402</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66</v>
      </c>
      <c r="Z8" s="2268"/>
      <c r="AA8" s="2110" t="s">
        <v>66</v>
      </c>
      <c r="AB8" s="2110" t="s">
        <v>19</v>
      </c>
      <c r="AC8" s="2329"/>
      <c r="AD8" s="2208">
        <v>1</v>
      </c>
      <c r="AE8" s="2330"/>
      <c r="AF8" s="2110" t="s">
        <v>19</v>
      </c>
      <c r="AG8" s="2329"/>
      <c r="AH8" s="2208">
        <v>1</v>
      </c>
      <c r="AI8" s="2330"/>
      <c r="AJ8" s="2110" t="s">
        <v>19</v>
      </c>
      <c r="AK8" s="314"/>
      <c r="AL8" s="1340">
        <v>1</v>
      </c>
      <c r="AM8" s="1401"/>
      <c r="AN8" s="754"/>
      <c r="AO8" s="1260"/>
      <c r="AP8" s="1737"/>
      <c r="AQ8" s="1462" t="s">
        <v>66</v>
      </c>
      <c r="AR8" s="1737"/>
      <c r="AS8" s="1462" t="s">
        <v>66</v>
      </c>
      <c r="AT8" s="1351"/>
      <c r="AU8" s="2256" t="s">
        <v>463</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464</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465</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466</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467</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413</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414</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415</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66</v>
      </c>
      <c r="AR19" s="1739"/>
      <c r="AS19" s="1463" t="s">
        <v>66</v>
      </c>
      <c r="BA19" s="1158">
        <v>0</v>
      </c>
    </row>
    <row customHeight="1" ht="14.25" hidden="1">
      <c r="AV20" s="499"/>
      <c r="AW20" s="499"/>
      <c r="AX20" s="499"/>
      <c r="AY20" s="499"/>
      <c r="AZ20" s="499"/>
      <c r="BA20" s="1158">
        <v>0</v>
      </c>
    </row>
    <row customHeight="1" ht="14.25" hidden="1">
      <c r="O21" s="1370" t="s">
        <v>416</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417</v>
      </c>
      <c r="P23" s="1511"/>
      <c r="Q23" s="1513"/>
      <c r="R23" s="1513"/>
      <c r="Y23" s="1510" t="s">
        <v>419</v>
      </c>
      <c r="AA23" s="1510" t="s">
        <v>420</v>
      </c>
      <c r="AB23" s="1510" t="s">
        <v>468</v>
      </c>
      <c r="AE23" s="1510" t="s">
        <v>469</v>
      </c>
      <c r="AF23" s="1510" t="s">
        <v>468</v>
      </c>
      <c r="AI23" s="1510" t="s">
        <v>470</v>
      </c>
      <c r="AJ23" s="1510" t="s">
        <v>468</v>
      </c>
      <c r="AM23" s="1510" t="s">
        <v>471</v>
      </c>
      <c r="AQ23" s="1510" t="s">
        <v>419</v>
      </c>
      <c r="AS23" s="1510" t="s">
        <v>420</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"ТГК-2"</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hidden="1">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hidden="1">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
      </c>
      <c r="W30" s="2254"/>
      <c r="X30" s="2254"/>
      <c r="Y30" s="2254"/>
      <c r="Z30" s="2254"/>
      <c r="AA30" s="329"/>
      <c r="AB30" s="2254" t="str">
        <f>IF(TITLE_NAME_OR_PR_CHANGE="",IF(TITLE_NAME_OR_PR="","",TITLE_NAME_OR_PR),TITLE_NAME_OR_PR_CHANGE)</f>
        <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hidden="1">
      <c r="A31" s="1371"/>
      <c r="B31" s="1371"/>
      <c r="C31" s="1371"/>
      <c r="D31" s="1371"/>
      <c r="E31" s="1371"/>
      <c r="F31" s="1371"/>
      <c r="G31" s="1371"/>
      <c r="H31" s="1371"/>
      <c r="I31" s="1371"/>
      <c r="J31" s="1371"/>
      <c r="K31" s="1371"/>
      <c r="L31" s="1372"/>
      <c r="M31" s="1371"/>
      <c r="N31" s="1371"/>
      <c r="O31" s="1371"/>
      <c r="P31" s="1371"/>
      <c r="Q31" s="1371"/>
      <c r="S31" s="2253" t="s">
        <v>422</v>
      </c>
      <c r="T31" s="2253"/>
      <c r="U31" s="1375"/>
      <c r="V31" s="2267" t="str">
        <f>IF(TITLE_DATE_PR_CHANGE="",IF(TITLE_DATE_PR="","",TITLE_DATE_PR),TITLE_DATE_PR_CHANGE)</f>
        <v/>
      </c>
      <c r="W31" s="2267"/>
      <c r="X31" s="2267"/>
      <c r="Y31" s="2267"/>
      <c r="Z31" s="2267"/>
      <c r="AA31" s="329"/>
      <c r="AB31" s="2267" t="str">
        <f>IF(TITLE_DATE_PR_CHANGE="",IF(TITLE_DATE_PR="","",TITLE_DATE_PR),TITLE_DATE_PR_CHANGE)</f>
        <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423</v>
      </c>
      <c r="T32" s="2253"/>
      <c r="U32" s="1375"/>
      <c r="V32" s="2254" t="str">
        <f>IF(TITLE_NUMBER_PR_CHANGE="",IF(TITLE_NUMBER_PR="","",TITLE_NUMBER_PR),TITLE_NUMBER_PR_CHANGE)</f>
        <v/>
      </c>
      <c r="W32" s="2254"/>
      <c r="X32" s="2254"/>
      <c r="Y32" s="2254"/>
      <c r="Z32" s="2254"/>
      <c r="AA32" s="329"/>
      <c r="AB32" s="2254" t="str">
        <f>IF(TITLE_NUMBER_PR_CHANGE="",IF(TITLE_NUMBER_PR="","",TITLE_NUMBER_PR),TITLE_NUMBER_PR_CHANGE)</f>
        <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43</v>
      </c>
      <c r="T33" s="2253"/>
      <c r="U33" s="1375"/>
      <c r="V33" s="2254" t="str">
        <f>IF(TITLE_IST_PUB_CHANGE="",IF(TITLE_IST_PUB="","",TITLE_IST_PUB),TITLE_IST_PUB_CHANGE)</f>
        <v/>
      </c>
      <c r="W33" s="2254"/>
      <c r="X33" s="2254"/>
      <c r="Y33" s="2254"/>
      <c r="Z33" s="2254"/>
      <c r="AA33" s="329"/>
      <c r="AB33" s="2254" t="str">
        <f>IF(TITLE_IST_PUB_CHANGE="",IF(TITLE_IST_PUB="","",TITLE_IST_PUB),TITLE_IST_PUB_CHANGE)</f>
        <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422</v>
      </c>
      <c r="T35" s="2253"/>
      <c r="U35" s="1375"/>
      <c r="V35" s="2267" t="str">
        <f>IF(TITLE_DATE_PR_CHANGE="",IF(TITLE_DATE_PR="","",TITLE_DATE_PR),TITLE_DATE_PR_CHANGE)</f>
        <v/>
      </c>
      <c r="W35" s="2267"/>
      <c r="X35" s="2267"/>
      <c r="Y35" s="2267"/>
      <c r="Z35" s="2267"/>
      <c r="AA35" s="329"/>
      <c r="AB35" s="2267" t="str">
        <f>IF(TITLE_DATE_PR_CHANGE="",IF(TITLE_DATE_PR="","",TITLE_DATE_PR),TITLE_DATE_PR_CHANGE)</f>
        <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423</v>
      </c>
      <c r="T36" s="2253"/>
      <c r="U36" s="1375"/>
      <c r="V36" s="2254" t="str">
        <f>IF(TITLE_NUMBER_PR_CHANGE="",IF(TITLE_NUMBER_PR="","",TITLE_NUMBER_PR),TITLE_NUMBER_PR_CHANGE)</f>
        <v/>
      </c>
      <c r="W36" s="2254"/>
      <c r="X36" s="2254"/>
      <c r="Y36" s="2254"/>
      <c r="Z36" s="2254"/>
      <c r="AA36" s="329"/>
      <c r="AB36" s="2254" t="str">
        <f>IF(TITLE_NUMBER_PR_CHANGE="",IF(TITLE_NUMBER_PR="","",TITLE_NUMBER_PR),TITLE_NUMBER_PR_CHANGE)</f>
        <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426</v>
      </c>
      <c r="AB37" s="329"/>
      <c r="AC37" s="329"/>
      <c r="AD37" s="329"/>
      <c r="AE37" s="329"/>
      <c r="AF37" s="329"/>
      <c r="AG37" s="329"/>
      <c r="AH37" s="329"/>
      <c r="AI37" s="329"/>
      <c r="AJ37" s="329"/>
      <c r="AK37" s="329"/>
      <c r="AL37" s="329"/>
      <c r="AM37" s="329"/>
      <c r="AN37" s="329"/>
      <c r="AO37" s="329"/>
      <c r="AP37" s="329"/>
      <c r="AQ37" s="329"/>
      <c r="AR37" s="329"/>
      <c r="AS37" s="281" t="s">
        <v>426</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299</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300</v>
      </c>
      <c r="BA39" s="1158">
        <v>14</v>
      </c>
    </row>
    <row customHeight="1" ht="14.699999999999998">
      <c r="Q40" s="294"/>
      <c r="R40" s="379"/>
      <c r="S40" s="2276" t="s">
        <v>88</v>
      </c>
      <c r="T40" s="2212" t="s">
        <v>472</v>
      </c>
      <c r="U40" s="304"/>
      <c r="V40" s="2278"/>
      <c r="W40" s="2278"/>
      <c r="X40" s="2278"/>
      <c r="Y40" s="2278"/>
      <c r="Z40" s="2279"/>
      <c r="AA40" s="2339" t="s">
        <v>429</v>
      </c>
      <c r="AB40" s="2331" t="s">
        <v>473</v>
      </c>
      <c r="AC40" s="2294"/>
      <c r="AD40" s="2294"/>
      <c r="AE40" s="2332"/>
      <c r="AF40" s="2294" t="s">
        <v>474</v>
      </c>
      <c r="AG40" s="2294"/>
      <c r="AH40" s="2294"/>
      <c r="AI40" s="2332"/>
      <c r="AJ40" s="2331" t="s">
        <v>475</v>
      </c>
      <c r="AK40" s="2294"/>
      <c r="AL40" s="2294"/>
      <c r="AM40" s="2332"/>
      <c r="AN40" s="2331" t="s">
        <v>428</v>
      </c>
      <c r="AO40" s="2294"/>
      <c r="AP40" s="2278"/>
      <c r="AQ40" s="2278"/>
      <c r="AR40" s="2279"/>
      <c r="AS40" s="2280" t="s">
        <v>429</v>
      </c>
      <c r="AT40" s="2283" t="s">
        <v>431</v>
      </c>
      <c r="AU40" s="2130"/>
      <c r="BA40" s="1158">
        <v>14</v>
      </c>
    </row>
    <row customHeight="1" ht="35.699999999999996">
      <c r="Q41" s="294"/>
      <c r="R41" s="379"/>
      <c r="S41" s="2276"/>
      <c r="T41" s="2212"/>
      <c r="U41" s="1034"/>
      <c r="V41" s="2130" t="s">
        <v>476</v>
      </c>
      <c r="W41" s="2130"/>
      <c r="X41" s="2297" t="s">
        <v>435</v>
      </c>
      <c r="Y41" s="2316"/>
      <c r="Z41" s="2317"/>
      <c r="AA41" s="2340"/>
      <c r="AB41" s="2333"/>
      <c r="AC41" s="2334"/>
      <c r="AD41" s="2334"/>
      <c r="AE41" s="2335"/>
      <c r="AF41" s="2334"/>
      <c r="AG41" s="2334"/>
      <c r="AH41" s="2334"/>
      <c r="AI41" s="2335"/>
      <c r="AJ41" s="2333"/>
      <c r="AK41" s="2334"/>
      <c r="AL41" s="2334"/>
      <c r="AM41" s="2334"/>
      <c r="AN41" s="2130" t="s">
        <v>476</v>
      </c>
      <c r="AO41" s="2130"/>
      <c r="AP41" s="2316" t="s">
        <v>435</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136</v>
      </c>
      <c r="C43" s="1373" t="s">
        <v>137</v>
      </c>
      <c r="D43" s="1373" t="s">
        <v>138</v>
      </c>
      <c r="E43" s="1367" t="s">
        <v>436</v>
      </c>
      <c r="F43" s="1367" t="s">
        <v>437</v>
      </c>
      <c r="G43" s="1367" t="s">
        <v>438</v>
      </c>
      <c r="H43" s="1367" t="s">
        <v>439</v>
      </c>
      <c r="I43" s="1367" t="s">
        <v>440</v>
      </c>
      <c r="J43" s="1367" t="s">
        <v>441</v>
      </c>
      <c r="K43" s="1367" t="s">
        <v>442</v>
      </c>
      <c r="L43" s="1367" t="s">
        <v>417</v>
      </c>
      <c r="Q43" s="294"/>
      <c r="R43" s="379"/>
      <c r="S43" s="2276"/>
      <c r="T43" s="2212"/>
      <c r="U43" s="305"/>
      <c r="V43" s="1333" t="s">
        <v>477</v>
      </c>
      <c r="W43" s="1333" t="s">
        <v>478</v>
      </c>
      <c r="X43" s="1341" t="s">
        <v>445</v>
      </c>
      <c r="Y43" s="2273" t="s">
        <v>446</v>
      </c>
      <c r="Z43" s="2274"/>
      <c r="AA43" s="2341"/>
      <c r="AB43" s="2336"/>
      <c r="AC43" s="2337"/>
      <c r="AD43" s="2337"/>
      <c r="AE43" s="2338"/>
      <c r="AF43" s="2337"/>
      <c r="AG43" s="2337"/>
      <c r="AH43" s="2337"/>
      <c r="AI43" s="2338"/>
      <c r="AJ43" s="2336"/>
      <c r="AK43" s="2337"/>
      <c r="AL43" s="2337"/>
      <c r="AM43" s="2338"/>
      <c r="AN43" s="1863" t="s">
        <v>477</v>
      </c>
      <c r="AO43" s="1863" t="s">
        <v>478</v>
      </c>
      <c r="AP43" s="1341" t="s">
        <v>445</v>
      </c>
      <c r="AQ43" s="2273" t="s">
        <v>446</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109</v>
      </c>
      <c r="T44" s="1258" t="s">
        <v>110</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199</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124</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3"/>
      <c r="AX45" s="503" t="str">
        <f>IF(T45="","",T45)</f>
        <v>Наименование тарифа</v>
      </c>
      <c r="AY45" s="503"/>
      <c r="AZ45" s="503"/>
      <c r="BA45" s="1158">
        <v>102</v>
      </c>
    </row>
    <row customHeight="1" ht="22.049999999999997">
      <c r="A46" s="1366" t="s">
        <v>199</v>
      </c>
      <c r="B46" s="1366" t="s">
        <v>200</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396</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397</v>
      </c>
      <c r="AW46" s="503"/>
      <c r="AX46" s="503" t="str">
        <f>IF(T46="","",T46)</f>
        <v>Территория действия тарифа</v>
      </c>
      <c r="AY46" s="503"/>
      <c r="AZ46" s="503"/>
      <c r="BA46" s="1158">
        <v>21</v>
      </c>
    </row>
    <row customHeight="1" ht="24">
      <c r="A47" s="1366" t="s">
        <v>199</v>
      </c>
      <c r="B47" s="1366" t="s">
        <v>200</v>
      </c>
      <c r="C47" s="1366" t="s">
        <v>201</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398</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399</v>
      </c>
      <c r="AW47" s="503"/>
      <c r="AX47" s="503" t="str">
        <f>IF(T47="","",T47)</f>
        <v>Наименование системы теплоснабжения </v>
      </c>
      <c r="AY47" s="503"/>
      <c r="AZ47" s="503"/>
      <c r="BA47" s="1158">
        <v>23</v>
      </c>
    </row>
    <row customHeight="1" ht="21">
      <c r="A48" s="1366" t="s">
        <v>199</v>
      </c>
      <c r="B48" s="1366" t="s">
        <v>200</v>
      </c>
      <c r="C48" s="1366" t="s">
        <v>201</v>
      </c>
      <c r="D48" s="1366" t="s">
        <v>202</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400</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401</v>
      </c>
      <c r="AW48" s="503"/>
      <c r="AX48" s="503" t="str">
        <f>IF(T48="","",T48)</f>
        <v>Источник тепловой энергии  </v>
      </c>
      <c r="AY48" s="503"/>
      <c r="AZ48" s="503"/>
      <c r="BA48" s="1158">
        <v>20</v>
      </c>
    </row>
    <row s="1645" customFormat="1" customHeight="1" ht="1.05">
      <c r="A49" s="1346" t="s">
        <v>199</v>
      </c>
      <c r="B49" s="1346" t="s">
        <v>200</v>
      </c>
      <c r="C49" s="1346" t="s">
        <v>201</v>
      </c>
      <c r="D49" s="1346" t="s">
        <v>202</v>
      </c>
      <c r="E49" s="2262"/>
      <c r="F49" s="2262"/>
      <c r="G49" s="2262"/>
      <c r="H49" s="2262"/>
      <c r="I49" s="2259" t="str">
        <f>S48&amp;".1"</f>
        <v>....1</v>
      </c>
      <c r="J49" s="1346"/>
      <c r="K49" s="1346"/>
      <c r="L49" s="1349" t="s">
        <v>402</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199</v>
      </c>
      <c r="B50" s="1346" t="s">
        <v>200</v>
      </c>
      <c r="C50" s="1346" t="s">
        <v>201</v>
      </c>
      <c r="D50" s="1346" t="s">
        <v>202</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199</v>
      </c>
      <c r="B51" s="1366" t="s">
        <v>200</v>
      </c>
      <c r="C51" s="1366" t="s">
        <v>201</v>
      </c>
      <c r="D51" s="1366" t="s">
        <v>202</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66</v>
      </c>
      <c r="Z51" s="1737"/>
      <c r="AA51" s="1462" t="s">
        <v>66</v>
      </c>
      <c r="AB51" s="2110" t="s">
        <v>19</v>
      </c>
      <c r="AC51" s="2329"/>
      <c r="AD51" s="2208">
        <v>1</v>
      </c>
      <c r="AE51" s="2351" t="s">
        <v>22</v>
      </c>
      <c r="AF51" s="2110" t="s">
        <v>19</v>
      </c>
      <c r="AG51" s="2329"/>
      <c r="AH51" s="2208">
        <v>1</v>
      </c>
      <c r="AI51" s="2351" t="s">
        <v>22</v>
      </c>
      <c r="AJ51" s="2110" t="s">
        <v>19</v>
      </c>
      <c r="AK51" s="314"/>
      <c r="AL51" s="1340">
        <v>1</v>
      </c>
      <c r="AM51" s="1405"/>
      <c r="AN51" s="754"/>
      <c r="AO51" s="1260"/>
      <c r="AP51" s="1737"/>
      <c r="AQ51" s="1462" t="s">
        <v>66</v>
      </c>
      <c r="AR51" s="1737"/>
      <c r="AS51" s="1462" t="s">
        <v>66</v>
      </c>
      <c r="AT51" s="1351"/>
      <c r="AU51" s="2256" t="s">
        <v>479</v>
      </c>
      <c r="AV51" s="514">
        <f>STRCHECKDATE(V54:AT54)</f>
      </c>
      <c r="AW51" s="503"/>
      <c r="AX51" s="503" t="str">
        <f>IF(T51="","",T51)</f>
        <v/>
      </c>
      <c r="AY51" s="503"/>
      <c r="AZ51" s="503"/>
      <c r="BA51" s="1158">
        <v>21</v>
      </c>
    </row>
    <row customHeight="1" ht="11.549999999999999">
      <c r="A52" s="1366" t="s">
        <v>199</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464</v>
      </c>
      <c r="AN52" s="1396"/>
      <c r="AO52" s="1499"/>
      <c r="AP52" s="1396"/>
      <c r="AQ52" s="1396"/>
      <c r="AR52" s="1396"/>
      <c r="AS52" s="1396"/>
      <c r="AT52" s="1393"/>
      <c r="AU52" s="2257"/>
      <c r="AW52" s="503"/>
      <c r="AX52" s="503"/>
      <c r="AY52" s="503"/>
      <c r="AZ52" s="503"/>
      <c r="BA52" s="1158">
        <v>11</v>
      </c>
    </row>
    <row customHeight="1" ht="11.549999999999999">
      <c r="A53" s="1366" t="s">
        <v>199</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465</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199</v>
      </c>
      <c r="B54" s="1366" t="s">
        <v>200</v>
      </c>
      <c r="C54" s="1366" t="s">
        <v>201</v>
      </c>
      <c r="D54" s="1366" t="s">
        <v>202</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466</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199</v>
      </c>
      <c r="B55" s="1366" t="s">
        <v>200</v>
      </c>
      <c r="C55" s="1366" t="s">
        <v>201</v>
      </c>
      <c r="D55" s="1366" t="s">
        <v>202</v>
      </c>
      <c r="E55" s="2262"/>
      <c r="F55" s="2262"/>
      <c r="G55" s="2262"/>
      <c r="H55" s="2262"/>
      <c r="I55" s="2289"/>
      <c r="J55" s="2259"/>
      <c r="K55" s="1366"/>
      <c r="L55" s="1367"/>
      <c r="P55" s="2260"/>
      <c r="Q55" s="2260"/>
      <c r="R55" s="359"/>
      <c r="S55" s="1281"/>
      <c r="T55" s="290" t="s">
        <v>467</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199</v>
      </c>
      <c r="B56" s="1346" t="s">
        <v>200</v>
      </c>
      <c r="C56" s="1346" t="s">
        <v>201</v>
      </c>
      <c r="D56" s="1346" t="s">
        <v>202</v>
      </c>
      <c r="E56" s="2262"/>
      <c r="F56" s="2262"/>
      <c r="G56" s="2262"/>
      <c r="H56" s="2262"/>
      <c r="I56" s="2259"/>
      <c r="J56" s="1346"/>
      <c r="K56" s="1346"/>
      <c r="L56" s="1349"/>
      <c r="M56" s="513"/>
      <c r="N56" s="513"/>
      <c r="O56" s="513"/>
      <c r="P56" s="2260"/>
      <c r="Q56" s="1334"/>
      <c r="R56" s="359"/>
      <c r="S56" s="1389"/>
      <c r="T56" s="1390" t="s">
        <v>411</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199</v>
      </c>
      <c r="B57" s="1346" t="s">
        <v>200</v>
      </c>
      <c r="C57" s="1346" t="s">
        <v>201</v>
      </c>
      <c r="D57" s="1346" t="s">
        <v>202</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199</v>
      </c>
      <c r="B58" s="1346" t="s">
        <v>200</v>
      </c>
      <c r="C58" s="1346" t="s">
        <v>201</v>
      </c>
      <c r="D58" s="1317"/>
      <c r="E58" s="2262"/>
      <c r="F58" s="2262"/>
      <c r="G58" s="2261"/>
      <c r="H58" s="1317"/>
      <c r="I58" s="1317"/>
      <c r="J58" s="1317"/>
      <c r="K58" s="1317"/>
      <c r="L58" s="1342"/>
      <c r="M58" s="1318"/>
      <c r="N58" s="1318"/>
      <c r="P58" s="1319"/>
      <c r="Q58" s="1320"/>
      <c r="R58" s="1319"/>
      <c r="S58" s="1325"/>
      <c r="T58" s="1328" t="s">
        <v>413</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199</v>
      </c>
      <c r="B59" s="1346" t="s">
        <v>200</v>
      </c>
      <c r="C59" s="1317"/>
      <c r="D59" s="1317"/>
      <c r="E59" s="2262"/>
      <c r="F59" s="2261"/>
      <c r="G59" s="1317"/>
      <c r="H59" s="1317"/>
      <c r="I59" s="1317"/>
      <c r="J59" s="1317"/>
      <c r="K59" s="1317"/>
      <c r="L59" s="1342"/>
      <c r="M59" s="1324"/>
      <c r="N59" s="1324"/>
      <c r="P59" s="1319"/>
      <c r="Q59" s="1320"/>
      <c r="R59" s="1319"/>
      <c r="S59" s="1325"/>
      <c r="T59" s="1328" t="s">
        <v>414</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199</v>
      </c>
      <c r="B60" s="1346"/>
      <c r="C60" s="1346"/>
      <c r="D60" s="1346"/>
      <c r="E60" s="2262"/>
      <c r="F60" s="1346"/>
      <c r="G60" s="1346"/>
      <c r="H60" s="1346"/>
      <c r="I60" s="1346"/>
      <c r="J60" s="1346"/>
      <c r="K60" s="1346"/>
      <c r="L60" s="1349"/>
      <c r="M60" s="1324"/>
      <c r="N60" s="1324"/>
      <c r="O60" s="521"/>
      <c r="P60" s="383"/>
      <c r="Q60" s="1347"/>
      <c r="R60" s="383"/>
      <c r="S60" s="1325"/>
      <c r="T60" s="1328" t="s">
        <v>415</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199</v>
      </c>
      <c r="B61" s="1346"/>
      <c r="C61" s="1346"/>
      <c r="D61" s="1346"/>
      <c r="E61" s="2261"/>
      <c r="F61" s="1346"/>
      <c r="G61" s="1346"/>
      <c r="H61" s="1346"/>
      <c r="I61" s="1346"/>
      <c r="J61" s="1346"/>
      <c r="K61" s="1346"/>
      <c r="L61" s="1349"/>
      <c r="M61" s="1324"/>
      <c r="N61" s="1324"/>
      <c r="O61" s="521"/>
      <c r="P61" s="383"/>
      <c r="Q61" s="1347"/>
      <c r="R61" s="383"/>
      <c r="S61" s="1325"/>
      <c r="T61" s="1328" t="s">
        <v>415</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447</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82</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89A86-361D-DB77-0C72-0.2200301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28">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355" t="s">
        <v>488</v>
      </c>
      <c r="W38" s="2265" t="s">
        <v>434</v>
      </c>
      <c r="X38" s="2266"/>
      <c r="Y38" s="2265" t="s">
        <v>435</v>
      </c>
      <c r="Z38" s="2272"/>
      <c r="AA38" s="2266"/>
      <c r="AB38" s="2281"/>
      <c r="AC38" s="13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355" t="s">
        <v>491</v>
      </c>
      <c r="W39" s="1225" t="s">
        <v>492</v>
      </c>
      <c r="X39" s="1225" t="s">
        <v>493</v>
      </c>
      <c r="Y39" s="1360" t="s">
        <v>445</v>
      </c>
      <c r="Z39" s="2273" t="s">
        <v>446</v>
      </c>
      <c r="AA39" s="2274"/>
      <c r="AB39" s="2282"/>
      <c r="AC39" s="1355" t="s">
        <v>491</v>
      </c>
      <c r="AD39" s="1225" t="s">
        <v>492</v>
      </c>
      <c r="AE39" s="1225" t="s">
        <v>493</v>
      </c>
      <c r="AF39" s="1360" t="s">
        <v>445</v>
      </c>
      <c r="AG39" s="2273" t="s">
        <v>446</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225</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225</v>
      </c>
      <c r="B42" s="1366" t="s">
        <v>226</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225</v>
      </c>
      <c r="B43" s="1366" t="s">
        <v>226</v>
      </c>
      <c r="C43" s="1366" t="s">
        <v>227</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225</v>
      </c>
      <c r="B44" s="1366" t="s">
        <v>226</v>
      </c>
      <c r="C44" s="1366" t="s">
        <v>227</v>
      </c>
      <c r="D44" s="1366" t="s">
        <v>494</v>
      </c>
      <c r="E44" s="2262"/>
      <c r="F44" s="2262"/>
      <c r="G44" s="2262"/>
      <c r="H44" s="2262"/>
      <c r="I44" s="2259" t="str">
        <f>S43&amp;".1"</f>
        <v>...1</v>
      </c>
      <c r="J44" s="1366"/>
      <c r="K44" s="1366"/>
      <c r="L44" s="1367"/>
      <c r="P44" s="2260">
        <v>1</v>
      </c>
      <c r="Q44" s="1357"/>
      <c r="R44" s="359"/>
      <c r="S44" s="1361"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225</v>
      </c>
      <c r="B45" s="1366" t="s">
        <v>226</v>
      </c>
      <c r="C45" s="1366" t="s">
        <v>227</v>
      </c>
      <c r="D45" s="1366" t="s">
        <v>494</v>
      </c>
      <c r="E45" s="2262"/>
      <c r="F45" s="2262"/>
      <c r="G45" s="2262"/>
      <c r="H45" s="2262"/>
      <c r="I45" s="2289"/>
      <c r="J45" s="2259" t="str">
        <f>I44&amp;".1"</f>
        <v>...1.1</v>
      </c>
      <c r="K45" s="1366"/>
      <c r="L45" s="1367" t="s">
        <v>405</v>
      </c>
      <c r="P45" s="2260"/>
      <c r="Q45" s="2260">
        <v>1</v>
      </c>
      <c r="R45" s="360"/>
      <c r="S45" s="1361"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225</v>
      </c>
      <c r="B46" s="1366" t="s">
        <v>226</v>
      </c>
      <c r="C46" s="1366" t="s">
        <v>227</v>
      </c>
      <c r="D46" s="1366" t="s">
        <v>494</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225</v>
      </c>
      <c r="B47" s="1366" t="s">
        <v>226</v>
      </c>
      <c r="C47" s="1366" t="s">
        <v>227</v>
      </c>
      <c r="D47" s="1366" t="s">
        <v>494</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225</v>
      </c>
      <c r="B48" s="1366" t="s">
        <v>226</v>
      </c>
      <c r="C48" s="1366" t="s">
        <v>227</v>
      </c>
      <c r="D48" s="1366" t="s">
        <v>494</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225</v>
      </c>
      <c r="B49" s="1366" t="s">
        <v>226</v>
      </c>
      <c r="C49" s="1366" t="s">
        <v>227</v>
      </c>
      <c r="D49" s="1366" t="s">
        <v>494</v>
      </c>
      <c r="E49" s="2262"/>
      <c r="F49" s="2262"/>
      <c r="G49" s="2262"/>
      <c r="H49" s="2262"/>
      <c r="I49" s="2259"/>
      <c r="J49" s="1366"/>
      <c r="K49" s="1366"/>
      <c r="L49" s="1367"/>
      <c r="P49" s="2260"/>
      <c r="Q49" s="1357"/>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225</v>
      </c>
      <c r="B50" s="1366" t="s">
        <v>226</v>
      </c>
      <c r="C50" s="1366" t="s">
        <v>227</v>
      </c>
      <c r="D50" s="1366" t="s">
        <v>494</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225</v>
      </c>
      <c r="B51" s="1346" t="s">
        <v>226</v>
      </c>
      <c r="C51" s="1317"/>
      <c r="D51" s="1317"/>
      <c r="E51" s="2262"/>
      <c r="F51" s="2261"/>
      <c r="G51" s="1317"/>
      <c r="H51" s="1317"/>
      <c r="I51" s="1317"/>
      <c r="J51" s="1317"/>
      <c r="K51" s="1317"/>
      <c r="L51" s="1429"/>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225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6F1C55-9BFB-86F7-66EB-0.63C5758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230</v>
      </c>
      <c r="B42" s="1366" t="s">
        <v>231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230</v>
      </c>
      <c r="B43" s="1366" t="s">
        <v>231</v>
      </c>
      <c r="C43" s="1366" t="s">
        <v>232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230</v>
      </c>
      <c r="B44" s="1366" t="s">
        <v>231</v>
      </c>
      <c r="C44" s="1366" t="s">
        <v>232</v>
      </c>
      <c r="D44" s="1366" t="s">
        <v>495</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230</v>
      </c>
      <c r="B45" s="1366" t="s">
        <v>231</v>
      </c>
      <c r="C45" s="1366" t="s">
        <v>232</v>
      </c>
      <c r="D45" s="1366" t="s">
        <v>495</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230</v>
      </c>
      <c r="B46" s="1366" t="s">
        <v>231</v>
      </c>
      <c r="C46" s="1366" t="s">
        <v>232</v>
      </c>
      <c r="D46" s="1366" t="s">
        <v>495</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230</v>
      </c>
      <c r="B47" s="1366" t="s">
        <v>231</v>
      </c>
      <c r="C47" s="1366" t="s">
        <v>232</v>
      </c>
      <c r="D47" s="1366" t="s">
        <v>495</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230</v>
      </c>
      <c r="B48" s="1366" t="s">
        <v>231</v>
      </c>
      <c r="C48" s="1366" t="s">
        <v>232</v>
      </c>
      <c r="D48" s="1366" t="s">
        <v>495</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230</v>
      </c>
      <c r="B49" s="1366" t="s">
        <v>231</v>
      </c>
      <c r="C49" s="1366" t="s">
        <v>232</v>
      </c>
      <c r="D49" s="1366" t="s">
        <v>495</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230</v>
      </c>
      <c r="B50" s="1366" t="s">
        <v>231</v>
      </c>
      <c r="C50" s="1366" t="s">
        <v>232</v>
      </c>
      <c r="D50" s="1366" t="s">
        <v>495</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230</v>
      </c>
      <c r="B51" s="1346" t="s">
        <v>231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17048C-FD2E-47D1-5E9C-0.6AE88CF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235</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235</v>
      </c>
      <c r="B42" s="1366" t="s">
        <v>236</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235</v>
      </c>
      <c r="B43" s="1366" t="s">
        <v>236</v>
      </c>
      <c r="C43" s="1366" t="s">
        <v>237</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235</v>
      </c>
      <c r="B44" s="1366" t="s">
        <v>236</v>
      </c>
      <c r="C44" s="1366" t="s">
        <v>237</v>
      </c>
      <c r="D44" s="1366" t="s">
        <v>496</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235</v>
      </c>
      <c r="B45" s="1366" t="s">
        <v>236</v>
      </c>
      <c r="C45" s="1366" t="s">
        <v>237</v>
      </c>
      <c r="D45" s="1366" t="s">
        <v>496</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235</v>
      </c>
      <c r="B46" s="1366" t="s">
        <v>236</v>
      </c>
      <c r="C46" s="1366" t="s">
        <v>237</v>
      </c>
      <c r="D46" s="1366" t="s">
        <v>496</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235</v>
      </c>
      <c r="B47" s="1366" t="s">
        <v>236</v>
      </c>
      <c r="C47" s="1366" t="s">
        <v>237</v>
      </c>
      <c r="D47" s="1366" t="s">
        <v>496</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235</v>
      </c>
      <c r="B48" s="1366" t="s">
        <v>236</v>
      </c>
      <c r="C48" s="1366" t="s">
        <v>237</v>
      </c>
      <c r="D48" s="1366" t="s">
        <v>496</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235</v>
      </c>
      <c r="B49" s="1366" t="s">
        <v>236</v>
      </c>
      <c r="C49" s="1366" t="s">
        <v>237</v>
      </c>
      <c r="D49" s="1366" t="s">
        <v>496</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235</v>
      </c>
      <c r="B50" s="1366" t="s">
        <v>236</v>
      </c>
      <c r="C50" s="1366" t="s">
        <v>237</v>
      </c>
      <c r="D50" s="1366" t="s">
        <v>496</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235</v>
      </c>
      <c r="B51" s="1346" t="s">
        <v>236</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64306-8A76-5134-5579-0.1C16575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480</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481</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60">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55" t="s">
        <v>488</v>
      </c>
      <c r="W38" s="2265" t="s">
        <v>434</v>
      </c>
      <c r="X38" s="2266"/>
      <c r="Y38" s="2265" t="s">
        <v>435</v>
      </c>
      <c r="Z38" s="2272"/>
      <c r="AA38" s="2266"/>
      <c r="AB38" s="2281"/>
      <c r="AC38" s="1455" t="s">
        <v>488</v>
      </c>
      <c r="AD38" s="2265" t="s">
        <v>434</v>
      </c>
      <c r="AE38" s="2266"/>
      <c r="AF38" s="2265" t="s">
        <v>435</v>
      </c>
      <c r="AG38" s="2272"/>
      <c r="AH38" s="2266"/>
      <c r="AI38" s="2281"/>
      <c r="AJ38" s="2284"/>
      <c r="AK38" s="2130"/>
      <c r="AQ38" s="1158">
        <v>34</v>
      </c>
    </row>
    <row customHeight="1" ht="35.699999999999996">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55" t="s">
        <v>491</v>
      </c>
      <c r="W39" s="1225" t="s">
        <v>492</v>
      </c>
      <c r="X39" s="1225" t="s">
        <v>493</v>
      </c>
      <c r="Y39" s="1458" t="s">
        <v>445</v>
      </c>
      <c r="Z39" s="2273" t="s">
        <v>446</v>
      </c>
      <c r="AA39" s="2274"/>
      <c r="AB39" s="2282"/>
      <c r="AC39" s="1455" t="s">
        <v>491</v>
      </c>
      <c r="AD39" s="1225" t="s">
        <v>492</v>
      </c>
      <c r="AE39" s="1225" t="s">
        <v>493</v>
      </c>
      <c r="AF39" s="1458" t="s">
        <v>445</v>
      </c>
      <c r="AG39" s="2273" t="s">
        <v>446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240</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240</v>
      </c>
      <c r="B42" s="1366" t="s">
        <v>241</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240</v>
      </c>
      <c r="B43" s="1366" t="s">
        <v>241</v>
      </c>
      <c r="C43" s="1366" t="s">
        <v>242</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480</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481</v>
      </c>
      <c r="AM43" s="503"/>
      <c r="AN43" s="503" t="str">
        <f>IF(T43="","",T43)</f>
        <v>Наименование централизованной системы холодного водоснабжения</v>
      </c>
      <c r="AO43" s="503"/>
      <c r="AP43" s="503"/>
      <c r="AQ43" s="1158">
        <v>23</v>
      </c>
    </row>
    <row customHeight="1" ht="24">
      <c r="A44" s="1366" t="s">
        <v>240</v>
      </c>
      <c r="B44" s="1366" t="s">
        <v>241</v>
      </c>
      <c r="C44" s="1366" t="s">
        <v>242</v>
      </c>
      <c r="D44" s="1366" t="s">
        <v>497</v>
      </c>
      <c r="E44" s="2262"/>
      <c r="F44" s="2262"/>
      <c r="G44" s="2262"/>
      <c r="H44" s="2262"/>
      <c r="I44" s="2259" t="str">
        <f>S43&amp;".1"</f>
        <v>...1</v>
      </c>
      <c r="J44" s="1366"/>
      <c r="K44" s="1366"/>
      <c r="L44" s="1367"/>
      <c r="P44" s="2260">
        <v>1</v>
      </c>
      <c r="Q44" s="1453"/>
      <c r="R44" s="359"/>
      <c r="S44" s="1460"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240</v>
      </c>
      <c r="B45" s="1366" t="s">
        <v>241</v>
      </c>
      <c r="C45" s="1366" t="s">
        <v>242</v>
      </c>
      <c r="D45" s="1366" t="s">
        <v>497</v>
      </c>
      <c r="E45" s="2262"/>
      <c r="F45" s="2262"/>
      <c r="G45" s="2262"/>
      <c r="H45" s="2262"/>
      <c r="I45" s="2289"/>
      <c r="J45" s="2259" t="str">
        <f>I44&amp;".1"</f>
        <v>...1.1</v>
      </c>
      <c r="K45" s="1366"/>
      <c r="L45" s="1367" t="s">
        <v>405</v>
      </c>
      <c r="P45" s="2260"/>
      <c r="Q45" s="2260">
        <v>1</v>
      </c>
      <c r="R45" s="360"/>
      <c r="S45" s="1460"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240</v>
      </c>
      <c r="B46" s="1366" t="s">
        <v>241</v>
      </c>
      <c r="C46" s="1366" t="s">
        <v>242</v>
      </c>
      <c r="D46" s="1366" t="s">
        <v>497</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66</v>
      </c>
      <c r="AA46" s="2268"/>
      <c r="AB46" s="2110" t="s">
        <v>66</v>
      </c>
      <c r="AC46" s="754"/>
      <c r="AD46" s="754"/>
      <c r="AE46" s="1260"/>
      <c r="AF46" s="2268"/>
      <c r="AG46" s="2110" t="s">
        <v>66</v>
      </c>
      <c r="AH46" s="2290"/>
      <c r="AI46" s="2110" t="s">
        <v>66</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240</v>
      </c>
      <c r="B47" s="1366" t="s">
        <v>241</v>
      </c>
      <c r="C47" s="1366" t="s">
        <v>242</v>
      </c>
      <c r="D47" s="1366" t="s">
        <v>497</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240</v>
      </c>
      <c r="B48" s="1366" t="s">
        <v>241</v>
      </c>
      <c r="C48" s="1366" t="s">
        <v>242</v>
      </c>
      <c r="D48" s="1366" t="s">
        <v>497</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240</v>
      </c>
      <c r="B49" s="1366" t="s">
        <v>241</v>
      </c>
      <c r="C49" s="1366" t="s">
        <v>242</v>
      </c>
      <c r="D49" s="1366" t="s">
        <v>497</v>
      </c>
      <c r="E49" s="2262"/>
      <c r="F49" s="2262"/>
      <c r="G49" s="2262"/>
      <c r="H49" s="2262"/>
      <c r="I49" s="2259"/>
      <c r="J49" s="1366"/>
      <c r="K49" s="1366"/>
      <c r="L49" s="1367"/>
      <c r="P49" s="2260"/>
      <c r="Q49" s="1453"/>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240</v>
      </c>
      <c r="B50" s="1366" t="s">
        <v>241</v>
      </c>
      <c r="C50" s="1366" t="s">
        <v>242</v>
      </c>
      <c r="D50" s="1366" t="s">
        <v>497</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240</v>
      </c>
      <c r="B51" s="1346" t="s">
        <v>241</v>
      </c>
      <c r="C51" s="1317"/>
      <c r="D51" s="1317"/>
      <c r="E51" s="2262"/>
      <c r="F51" s="2261"/>
      <c r="G51" s="1317"/>
      <c r="H51" s="1317"/>
      <c r="I51" s="1317"/>
      <c r="J51" s="1317"/>
      <c r="K51" s="1317"/>
      <c r="L51" s="1461"/>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720A8-BF5E-CEC8-2324-0.020812C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124</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395</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396</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397</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398</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399</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400</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401</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402</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66</v>
      </c>
      <c r="Z8" s="1995"/>
      <c r="AA8" s="1993" t="s">
        <v>66</v>
      </c>
      <c r="AB8" s="1999"/>
      <c r="AC8" s="2000" t="s">
        <v>22</v>
      </c>
      <c r="AD8" s="754"/>
      <c r="AE8" s="1260"/>
      <c r="AF8" s="1958"/>
      <c r="AG8" s="1945" t="s">
        <v>66</v>
      </c>
      <c r="AH8" s="1958"/>
      <c r="AI8" s="1945" t="s">
        <v>66</v>
      </c>
      <c r="AJ8" s="1351"/>
      <c r="AK8" s="2256" t="s">
        <v>463</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467</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413</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414</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415</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66</v>
      </c>
      <c r="AH16" s="1739"/>
      <c r="AI16" s="1969" t="s">
        <v>66</v>
      </c>
      <c r="AQ16" s="1634">
        <v>0</v>
      </c>
    </row>
    <row customHeight="1" ht="14.25" hidden="1">
      <c r="AL17" s="1644"/>
      <c r="AM17" s="1644"/>
      <c r="AN17" s="1644"/>
      <c r="AO17" s="1644"/>
      <c r="AP17" s="1644"/>
      <c r="AQ17" s="1634">
        <v>0</v>
      </c>
    </row>
    <row customHeight="1" ht="14.25" hidden="1">
      <c r="O18" s="1348" t="s">
        <v>416</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417</v>
      </c>
      <c r="P20" s="1511"/>
      <c r="Q20" s="1513"/>
      <c r="R20" s="1513"/>
      <c r="Y20" s="1510" t="s">
        <v>419</v>
      </c>
      <c r="AA20" s="1510" t="s">
        <v>420</v>
      </c>
      <c r="AC20" s="1510" t="s">
        <v>469</v>
      </c>
      <c r="AG20" s="1510" t="s">
        <v>419</v>
      </c>
      <c r="AI20" s="1510" t="s">
        <v>420</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422</v>
      </c>
      <c r="T28" s="2253"/>
      <c r="U28" s="1375"/>
      <c r="V28" s="2267" t="str">
        <f>IF(TITLE_DATE_PR_CHANGE="",IF(TITLE_DATE_PR="","",TITLE_DATE_PR),TITLE_DATE_PR_CHANGE)</f>
        <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423</v>
      </c>
      <c r="T29" s="2253"/>
      <c r="U29" s="1375"/>
      <c r="V29" s="2254" t="str">
        <f>IF(TITLE_NUMBER_PR_CHANGE="",IF(TITLE_NUMBER_PR="","",TITLE_NUMBER_PR),TITLE_NUMBER_PR_CHANGE)</f>
        <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43</v>
      </c>
      <c r="T30" s="2253"/>
      <c r="U30" s="1375"/>
      <c r="V30" s="2254" t="str">
        <f>IF(TITLE_IST_PUB_CHANGE="",IF(TITLE_IST_PUB="","",TITLE_IST_PUB),TITLE_IST_PUB_CHANGE)</f>
        <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422</v>
      </c>
      <c r="T32" s="2253"/>
      <c r="U32" s="1375"/>
      <c r="V32" s="2267" t="str">
        <f>IF(TITLE_DATE_PR_CHANGE="",IF(TITLE_DATE_PR="","",TITLE_DATE_PR),TITLE_DATE_PR_CHANGE)</f>
        <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423</v>
      </c>
      <c r="T33" s="2253"/>
      <c r="U33" s="1375"/>
      <c r="V33" s="2254" t="str">
        <f>IF(TITLE_NUMBER_PR_CHANGE="",IF(TITLE_NUMBER_PR="","",TITLE_NUMBER_PR),TITLE_NUMBER_PR_CHANGE)</f>
        <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426</v>
      </c>
      <c r="AB34" s="1645"/>
      <c r="AC34" s="1638"/>
      <c r="AD34" s="1638"/>
      <c r="AE34" s="1638"/>
      <c r="AF34" s="1638"/>
      <c r="AG34" s="1638"/>
      <c r="AH34" s="1638"/>
      <c r="AI34" s="1645" t="s">
        <v>426</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299</v>
      </c>
      <c r="T36" s="2130"/>
      <c r="U36" s="2130"/>
      <c r="V36" s="2130"/>
      <c r="W36" s="2130"/>
      <c r="X36" s="2130"/>
      <c r="Y36" s="2130"/>
      <c r="Z36" s="2130"/>
      <c r="AA36" s="2178"/>
      <c r="AB36" s="2178"/>
      <c r="AC36" s="2178"/>
      <c r="AD36" s="2130"/>
      <c r="AE36" s="2130"/>
      <c r="AF36" s="2130"/>
      <c r="AG36" s="2130"/>
      <c r="AH36" s="2130"/>
      <c r="AI36" s="2130"/>
      <c r="AJ36" s="2130"/>
      <c r="AK36" s="2130" t="s">
        <v>300</v>
      </c>
      <c r="AQ36" s="1634">
        <v>14</v>
      </c>
    </row>
    <row customHeight="1" ht="14.699999999999998">
      <c r="Q37" s="294"/>
      <c r="R37" s="379"/>
      <c r="S37" s="2276" t="s">
        <v>88</v>
      </c>
      <c r="T37" s="2212" t="s">
        <v>498</v>
      </c>
      <c r="U37" s="340"/>
      <c r="V37" s="2278"/>
      <c r="W37" s="2278"/>
      <c r="X37" s="2278"/>
      <c r="Y37" s="2278"/>
      <c r="Z37" s="2278"/>
      <c r="AA37" s="2212" t="s">
        <v>429</v>
      </c>
      <c r="AB37" s="2211" t="s">
        <v>499</v>
      </c>
      <c r="AC37" s="2211" t="s">
        <v>473</v>
      </c>
      <c r="AD37" s="2294" t="s">
        <v>428</v>
      </c>
      <c r="AE37" s="2294"/>
      <c r="AF37" s="2278"/>
      <c r="AG37" s="2278"/>
      <c r="AH37" s="2279"/>
      <c r="AI37" s="2280" t="s">
        <v>429</v>
      </c>
      <c r="AJ37" s="2283" t="s">
        <v>431</v>
      </c>
      <c r="AK37" s="2130"/>
      <c r="AQ37" s="1634">
        <v>14</v>
      </c>
    </row>
    <row customHeight="1" ht="35.699999999999996">
      <c r="Q38" s="294"/>
      <c r="R38" s="379"/>
      <c r="S38" s="2276"/>
      <c r="T38" s="2212"/>
      <c r="U38" s="1034"/>
      <c r="V38" s="2106" t="s">
        <v>476</v>
      </c>
      <c r="W38" s="2130"/>
      <c r="X38" s="2297" t="s">
        <v>435</v>
      </c>
      <c r="Y38" s="2316"/>
      <c r="Z38" s="2316"/>
      <c r="AA38" s="2212"/>
      <c r="AB38" s="2211"/>
      <c r="AC38" s="2211"/>
      <c r="AD38" s="2106" t="s">
        <v>476</v>
      </c>
      <c r="AE38" s="2130"/>
      <c r="AF38" s="2316" t="s">
        <v>435</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136</v>
      </c>
      <c r="C40" s="1269" t="s">
        <v>137</v>
      </c>
      <c r="D40" s="1269" t="s">
        <v>138</v>
      </c>
      <c r="E40" s="1313" t="s">
        <v>436</v>
      </c>
      <c r="F40" s="1313" t="s">
        <v>437</v>
      </c>
      <c r="G40" s="1313" t="s">
        <v>438</v>
      </c>
      <c r="H40" s="1313" t="s">
        <v>439</v>
      </c>
      <c r="I40" s="1313" t="s">
        <v>440</v>
      </c>
      <c r="J40" s="1313" t="s">
        <v>441</v>
      </c>
      <c r="K40" s="1313" t="s">
        <v>442</v>
      </c>
      <c r="L40" s="1313" t="s">
        <v>417</v>
      </c>
      <c r="Q40" s="294"/>
      <c r="R40" s="379"/>
      <c r="S40" s="2276"/>
      <c r="T40" s="2212"/>
      <c r="U40" s="305"/>
      <c r="V40" s="1953" t="s">
        <v>477</v>
      </c>
      <c r="W40" s="1953" t="s">
        <v>478</v>
      </c>
      <c r="X40" s="1941" t="s">
        <v>445</v>
      </c>
      <c r="Y40" s="2273" t="s">
        <v>446</v>
      </c>
      <c r="Z40" s="2323"/>
      <c r="AA40" s="2212"/>
      <c r="AB40" s="2211"/>
      <c r="AC40" s="2211"/>
      <c r="AD40" s="1971" t="s">
        <v>477</v>
      </c>
      <c r="AE40" s="1962" t="s">
        <v>478</v>
      </c>
      <c r="AF40" s="1941" t="s">
        <v>445</v>
      </c>
      <c r="AG40" s="2273" t="s">
        <v>446</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109</v>
      </c>
      <c r="T41" s="1258" t="s">
        <v>110</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205</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124</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7"/>
      <c r="AN42" s="1627" t="str">
        <f>IF(T42="","",T42)</f>
        <v>Наименование тарифа</v>
      </c>
      <c r="AO42" s="1627"/>
      <c r="AP42" s="1627"/>
      <c r="AQ42" s="1634">
        <v>102</v>
      </c>
    </row>
    <row customHeight="1" ht="22.049999999999997">
      <c r="A43" s="1270" t="s">
        <v>205</v>
      </c>
      <c r="B43" s="1270" t="s">
        <v>206</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396</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397</v>
      </c>
      <c r="AM43" s="1627"/>
      <c r="AN43" s="1627" t="str">
        <f>IF(T43="","",T43)</f>
        <v>Территория действия тарифа</v>
      </c>
      <c r="AO43" s="1627"/>
      <c r="AP43" s="1627"/>
      <c r="AQ43" s="1634">
        <v>21</v>
      </c>
    </row>
    <row customHeight="1" ht="24">
      <c r="A44" s="1270" t="s">
        <v>205</v>
      </c>
      <c r="B44" s="1270" t="s">
        <v>206</v>
      </c>
      <c r="C44" s="1270" t="s">
        <v>207</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398</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399</v>
      </c>
      <c r="AM44" s="1627"/>
      <c r="AN44" s="1627" t="str">
        <f>IF(T44="","",T44)</f>
        <v>Наименование системы теплоснабжения </v>
      </c>
      <c r="AO44" s="1627"/>
      <c r="AP44" s="1627"/>
      <c r="AQ44" s="1634">
        <v>23</v>
      </c>
    </row>
    <row customHeight="1" ht="22.049999999999997">
      <c r="A45" s="1270" t="s">
        <v>205</v>
      </c>
      <c r="B45" s="1270" t="s">
        <v>206</v>
      </c>
      <c r="C45" s="1270" t="s">
        <v>207</v>
      </c>
      <c r="D45" s="1270" t="s">
        <v>208</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400</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401</v>
      </c>
      <c r="AM45" s="1627"/>
      <c r="AN45" s="1627" t="str">
        <f>IF(T45="","",T45)</f>
        <v>Источник тепловой энергии  </v>
      </c>
      <c r="AO45" s="1627"/>
      <c r="AP45" s="1627"/>
      <c r="AQ45" s="1634">
        <v>21</v>
      </c>
    </row>
    <row s="1645" customFormat="1" customHeight="1" ht="0">
      <c r="A46" s="1378" t="s">
        <v>205</v>
      </c>
      <c r="B46" s="1378" t="s">
        <v>206</v>
      </c>
      <c r="C46" s="1378" t="s">
        <v>207</v>
      </c>
      <c r="D46" s="1378" t="s">
        <v>208</v>
      </c>
      <c r="E46" s="2293"/>
      <c r="F46" s="2293"/>
      <c r="G46" s="2293"/>
      <c r="H46" s="2293"/>
      <c r="I46" s="2130" t="str">
        <f>S45&amp;".1"</f>
        <v>....1</v>
      </c>
      <c r="J46" s="1378"/>
      <c r="K46" s="1378"/>
      <c r="L46" s="1384" t="s">
        <v>402</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205</v>
      </c>
      <c r="B47" s="1378" t="s">
        <v>206</v>
      </c>
      <c r="C47" s="1378" t="s">
        <v>207</v>
      </c>
      <c r="D47" s="1378" t="s">
        <v>208</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205</v>
      </c>
      <c r="B48" s="1270" t="s">
        <v>206</v>
      </c>
      <c r="C48" s="1270" t="s">
        <v>207</v>
      </c>
      <c r="D48" s="1270" t="s">
        <v>208</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66</v>
      </c>
      <c r="Z48" s="1958"/>
      <c r="AA48" s="1945" t="s">
        <v>66</v>
      </c>
      <c r="AB48" s="1967"/>
      <c r="AC48" s="1966" t="s">
        <v>22</v>
      </c>
      <c r="AD48" s="754"/>
      <c r="AE48" s="1260"/>
      <c r="AF48" s="1958"/>
      <c r="AG48" s="1945" t="s">
        <v>66</v>
      </c>
      <c r="AH48" s="1958"/>
      <c r="AI48" s="1945" t="s">
        <v>66</v>
      </c>
      <c r="AJ48" s="1351"/>
      <c r="AK48" s="2256" t="s">
        <v>479</v>
      </c>
      <c r="AL48" s="1639">
        <f>STRCHECKDATE(#REF!)</f>
      </c>
      <c r="AM48" s="1627"/>
      <c r="AN48" s="1627" t="str">
        <f>IF(T48="","",T48)</f>
        <v/>
      </c>
      <c r="AO48" s="1627"/>
      <c r="AP48" s="1627"/>
      <c r="AQ48" s="1634">
        <v>21</v>
      </c>
    </row>
    <row customHeight="1" ht="11.549999999999999">
      <c r="A49" s="1270" t="s">
        <v>205</v>
      </c>
      <c r="B49" s="1270" t="s">
        <v>206</v>
      </c>
      <c r="C49" s="1270" t="s">
        <v>207</v>
      </c>
      <c r="D49" s="1270" t="s">
        <v>208</v>
      </c>
      <c r="E49" s="2293"/>
      <c r="F49" s="2293"/>
      <c r="G49" s="2293"/>
      <c r="H49" s="2293"/>
      <c r="I49" s="2104"/>
      <c r="J49" s="2130"/>
      <c r="K49" s="1270"/>
      <c r="L49" s="1313"/>
      <c r="P49" s="2260"/>
      <c r="Q49" s="2260"/>
      <c r="R49" s="359"/>
      <c r="S49" s="1281"/>
      <c r="T49" s="290" t="s">
        <v>467</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205</v>
      </c>
      <c r="B50" s="1378" t="s">
        <v>206</v>
      </c>
      <c r="C50" s="1378" t="s">
        <v>207</v>
      </c>
      <c r="D50" s="1378" t="s">
        <v>208</v>
      </c>
      <c r="E50" s="2293"/>
      <c r="F50" s="2293"/>
      <c r="G50" s="2293"/>
      <c r="H50" s="2293"/>
      <c r="I50" s="2130"/>
      <c r="J50" s="1378"/>
      <c r="K50" s="1378"/>
      <c r="L50" s="1384"/>
      <c r="M50" s="1249"/>
      <c r="N50" s="1249"/>
      <c r="O50" s="1249"/>
      <c r="P50" s="2260"/>
      <c r="Q50" s="1957"/>
      <c r="R50" s="359"/>
      <c r="S50" s="1389"/>
      <c r="T50" s="1390" t="s">
        <v>411</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205</v>
      </c>
      <c r="B51" s="1378" t="s">
        <v>206</v>
      </c>
      <c r="C51" s="1378" t="s">
        <v>207</v>
      </c>
      <c r="D51" s="1378" t="s">
        <v>208</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205</v>
      </c>
      <c r="B52" s="1378" t="s">
        <v>206</v>
      </c>
      <c r="C52" s="1378" t="s">
        <v>207</v>
      </c>
      <c r="D52" s="1377"/>
      <c r="E52" s="2293"/>
      <c r="F52" s="2293"/>
      <c r="G52" s="2292"/>
      <c r="H52" s="1377"/>
      <c r="I52" s="1377"/>
      <c r="J52" s="1377"/>
      <c r="K52" s="1377"/>
      <c r="L52" s="1380"/>
      <c r="M52" s="1381"/>
      <c r="N52" s="1381"/>
      <c r="O52" s="354"/>
      <c r="P52" s="1319"/>
      <c r="Q52" s="1320"/>
      <c r="R52" s="1319"/>
      <c r="S52" s="1325"/>
      <c r="T52" s="1328" t="s">
        <v>413</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205</v>
      </c>
      <c r="B53" s="1378" t="s">
        <v>206</v>
      </c>
      <c r="C53" s="1377"/>
      <c r="D53" s="1377"/>
      <c r="E53" s="2293"/>
      <c r="F53" s="2292"/>
      <c r="G53" s="1377"/>
      <c r="H53" s="1377"/>
      <c r="I53" s="1377"/>
      <c r="J53" s="1377"/>
      <c r="K53" s="1377"/>
      <c r="L53" s="1380"/>
      <c r="M53" s="1382"/>
      <c r="N53" s="1382"/>
      <c r="O53" s="354"/>
      <c r="P53" s="1319"/>
      <c r="Q53" s="1320"/>
      <c r="R53" s="1319"/>
      <c r="S53" s="1325"/>
      <c r="T53" s="1328" t="s">
        <v>414</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205</v>
      </c>
      <c r="B54" s="1378"/>
      <c r="C54" s="1378"/>
      <c r="D54" s="1378"/>
      <c r="E54" s="2293"/>
      <c r="F54" s="1378"/>
      <c r="G54" s="1378"/>
      <c r="H54" s="1378"/>
      <c r="I54" s="1378"/>
      <c r="J54" s="1378"/>
      <c r="K54" s="1378"/>
      <c r="L54" s="1384"/>
      <c r="M54" s="1382"/>
      <c r="N54" s="1382"/>
      <c r="O54" s="354"/>
      <c r="P54" s="383"/>
      <c r="Q54" s="1347"/>
      <c r="R54" s="383"/>
      <c r="S54" s="1325"/>
      <c r="T54" s="1328" t="s">
        <v>415</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205</v>
      </c>
      <c r="B55" s="1378"/>
      <c r="C55" s="1378"/>
      <c r="D55" s="1378"/>
      <c r="E55" s="2292"/>
      <c r="F55" s="1378"/>
      <c r="G55" s="1378"/>
      <c r="H55" s="1378"/>
      <c r="I55" s="1378"/>
      <c r="J55" s="1378"/>
      <c r="K55" s="1378"/>
      <c r="L55" s="1384"/>
      <c r="M55" s="1382"/>
      <c r="N55" s="1382"/>
      <c r="O55" s="354"/>
      <c r="P55" s="383"/>
      <c r="Q55" s="1347"/>
      <c r="R55" s="383"/>
      <c r="S55" s="1325"/>
      <c r="T55" s="1328" t="s">
        <v>415</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447</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82</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F299E1-1F85-C897-9B04-0.0672CF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480</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481</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66</v>
      </c>
      <c r="AB8" s="1737"/>
      <c r="AC8" s="1462" t="s">
        <v>66</v>
      </c>
      <c r="AD8" s="2188" t="s">
        <v>66</v>
      </c>
      <c r="AE8" s="2329"/>
      <c r="AF8" s="2208">
        <v>1</v>
      </c>
      <c r="AG8" s="2366"/>
      <c r="AH8" s="2110" t="s">
        <v>66</v>
      </c>
      <c r="AI8" s="2329"/>
      <c r="AJ8" s="2208">
        <v>1</v>
      </c>
      <c r="AK8" s="2330" t="s">
        <v>22</v>
      </c>
      <c r="AL8" s="2110" t="s">
        <v>66</v>
      </c>
      <c r="AM8" s="2195"/>
      <c r="AN8" s="2208">
        <v>1</v>
      </c>
      <c r="AO8" s="2360"/>
      <c r="AP8" s="2361" t="s">
        <v>66</v>
      </c>
      <c r="AQ8" s="314"/>
      <c r="AR8" s="1466">
        <v>1</v>
      </c>
      <c r="AS8" s="1469" t="s">
        <v>22</v>
      </c>
      <c r="AT8" s="754"/>
      <c r="AU8" s="1260"/>
      <c r="AV8" s="754"/>
      <c r="AW8" s="1260"/>
      <c r="AX8" s="1737"/>
      <c r="AY8" s="1462" t="s">
        <v>66</v>
      </c>
      <c r="AZ8" s="1737"/>
      <c r="BA8" s="146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66</v>
      </c>
      <c r="AZ20" s="1739"/>
      <c r="BA20" s="1463"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51" t="s">
        <v>477</v>
      </c>
      <c r="W44" s="1451" t="s">
        <v>478</v>
      </c>
      <c r="X44" s="1451" t="s">
        <v>477</v>
      </c>
      <c r="Y44" s="1451" t="s">
        <v>478</v>
      </c>
      <c r="Z44" s="1458"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51" t="s">
        <v>477</v>
      </c>
      <c r="AU44" s="1451" t="s">
        <v>478</v>
      </c>
      <c r="AV44" s="1451" t="s">
        <v>477</v>
      </c>
      <c r="AW44" s="1451" t="s">
        <v>478</v>
      </c>
      <c r="AX44" s="1458"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245</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245</v>
      </c>
      <c r="B47" s="1366" t="s">
        <v>246</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43.050000000000004">
      <c r="A48" s="1366" t="s">
        <v>245</v>
      </c>
      <c r="B48" s="1366" t="s">
        <v>246</v>
      </c>
      <c r="C48" s="1366" t="s">
        <v>247</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480</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481</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245</v>
      </c>
      <c r="B49" s="1346" t="s">
        <v>246</v>
      </c>
      <c r="C49" s="1346" t="s">
        <v>247</v>
      </c>
      <c r="D49" s="1346" t="s">
        <v>514</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245</v>
      </c>
      <c r="B50" s="1346" t="s">
        <v>246</v>
      </c>
      <c r="C50" s="1346" t="s">
        <v>247</v>
      </c>
      <c r="D50" s="1346" t="s">
        <v>514</v>
      </c>
      <c r="E50" s="2262"/>
      <c r="F50" s="2262"/>
      <c r="G50" s="2262"/>
      <c r="H50" s="2262"/>
      <c r="I50" s="2259" t="str">
        <f>S49&amp;".1"</f>
        <v>.1</v>
      </c>
      <c r="J50" s="1346"/>
      <c r="K50" s="1346"/>
      <c r="L50" s="1349" t="s">
        <v>402</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245</v>
      </c>
      <c r="B51" s="1346" t="s">
        <v>246</v>
      </c>
      <c r="C51" s="1346" t="s">
        <v>247</v>
      </c>
      <c r="D51" s="1346" t="s">
        <v>514</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245</v>
      </c>
      <c r="B52" s="1366" t="s">
        <v>246</v>
      </c>
      <c r="C52" s="1366" t="s">
        <v>247</v>
      </c>
      <c r="D52" s="1366" t="s">
        <v>514</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66</v>
      </c>
      <c r="AB52" s="1737"/>
      <c r="AC52" s="146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66">
        <v>1</v>
      </c>
      <c r="AS52" s="1469" t="s">
        <v>22</v>
      </c>
      <c r="AT52" s="754"/>
      <c r="AU52" s="1260"/>
      <c r="AV52" s="754"/>
      <c r="AW52" s="1260"/>
      <c r="AX52" s="1737"/>
      <c r="AY52" s="1462" t="s">
        <v>66</v>
      </c>
      <c r="AZ52" s="1737"/>
      <c r="BA52" s="146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245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245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245</v>
      </c>
      <c r="B56" s="1366" t="s">
        <v>246</v>
      </c>
      <c r="C56" s="1366" t="s">
        <v>247</v>
      </c>
      <c r="D56" s="1366" t="s">
        <v>514</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245</v>
      </c>
      <c r="B57" s="1366" t="s">
        <v>246</v>
      </c>
      <c r="C57" s="1366" t="s">
        <v>247</v>
      </c>
      <c r="D57" s="1366" t="s">
        <v>514</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245</v>
      </c>
      <c r="B58" s="1346" t="s">
        <v>246</v>
      </c>
      <c r="C58" s="1346" t="s">
        <v>247</v>
      </c>
      <c r="D58" s="1346" t="s">
        <v>514</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245</v>
      </c>
      <c r="B59" s="1346" t="s">
        <v>246</v>
      </c>
      <c r="C59" s="1346" t="s">
        <v>247</v>
      </c>
      <c r="D59" s="1346" t="s">
        <v>514</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245</v>
      </c>
      <c r="B60" s="1346" t="s">
        <v>246</v>
      </c>
      <c r="C60" s="1346" t="s">
        <v>247</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245</v>
      </c>
      <c r="B61" s="1346" t="s">
        <v>246</v>
      </c>
      <c r="C61" s="1317"/>
      <c r="D61" s="1317"/>
      <c r="E61" s="2262"/>
      <c r="F61" s="2261"/>
      <c r="G61" s="1317"/>
      <c r="H61" s="1317"/>
      <c r="I61" s="1317"/>
      <c r="J61" s="1317"/>
      <c r="K61" s="1317"/>
      <c r="L61" s="146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245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A30E-61E6-08CE-994E-0.23C27E3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265</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265</v>
      </c>
      <c r="B42" s="1366" t="s">
        <v>266</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265</v>
      </c>
      <c r="B43" s="1366" t="s">
        <v>266</v>
      </c>
      <c r="C43" s="1366" t="s">
        <v>267</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265</v>
      </c>
      <c r="B44" s="1366" t="s">
        <v>266</v>
      </c>
      <c r="C44" s="1366" t="s">
        <v>267</v>
      </c>
      <c r="D44" s="1366" t="s">
        <v>519</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265</v>
      </c>
      <c r="B45" s="1366" t="s">
        <v>266</v>
      </c>
      <c r="C45" s="1366" t="s">
        <v>267</v>
      </c>
      <c r="D45" s="1366" t="s">
        <v>519</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265</v>
      </c>
      <c r="B46" s="1366" t="s">
        <v>266</v>
      </c>
      <c r="C46" s="1366" t="s">
        <v>267</v>
      </c>
      <c r="D46" s="1366" t="s">
        <v>519</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265</v>
      </c>
      <c r="B47" s="1366" t="s">
        <v>266</v>
      </c>
      <c r="C47" s="1366" t="s">
        <v>267</v>
      </c>
      <c r="D47" s="1366" t="s">
        <v>519</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265</v>
      </c>
      <c r="B48" s="1366" t="s">
        <v>266</v>
      </c>
      <c r="C48" s="1366" t="s">
        <v>267</v>
      </c>
      <c r="D48" s="1366" t="s">
        <v>519</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265</v>
      </c>
      <c r="B49" s="1366" t="s">
        <v>266</v>
      </c>
      <c r="C49" s="1366" t="s">
        <v>267</v>
      </c>
      <c r="D49" s="1366" t="s">
        <v>519</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265</v>
      </c>
      <c r="B50" s="1366" t="s">
        <v>266</v>
      </c>
      <c r="C50" s="1366" t="s">
        <v>267</v>
      </c>
      <c r="D50" s="1366" t="s">
        <v>519</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265</v>
      </c>
      <c r="B51" s="1346" t="s">
        <v>266</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265</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02AE7-FC9B-FCBE-823D-0.5938300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397</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515</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516</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5"/>
      <c r="AC5" s="2356"/>
      <c r="AD5" s="2357"/>
      <c r="AE5" s="2357"/>
      <c r="AF5" s="2357"/>
      <c r="AG5" s="2357"/>
      <c r="AH5" s="2357"/>
      <c r="AI5" s="2357"/>
      <c r="AJ5" s="2358"/>
      <c r="AK5" s="1261" t="s">
        <v>483</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50"/>
      <c r="AC6" s="2248"/>
      <c r="AD6" s="2249"/>
      <c r="AE6" s="2249"/>
      <c r="AF6" s="2249"/>
      <c r="AG6" s="2249"/>
      <c r="AH6" s="2249"/>
      <c r="AI6" s="2249"/>
      <c r="AJ6" s="2250"/>
      <c r="AK6" s="1310" t="s">
        <v>484</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66</v>
      </c>
      <c r="AA7" s="2268"/>
      <c r="AB7" s="2110" t="s">
        <v>66</v>
      </c>
      <c r="AC7" s="754"/>
      <c r="AD7" s="754"/>
      <c r="AE7" s="1260"/>
      <c r="AF7" s="2268"/>
      <c r="AG7" s="2110" t="s">
        <v>66</v>
      </c>
      <c r="AH7" s="2290"/>
      <c r="AI7" s="2110" t="s">
        <v>66</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370"/>
      <c r="X9" s="370"/>
      <c r="Y9" s="370"/>
      <c r="Z9" s="370"/>
      <c r="AA9" s="370"/>
      <c r="AB9" s="370"/>
      <c r="AC9" s="370"/>
      <c r="AD9" s="370"/>
      <c r="AE9" s="370"/>
      <c r="AF9" s="370"/>
      <c r="AG9" s="370"/>
      <c r="AH9" s="370"/>
      <c r="AI9" s="370"/>
      <c r="AJ9" s="370"/>
      <c r="AK9" s="1261" t="s">
        <v>486</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66</v>
      </c>
      <c r="AH15" s="2270"/>
      <c r="AI15" s="2271" t="s">
        <v>66</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416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417</v>
      </c>
      <c r="P20" s="1365"/>
      <c r="Q20" s="1445"/>
      <c r="R20" s="1445"/>
      <c r="S20" s="732"/>
      <c r="T20" s="1163" t="s">
        <v>418</v>
      </c>
      <c r="Z20" s="189" t="s">
        <v>419</v>
      </c>
      <c r="AB20" s="189" t="s">
        <v>420</v>
      </c>
      <c r="AC20" s="1163" t="s">
        <v>418</v>
      </c>
      <c r="AG20" s="189" t="s">
        <v>421</v>
      </c>
      <c r="AI20" s="189" t="s">
        <v>420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1246"/>
      <c r="AQ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329"/>
      <c r="AC27" s="2254" t="str">
        <f>IF(TITLE_NAME_OR_PR_CHANGE="",IF(TITLE_NAME_OR_PR="","",TITLE_NAME_OR_PR),TITLE_NAME_OR_PR_CHANGE)</f>
        <v/>
      </c>
      <c r="AD27" s="2254"/>
      <c r="AE27" s="2254"/>
      <c r="AF27" s="2254"/>
      <c r="AG27" s="2254"/>
      <c r="AH27" s="2254"/>
      <c r="AI27" s="329"/>
      <c r="AJ27" s="329"/>
      <c r="AK27" s="283"/>
      <c r="AL27" s="371"/>
      <c r="AM27" s="371"/>
      <c r="AN27" s="371"/>
      <c r="AO27" s="371"/>
      <c r="AP27" s="371"/>
      <c r="AQ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329"/>
      <c r="AC28" s="2267" t="str">
        <f>IF(TITLE_DATE_PR_CHANGE="",IF(TITLE_DATE_PR="","",TITLE_DATE_PR),TITLE_DATE_PR_CHANGE)</f>
        <v/>
      </c>
      <c r="AD28" s="2267"/>
      <c r="AE28" s="2267"/>
      <c r="AF28" s="2267"/>
      <c r="AG28" s="2267"/>
      <c r="AH28" s="2267"/>
      <c r="AI28" s="329"/>
      <c r="AJ28" s="329"/>
      <c r="AK28" s="283"/>
      <c r="AL28" s="371"/>
      <c r="AM28" s="371"/>
      <c r="AN28" s="371"/>
      <c r="AO28" s="371"/>
      <c r="AP28" s="371"/>
      <c r="AQ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329"/>
      <c r="AC29" s="2254" t="str">
        <f>IF(TITLE_NUMBER_PR_CHANGE="",IF(TITLE_NUMBER_PR="","",TITLE_NUMBER_PR),TITLE_NUMBER_PR_CHANGE)</f>
        <v/>
      </c>
      <c r="AD29" s="2254"/>
      <c r="AE29" s="2254"/>
      <c r="AF29" s="2254"/>
      <c r="AG29" s="2254"/>
      <c r="AH29" s="2254"/>
      <c r="AI29" s="329"/>
      <c r="AJ29" s="329"/>
      <c r="AK29" s="283"/>
      <c r="AL29" s="371"/>
      <c r="AM29" s="371"/>
      <c r="AN29" s="371"/>
      <c r="AO29" s="371"/>
      <c r="AP29" s="371"/>
      <c r="AQ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329"/>
      <c r="AC30" s="2254" t="str">
        <f>IF(TITLE_IST_PUB_CHANGE="",IF(TITLE_IST_PUB="","",TITLE_IST_PUB),TITLE_IST_PUB_CHANGE)</f>
        <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329"/>
      <c r="AC32" s="2267" t="str">
        <f>IF(TITLE_DATE_PR_CHANGE="",IF(TITLE_DATE_PR="","",TITLE_DATE_PR),TITLE_DATE_PR_CHANGE)</f>
        <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329"/>
      <c r="AC33" s="2254" t="str">
        <f>IF(TITLE_NUMBER_PR_CHANGE="",IF(TITLE_NUMBER_PR="","",TITLE_NUMBER_PR),TITLE_NUMBER_PR_CHANGE)</f>
        <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426</v>
      </c>
      <c r="AC34" s="329"/>
      <c r="AD34" s="329"/>
      <c r="AE34" s="329"/>
      <c r="AF34" s="329"/>
      <c r="AG34" s="329"/>
      <c r="AH34" s="329"/>
      <c r="AI34" s="281" t="s">
        <v>426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t="s">
        <v>300</v>
      </c>
      <c r="AQ36" s="1158">
        <v>14</v>
      </c>
    </row>
    <row customHeight="1" ht="14.699999999999998">
      <c r="Q37" s="379"/>
      <c r="R37" s="379"/>
      <c r="S37" s="2276" t="s">
        <v>88</v>
      </c>
      <c r="T37" s="2212" t="s">
        <v>427</v>
      </c>
      <c r="U37" s="304"/>
      <c r="V37" s="2277" t="s">
        <v>428</v>
      </c>
      <c r="W37" s="2278"/>
      <c r="X37" s="2278"/>
      <c r="Y37" s="2278"/>
      <c r="Z37" s="2278"/>
      <c r="AA37" s="2279"/>
      <c r="AB37" s="2280" t="s">
        <v>429</v>
      </c>
      <c r="AC37" s="2277" t="s">
        <v>428</v>
      </c>
      <c r="AD37" s="2278"/>
      <c r="AE37" s="2278"/>
      <c r="AF37" s="2278"/>
      <c r="AG37" s="2278"/>
      <c r="AH37" s="2279"/>
      <c r="AI37" s="2280" t="s">
        <v>430</v>
      </c>
      <c r="AJ37" s="2283" t="s">
        <v>431</v>
      </c>
      <c r="AK37" s="2130"/>
      <c r="AQ37" s="1158">
        <v>14</v>
      </c>
    </row>
    <row customHeight="1" ht="35.699999999999996">
      <c r="Q38" s="379"/>
      <c r="R38" s="379"/>
      <c r="S38" s="2276"/>
      <c r="T38" s="2212"/>
      <c r="U38" s="1034"/>
      <c r="V38" s="1486" t="s">
        <v>488</v>
      </c>
      <c r="W38" s="2265" t="s">
        <v>434</v>
      </c>
      <c r="X38" s="2266"/>
      <c r="Y38" s="2265" t="s">
        <v>435</v>
      </c>
      <c r="Z38" s="2272"/>
      <c r="AA38" s="2266"/>
      <c r="AB38" s="2281"/>
      <c r="AC38" s="1486" t="s">
        <v>488</v>
      </c>
      <c r="AD38" s="2265" t="s">
        <v>434</v>
      </c>
      <c r="AE38" s="2266"/>
      <c r="AF38" s="2265" t="s">
        <v>435</v>
      </c>
      <c r="AG38" s="2272"/>
      <c r="AH38" s="2266"/>
      <c r="AI38" s="2281"/>
      <c r="AJ38" s="2284"/>
      <c r="AK38" s="2130"/>
      <c r="AQ38" s="1158">
        <v>34</v>
      </c>
    </row>
    <row customHeight="1" ht="90.3">
      <c r="A39" s="1373"/>
      <c r="B39" s="1373" t="s">
        <v>136</v>
      </c>
      <c r="C39" s="1373" t="s">
        <v>137</v>
      </c>
      <c r="D39" s="1373" t="s">
        <v>138</v>
      </c>
      <c r="E39" s="1367" t="s">
        <v>436</v>
      </c>
      <c r="F39" s="1367" t="s">
        <v>437</v>
      </c>
      <c r="G39" s="1367" t="s">
        <v>438</v>
      </c>
      <c r="H39" s="1367"/>
      <c r="I39" s="1367" t="s">
        <v>489</v>
      </c>
      <c r="J39" s="1367" t="s">
        <v>441</v>
      </c>
      <c r="K39" s="1367" t="s">
        <v>490</v>
      </c>
      <c r="L39" s="1367" t="s">
        <v>417</v>
      </c>
      <c r="Q39" s="379"/>
      <c r="R39" s="379"/>
      <c r="S39" s="2276"/>
      <c r="T39" s="2212"/>
      <c r="U39" s="305"/>
      <c r="V39" s="1486" t="s">
        <v>517</v>
      </c>
      <c r="W39" s="1225" t="s">
        <v>518</v>
      </c>
      <c r="X39" s="1225" t="s">
        <v>493</v>
      </c>
      <c r="Y39" s="1492" t="s">
        <v>445</v>
      </c>
      <c r="Z39" s="2273" t="s">
        <v>446</v>
      </c>
      <c r="AA39" s="2274"/>
      <c r="AB39" s="2282"/>
      <c r="AC39" s="1486" t="s">
        <v>517</v>
      </c>
      <c r="AD39" s="1225" t="s">
        <v>518</v>
      </c>
      <c r="AE39" s="1225" t="s">
        <v>493</v>
      </c>
      <c r="AF39" s="1492" t="s">
        <v>445</v>
      </c>
      <c r="AG39" s="2273" t="s">
        <v>446</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109</v>
      </c>
      <c r="T40" s="1258" t="s">
        <v>110</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270</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124</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270</v>
      </c>
      <c r="B42" s="1366" t="s">
        <v>271</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396</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397</v>
      </c>
      <c r="AM42" s="503"/>
      <c r="AN42" s="503" t="str">
        <f>IF(T42="","",T42)</f>
        <v>Территория действия тарифа</v>
      </c>
      <c r="AO42" s="503"/>
      <c r="AP42" s="503"/>
      <c r="AQ42" s="1158">
        <v>23</v>
      </c>
    </row>
    <row customHeight="1" ht="24">
      <c r="A43" s="1366" t="s">
        <v>270</v>
      </c>
      <c r="B43" s="1366" t="s">
        <v>271</v>
      </c>
      <c r="C43" s="1366" t="s">
        <v>272</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515</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516</v>
      </c>
      <c r="AM43" s="503"/>
      <c r="AN43" s="503" t="str">
        <f>IF(T43="","",T43)</f>
        <v>Наименование централизованной системы водоотведения</v>
      </c>
      <c r="AO43" s="503"/>
      <c r="AP43" s="503"/>
      <c r="AQ43" s="1158">
        <v>23</v>
      </c>
    </row>
    <row customHeight="1" ht="24">
      <c r="A44" s="1366" t="s">
        <v>270</v>
      </c>
      <c r="B44" s="1366" t="s">
        <v>271</v>
      </c>
      <c r="C44" s="1366" t="s">
        <v>272</v>
      </c>
      <c r="D44" s="1366" t="s">
        <v>520</v>
      </c>
      <c r="E44" s="2262"/>
      <c r="F44" s="2262"/>
      <c r="G44" s="2262"/>
      <c r="H44" s="2262"/>
      <c r="I44" s="2259" t="str">
        <f>S43&amp;".1"</f>
        <v>...1</v>
      </c>
      <c r="J44" s="1366"/>
      <c r="K44" s="1366"/>
      <c r="L44" s="1367"/>
      <c r="P44" s="2260">
        <v>1</v>
      </c>
      <c r="Q44" s="1484"/>
      <c r="R44" s="359"/>
      <c r="S44" s="1496" t="str">
        <f>$I44</f>
        <v>...1</v>
      </c>
      <c r="T44" s="288" t="s">
        <v>482</v>
      </c>
      <c r="U44" s="303"/>
      <c r="V44" s="2353"/>
      <c r="W44" s="2354"/>
      <c r="X44" s="2354"/>
      <c r="Y44" s="2354"/>
      <c r="Z44" s="2354"/>
      <c r="AA44" s="2354"/>
      <c r="AB44" s="2355"/>
      <c r="AC44" s="2356"/>
      <c r="AD44" s="2357"/>
      <c r="AE44" s="2357"/>
      <c r="AF44" s="2357"/>
      <c r="AG44" s="2357"/>
      <c r="AH44" s="2357"/>
      <c r="AI44" s="2357"/>
      <c r="AJ44" s="2358"/>
      <c r="AK44" s="1261" t="s">
        <v>483</v>
      </c>
      <c r="AM44" s="503"/>
      <c r="AN44" s="503" t="str">
        <f>IF(T44="","",T44)</f>
        <v>Наименование признака дифференциации</v>
      </c>
      <c r="AO44" s="503"/>
      <c r="AP44" s="503"/>
      <c r="AQ44" s="1158">
        <v>23</v>
      </c>
    </row>
    <row customHeight="1" ht="24">
      <c r="A45" s="1366" t="s">
        <v>270</v>
      </c>
      <c r="B45" s="1366" t="s">
        <v>271</v>
      </c>
      <c r="C45" s="1366" t="s">
        <v>272</v>
      </c>
      <c r="D45" s="1366" t="s">
        <v>520</v>
      </c>
      <c r="E45" s="2262"/>
      <c r="F45" s="2262"/>
      <c r="G45" s="2262"/>
      <c r="H45" s="2262"/>
      <c r="I45" s="2289"/>
      <c r="J45" s="2259" t="str">
        <f>I44&amp;".1"</f>
        <v>...1.1</v>
      </c>
      <c r="K45" s="1366"/>
      <c r="L45" s="1367" t="s">
        <v>405</v>
      </c>
      <c r="P45" s="2260"/>
      <c r="Q45" s="2260">
        <v>1</v>
      </c>
      <c r="R45" s="360"/>
      <c r="S45" s="1496" t="str">
        <f>$J45</f>
        <v>...1.1</v>
      </c>
      <c r="T45" s="289" t="s">
        <v>406</v>
      </c>
      <c r="U45" s="303"/>
      <c r="V45" s="2248"/>
      <c r="W45" s="2249"/>
      <c r="X45" s="2249"/>
      <c r="Y45" s="2249"/>
      <c r="Z45" s="2249"/>
      <c r="AA45" s="2249"/>
      <c r="AB45" s="2250"/>
      <c r="AC45" s="2248"/>
      <c r="AD45" s="2249"/>
      <c r="AE45" s="2249"/>
      <c r="AF45" s="2249"/>
      <c r="AG45" s="2249"/>
      <c r="AH45" s="2249"/>
      <c r="AI45" s="2249"/>
      <c r="AJ45" s="2250"/>
      <c r="AK45" s="1310" t="s">
        <v>484</v>
      </c>
      <c r="AM45" s="503"/>
      <c r="AN45" s="503" t="str">
        <f>IF(T45="","",T45)</f>
        <v>Группа потребителей</v>
      </c>
      <c r="AO45" s="503"/>
      <c r="AP45" s="503"/>
      <c r="AQ45" s="1158">
        <v>23</v>
      </c>
    </row>
    <row customHeight="1" ht="24">
      <c r="A46" s="1366" t="s">
        <v>270</v>
      </c>
      <c r="B46" s="1366" t="s">
        <v>271</v>
      </c>
      <c r="C46" s="1366" t="s">
        <v>272</v>
      </c>
      <c r="D46" s="1366" t="s">
        <v>520</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66</v>
      </c>
      <c r="AA46" s="2270"/>
      <c r="AB46" s="2271" t="s">
        <v>66</v>
      </c>
      <c r="AC46" s="754"/>
      <c r="AD46" s="754"/>
      <c r="AE46" s="1260"/>
      <c r="AF46" s="2268"/>
      <c r="AG46" s="2110" t="s">
        <v>66</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270</v>
      </c>
      <c r="B47" s="1366" t="s">
        <v>271</v>
      </c>
      <c r="C47" s="1366" t="s">
        <v>272</v>
      </c>
      <c r="D47" s="1366" t="s">
        <v>520</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270</v>
      </c>
      <c r="B48" s="1366" t="s">
        <v>271</v>
      </c>
      <c r="C48" s="1366" t="s">
        <v>272</v>
      </c>
      <c r="D48" s="1366" t="s">
        <v>520</v>
      </c>
      <c r="E48" s="2262"/>
      <c r="F48" s="2262"/>
      <c r="G48" s="2262"/>
      <c r="H48" s="2262"/>
      <c r="I48" s="2289"/>
      <c r="J48" s="2259"/>
      <c r="K48" s="1366"/>
      <c r="L48" s="1367"/>
      <c r="P48" s="2260"/>
      <c r="Q48" s="2260"/>
      <c r="R48" s="359"/>
      <c r="S48" s="1281"/>
      <c r="T48" s="290" t="s">
        <v>485</v>
      </c>
      <c r="U48" s="370"/>
      <c r="V48" s="370"/>
      <c r="W48" s="370"/>
      <c r="X48" s="370"/>
      <c r="Y48" s="370"/>
      <c r="Z48" s="370"/>
      <c r="AA48" s="370"/>
      <c r="AB48" s="370"/>
      <c r="AC48" s="370"/>
      <c r="AD48" s="370"/>
      <c r="AE48" s="370"/>
      <c r="AF48" s="370"/>
      <c r="AG48" s="370"/>
      <c r="AH48" s="370"/>
      <c r="AI48" s="370"/>
      <c r="AJ48" s="370"/>
      <c r="AK48" s="1261" t="s">
        <v>486</v>
      </c>
      <c r="AM48" s="503"/>
      <c r="AN48" s="503" t="str">
        <f>IF(T48="","",T48)</f>
        <v>Добавить значение признака дифференциации</v>
      </c>
      <c r="AO48" s="503"/>
      <c r="AP48" s="503"/>
      <c r="AQ48" s="1158">
        <v>20</v>
      </c>
    </row>
    <row customHeight="1" ht="22.049999999999997">
      <c r="A49" s="1366" t="s">
        <v>270</v>
      </c>
      <c r="B49" s="1366" t="s">
        <v>271</v>
      </c>
      <c r="C49" s="1366" t="s">
        <v>272</v>
      </c>
      <c r="D49" s="1366" t="s">
        <v>520</v>
      </c>
      <c r="E49" s="2262"/>
      <c r="F49" s="2262"/>
      <c r="G49" s="2262"/>
      <c r="H49" s="2262"/>
      <c r="I49" s="2259"/>
      <c r="J49" s="1366"/>
      <c r="K49" s="1366"/>
      <c r="L49" s="1367"/>
      <c r="P49" s="2260"/>
      <c r="Q49" s="1484"/>
      <c r="R49" s="359"/>
      <c r="S49" s="1281"/>
      <c r="T49" s="368" t="s">
        <v>411</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270</v>
      </c>
      <c r="B50" s="1366" t="s">
        <v>271</v>
      </c>
      <c r="C50" s="1366" t="s">
        <v>272</v>
      </c>
      <c r="D50" s="1366" t="s">
        <v>520</v>
      </c>
      <c r="E50" s="2262"/>
      <c r="F50" s="2262"/>
      <c r="G50" s="2262"/>
      <c r="H50" s="2261"/>
      <c r="I50" s="1366"/>
      <c r="J50" s="1366"/>
      <c r="K50" s="1366"/>
      <c r="L50" s="1367"/>
      <c r="M50" s="1368"/>
      <c r="N50" s="1368"/>
      <c r="O50" s="540"/>
      <c r="P50" s="363"/>
      <c r="Q50" s="378"/>
      <c r="R50" s="358"/>
      <c r="S50" s="1281"/>
      <c r="T50" s="375" t="s">
        <v>487</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270</v>
      </c>
      <c r="B51" s="1346" t="s">
        <v>271</v>
      </c>
      <c r="C51" s="1317"/>
      <c r="D51" s="1317"/>
      <c r="E51" s="2262"/>
      <c r="F51" s="2261"/>
      <c r="G51" s="1317"/>
      <c r="H51" s="1317"/>
      <c r="I51" s="1317"/>
      <c r="J51" s="1317"/>
      <c r="K51" s="1317"/>
      <c r="L51" s="1497"/>
      <c r="M51" s="1324"/>
      <c r="N51" s="1324"/>
      <c r="P51" s="1319"/>
      <c r="Q51" s="1320"/>
      <c r="R51" s="1319"/>
      <c r="S51" s="1325"/>
      <c r="T51" s="1328" t="s">
        <v>414</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270</v>
      </c>
      <c r="B52" s="1346"/>
      <c r="C52" s="1346"/>
      <c r="D52" s="1346"/>
      <c r="E52" s="2261"/>
      <c r="F52" s="1346"/>
      <c r="G52" s="1346"/>
      <c r="H52" s="1346"/>
      <c r="I52" s="1346"/>
      <c r="J52" s="1346"/>
      <c r="K52" s="1346"/>
      <c r="L52" s="1349"/>
      <c r="M52" s="1324"/>
      <c r="N52" s="1324"/>
      <c r="O52" s="521"/>
      <c r="P52" s="383"/>
      <c r="Q52" s="1347"/>
      <c r="R52" s="383"/>
      <c r="S52" s="1325"/>
      <c r="T52" s="1328" t="s">
        <v>415</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447</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82</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26DD58-F07C-495B-B35A-0.B696001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515</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516</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521</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522</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523</v>
      </c>
      <c r="AE41" s="2294"/>
      <c r="AF41" s="2294"/>
      <c r="AG41" s="2332"/>
      <c r="AH41" s="2331" t="s">
        <v>524</v>
      </c>
      <c r="AI41" s="2294"/>
      <c r="AJ41" s="2294"/>
      <c r="AK41" s="2332"/>
      <c r="AL41" s="2331" t="s">
        <v>525</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526</v>
      </c>
      <c r="AU42" s="2196"/>
      <c r="AV42" s="2195" t="s">
        <v>527</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275</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275</v>
      </c>
      <c r="B47" s="1366" t="s">
        <v>276</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275</v>
      </c>
      <c r="B48" s="1366" t="s">
        <v>276</v>
      </c>
      <c r="C48" s="1366" t="s">
        <v>277</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515</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516</v>
      </c>
      <c r="BE48" s="503"/>
      <c r="BF48" s="503" t="str">
        <f>IF(T48="","",T48)</f>
        <v>Наименование централизованной системы водоотведения</v>
      </c>
      <c r="BG48" s="503"/>
      <c r="BH48" s="503"/>
      <c r="BI48" s="1158">
        <v>34</v>
      </c>
    </row>
    <row s="1645" customFormat="1" customHeight="1" ht="0">
      <c r="A49" s="1346" t="s">
        <v>275</v>
      </c>
      <c r="B49" s="1346" t="s">
        <v>276</v>
      </c>
      <c r="C49" s="1346" t="s">
        <v>277</v>
      </c>
      <c r="D49" s="1346" t="s">
        <v>528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275</v>
      </c>
      <c r="B50" s="1346" t="s">
        <v>276</v>
      </c>
      <c r="C50" s="1346" t="s">
        <v>277</v>
      </c>
      <c r="D50" s="1346" t="s">
        <v>528</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275</v>
      </c>
      <c r="B51" s="1346" t="s">
        <v>276</v>
      </c>
      <c r="C51" s="1346" t="s">
        <v>277</v>
      </c>
      <c r="D51" s="1346" t="s">
        <v>528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275</v>
      </c>
      <c r="B52" s="1366" t="s">
        <v>276</v>
      </c>
      <c r="C52" s="1366" t="s">
        <v>277</v>
      </c>
      <c r="D52" s="1366" t="s">
        <v>528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275</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521</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275</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522</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275</v>
      </c>
      <c r="B56" s="1366" t="s">
        <v>276</v>
      </c>
      <c r="C56" s="1366" t="s">
        <v>277</v>
      </c>
      <c r="D56" s="1366" t="s">
        <v>528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275</v>
      </c>
      <c r="B57" s="1366" t="s">
        <v>276</v>
      </c>
      <c r="C57" s="1366" t="s">
        <v>277</v>
      </c>
      <c r="D57" s="1366" t="s">
        <v>528</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275</v>
      </c>
      <c r="B58" s="1346" t="s">
        <v>276</v>
      </c>
      <c r="C58" s="1346" t="s">
        <v>277</v>
      </c>
      <c r="D58" s="1346" t="s">
        <v>528</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275</v>
      </c>
      <c r="B59" s="1346" t="s">
        <v>276</v>
      </c>
      <c r="C59" s="1346" t="s">
        <v>277</v>
      </c>
      <c r="D59" s="1346" t="s">
        <v>528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275</v>
      </c>
      <c r="B60" s="1346" t="s">
        <v>276</v>
      </c>
      <c r="C60" s="1346" t="s">
        <v>277</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275</v>
      </c>
      <c r="B61" s="1346" t="s">
        <v>276</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275</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8AC448-EBE7-D70A-5E07-0.FE170161}"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83</v>
      </c>
      <c r="H1" s="497" t="s">
        <v>84</v>
      </c>
      <c r="I1" s="230" t="s">
        <v>85</v>
      </c>
      <c r="J1" s="250" t="s">
        <v>83</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86</v>
      </c>
      <c r="F8" s="2105"/>
      <c r="G8" s="2106"/>
      <c r="H8" s="2107" t="s">
        <v>87</v>
      </c>
      <c r="I8" s="2107"/>
      <c r="J8" s="158"/>
      <c r="K8" s="158"/>
      <c r="L8" s="158"/>
      <c r="M8" s="158"/>
      <c r="N8" s="229"/>
      <c r="O8" s="158"/>
      <c r="P8" s="228"/>
      <c r="Q8" s="228"/>
      <c r="R8" s="228"/>
      <c r="S8" s="228"/>
      <c r="AC8" s="119">
        <v>14</v>
      </c>
    </row>
    <row s="1822" customFormat="1" customHeight="1" ht="21">
      <c r="A9" s="761"/>
      <c r="B9" s="420"/>
      <c r="C9" s="761"/>
      <c r="D9" s="167"/>
      <c r="E9" s="780" t="s">
        <v>88</v>
      </c>
      <c r="F9" s="780"/>
      <c r="G9" s="175" t="s">
        <v>89</v>
      </c>
      <c r="H9" s="175" t="s">
        <v>89</v>
      </c>
      <c r="I9" s="175" t="s">
        <v>85</v>
      </c>
      <c r="J9" s="158"/>
      <c r="K9" s="158"/>
      <c r="L9" s="158"/>
      <c r="M9" s="158"/>
      <c r="N9" s="229"/>
      <c r="O9" s="158"/>
      <c r="P9" s="228"/>
      <c r="Q9" s="228"/>
      <c r="R9" s="228"/>
      <c r="S9" s="228"/>
      <c r="AC9" s="119">
        <v>20</v>
      </c>
    </row>
    <row customHeight="1" ht="11.549999999999999">
      <c r="D10" s="179"/>
      <c r="E10" s="781" t="s">
        <v>90</v>
      </c>
      <c r="F10" s="781"/>
      <c r="G10" s="226" t="s">
        <v>91</v>
      </c>
      <c r="H10" s="226" t="s">
        <v>92</v>
      </c>
      <c r="I10" s="226" t="s">
        <v>93</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94</v>
      </c>
      <c r="K11" s="158"/>
      <c r="L11" s="158"/>
      <c r="M11" s="158" t="s">
        <v>95</v>
      </c>
      <c r="N11" s="229" t="s">
        <v>96</v>
      </c>
      <c r="O11" s="158" t="s">
        <v>97</v>
      </c>
      <c r="P11" s="228"/>
      <c r="Q11" s="228"/>
      <c r="R11" s="228"/>
      <c r="S11" s="228"/>
      <c r="AC11" s="119">
        <v>1</v>
      </c>
    </row>
    <row s="1822" customFormat="1" customHeight="1" ht="15">
      <c r="A12" s="2102">
        <v>1</v>
      </c>
      <c r="B12" s="420"/>
      <c r="C12" s="761"/>
      <c r="D12" s="785"/>
      <c r="E12" s="222">
        <f>A12</f>
        <v>1</v>
      </c>
      <c r="F12" s="805" t="s">
        <v>98</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99</v>
      </c>
      <c r="G13" s="796" t="s">
        <v>100</v>
      </c>
      <c r="H13" s="796" t="s">
        <v>100</v>
      </c>
      <c r="I13" s="794" t="s">
        <v>101</v>
      </c>
      <c r="J13" s="503">
        <f>MERGEVALUE(G13)</f>
      </c>
      <c r="K13" s="514"/>
      <c r="L13" s="514"/>
      <c r="M13" s="503" t="str">
        <f t="array" ref="M13:M13">IF(ISERROR(MATCH(MID(N13,1,250),MID(note_ter,1,250),0)),"n","y")</f>
        <v>n</v>
      </c>
      <c r="N13" s="514"/>
      <c r="O13" s="503" t="str">
        <f>H13&amp;"("&amp;I13&amp;")"</f>
        <v>город Ярославль(78701000)</v>
      </c>
      <c r="P13" s="420"/>
      <c r="Q13" s="420"/>
      <c r="R13" s="423"/>
      <c r="S13" s="420"/>
      <c r="T13" s="420"/>
      <c r="U13" s="420"/>
      <c r="V13" s="425"/>
      <c r="W13" s="425"/>
      <c r="X13" s="422"/>
      <c r="Y13" s="422"/>
      <c r="Z13" s="422"/>
      <c r="AA13" s="422"/>
      <c r="AB13" s="422"/>
      <c r="AC13" s="426">
        <v>15</v>
      </c>
    </row>
    <row s="1853" customFormat="1" customHeight="1" ht="15.75">
      <c r="A14" s="2102"/>
      <c r="B14" s="420"/>
      <c r="C14" s="415"/>
      <c r="D14" s="804"/>
      <c r="E14" s="424"/>
      <c r="F14" s="180"/>
      <c r="G14" s="418" t="s">
        <v>102</v>
      </c>
      <c r="H14" s="190"/>
      <c r="I14" s="427"/>
      <c r="J14" s="514"/>
      <c r="K14" s="514"/>
      <c r="L14" s="514"/>
      <c r="M14" s="514"/>
      <c r="N14" s="503"/>
      <c r="O14" s="514"/>
      <c r="P14" s="420"/>
      <c r="Q14" s="420"/>
      <c r="R14" s="423"/>
      <c r="S14" s="420"/>
      <c r="T14" s="420"/>
      <c r="U14" s="420"/>
      <c r="V14" s="425"/>
      <c r="W14" s="425"/>
      <c r="X14" s="422"/>
      <c r="Y14" s="422"/>
      <c r="Z14" s="422"/>
      <c r="AA14" s="422"/>
      <c r="AB14" s="422"/>
      <c r="AC14" s="426">
        <v>15</v>
      </c>
    </row>
    <row s="1822" customFormat="1" customHeight="1" ht="14.699999999999998">
      <c r="A15" s="761"/>
      <c r="B15" s="420"/>
      <c r="C15" s="761"/>
      <c r="D15" s="785"/>
      <c r="E15" s="797"/>
      <c r="F15" s="181"/>
      <c r="G15" s="419" t="s">
        <v>103</v>
      </c>
      <c r="H15" s="181"/>
      <c r="I15" s="182"/>
      <c r="J15" s="252"/>
      <c r="K15" s="158"/>
      <c r="L15" s="158"/>
      <c r="M15" s="158"/>
      <c r="N15" s="229" t="s">
        <v>104</v>
      </c>
      <c r="O15" s="158"/>
      <c r="P15" s="228"/>
      <c r="Q15" s="228"/>
      <c r="R15" s="228"/>
      <c r="S15" s="228"/>
      <c r="AC15" s="119">
        <v>14</v>
      </c>
    </row>
    <row s="1822" customFormat="1" customHeight="1" ht="22.049999999999997">
      <c r="A16" s="761"/>
      <c r="B16" s="420"/>
      <c r="C16" s="761"/>
      <c r="D16" s="168"/>
      <c r="E16" s="183"/>
      <c r="F16" s="183"/>
      <c r="G16" s="183"/>
      <c r="H16" s="183"/>
      <c r="I16" s="183"/>
      <c r="J16" s="158"/>
      <c r="K16" s="158"/>
      <c r="L16" s="158"/>
      <c r="M16" s="158"/>
      <c r="N16" s="229"/>
      <c r="O16" s="158"/>
      <c r="P16" s="228"/>
      <c r="Q16" s="228"/>
      <c r="R16" s="228"/>
      <c r="S16" s="228"/>
      <c r="AC16" s="119">
        <v>21</v>
      </c>
    </row>
    <row s="1822" customFormat="1" customHeight="1" ht="14.699999999999998">
      <c r="A17" s="761"/>
      <c r="B17" s="420"/>
      <c r="C17" s="761"/>
      <c r="D17" s="168"/>
      <c r="E17" s="86"/>
      <c r="F17" s="761"/>
      <c r="G17" s="86"/>
      <c r="H17" s="86"/>
      <c r="I17" s="86"/>
      <c r="J17" s="158"/>
      <c r="K17" s="158"/>
      <c r="L17" s="158"/>
      <c r="M17" s="158"/>
      <c r="N17" s="229"/>
      <c r="O17" s="158"/>
      <c r="P17" s="228"/>
      <c r="Q17" s="228"/>
      <c r="R17" s="228"/>
      <c r="S17" s="228"/>
      <c r="AC17" s="119">
        <v>14</v>
      </c>
    </row>
    <row s="1822" customFormat="1" customHeight="1" ht="1.05">
      <c r="A18" s="761"/>
      <c r="B18" s="420"/>
      <c r="C18" s="761"/>
      <c r="D18" s="168"/>
      <c r="E18" s="86"/>
      <c r="F18" s="761"/>
      <c r="G18" s="86"/>
      <c r="H18" s="86"/>
      <c r="I18" s="86"/>
      <c r="J18" s="158"/>
      <c r="K18" s="158"/>
      <c r="L18" s="158"/>
      <c r="M18" s="158"/>
      <c r="N18" s="229"/>
      <c r="O18" s="158"/>
      <c r="P18" s="228"/>
      <c r="Q18" s="228"/>
      <c r="R18" s="228"/>
      <c r="S18" s="228"/>
      <c r="AC18" s="119">
        <v>1</v>
      </c>
    </row>
    <row s="1067" customFormat="1" customHeight="1" ht="10.5">
      <c r="B19" s="837"/>
      <c r="D19" s="185"/>
      <c r="J19" s="158"/>
      <c r="K19" s="158"/>
      <c r="L19" s="158"/>
      <c r="M19" s="158"/>
      <c r="N19" s="229"/>
      <c r="O19" s="158"/>
      <c r="P19" s="228"/>
      <c r="Q19" s="228"/>
      <c r="R19" s="228"/>
      <c r="S19" s="228"/>
      <c r="AC19" s="184">
        <v>10</v>
      </c>
    </row>
    <row s="1067" customFormat="1" customHeight="1" ht="10.5">
      <c r="B20" s="837"/>
      <c r="D20" s="185"/>
      <c r="J20" s="158"/>
      <c r="K20" s="158"/>
      <c r="L20" s="158"/>
      <c r="M20" s="158"/>
      <c r="N20" s="229"/>
      <c r="O20" s="158"/>
      <c r="P20" s="228"/>
      <c r="Q20" s="228"/>
      <c r="R20" s="228"/>
      <c r="S20" s="228"/>
      <c r="AC20" s="184">
        <v>10</v>
      </c>
    </row>
    <row customHeight="1" ht="14.699999999999998">
      <c r="AC21" s="86">
        <v>14</v>
      </c>
    </row>
    <row customHeight="1" ht="14.699999999999998">
      <c r="AC22" s="86">
        <v>14</v>
      </c>
    </row>
    <row customHeight="1" ht="14.699999999999998">
      <c r="AC23" s="86">
        <v>14</v>
      </c>
    </row>
    <row customHeight="1" ht="14.699999999999998">
      <c r="H24" s="67"/>
      <c r="AC24" s="86">
        <v>14</v>
      </c>
    </row>
    <row customHeight="1" ht="14.699999999999998">
      <c r="AC25" s="86">
        <v>14</v>
      </c>
    </row>
    <row customHeight="1" ht="14.699999999999998">
      <c r="AC26" s="86">
        <v>14</v>
      </c>
    </row>
    <row customHeight="1" ht="14.699999999999998">
      <c r="AC27" s="86">
        <v>14</v>
      </c>
    </row>
    <row customHeight="1" ht="14.699999999999998">
      <c r="J28" s="86"/>
      <c r="K28" s="86"/>
      <c r="L28" s="86"/>
      <c r="AC28" s="86">
        <v>14</v>
      </c>
    </row>
    <row customHeight="1" ht="22.5" hidden="1">
      <c r="A29" s="761" t="s">
        <v>82</v>
      </c>
      <c r="B29" s="420">
        <v>0</v>
      </c>
      <c r="C29" s="761">
        <v>3</v>
      </c>
      <c r="D29" s="168">
        <v>3</v>
      </c>
      <c r="E29" s="86">
        <v>6</v>
      </c>
      <c r="F29" s="761">
        <v>0</v>
      </c>
      <c r="G29" s="86">
        <v>46</v>
      </c>
      <c r="H29" s="86">
        <v>42</v>
      </c>
      <c r="I29" s="86">
        <v>14</v>
      </c>
      <c r="J29" s="158">
        <v>3</v>
      </c>
      <c r="K29" s="158">
        <v>0</v>
      </c>
      <c r="L29" s="158">
        <v>0</v>
      </c>
      <c r="M29" s="158">
        <v>0</v>
      </c>
      <c r="N29" s="229">
        <v>0</v>
      </c>
      <c r="O29" s="158">
        <v>0</v>
      </c>
      <c r="P29" s="228">
        <v>0</v>
      </c>
      <c r="Q29" s="228">
        <v>0</v>
      </c>
      <c r="R29" s="228">
        <v>0</v>
      </c>
      <c r="S29" s="228">
        <v>0</v>
      </c>
      <c r="T29" s="86">
        <v>0</v>
      </c>
      <c r="U29" s="86">
        <v>0</v>
      </c>
      <c r="V29" s="86">
        <v>0</v>
      </c>
      <c r="W29" s="86">
        <v>0</v>
      </c>
      <c r="X29" s="86">
        <v>0</v>
      </c>
      <c r="Y29" s="86">
        <v>0</v>
      </c>
      <c r="Z29" s="86">
        <v>0</v>
      </c>
      <c r="AA29" s="86">
        <v>0</v>
      </c>
      <c r="AB29" s="86">
        <v>8</v>
      </c>
      <c r="AC29" s="8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E06961-B0A6-222F-2CB9-0.58D4693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66</v>
      </c>
      <c r="AE7" s="2268"/>
      <c r="AF7" s="2110" t="s">
        <v>66</v>
      </c>
      <c r="AG7" s="754"/>
      <c r="AH7" s="754"/>
      <c r="AI7" s="754"/>
      <c r="AJ7" s="754"/>
      <c r="AK7" s="754"/>
      <c r="AL7" s="754"/>
      <c r="AM7" s="754"/>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66</v>
      </c>
      <c r="AP15" s="2270"/>
      <c r="AQ15" s="2271" t="s">
        <v>66</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B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88</v>
      </c>
      <c r="T37" s="2212" t="s">
        <v>427</v>
      </c>
      <c r="U37" s="304"/>
      <c r="V37" s="2277" t="s">
        <v>428</v>
      </c>
      <c r="W37" s="2294"/>
      <c r="X37" s="2294"/>
      <c r="Y37" s="2294"/>
      <c r="Z37" s="2294"/>
      <c r="AA37" s="2294"/>
      <c r="AB37" s="2294"/>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customHeight="1" ht="19.95">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T39" s="1639"/>
      <c r="AU39" s="1639"/>
      <c r="AV39" s="1639"/>
      <c r="AW39" s="1639"/>
      <c r="AX39" s="1639"/>
      <c r="AY39" s="1634">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250</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250</v>
      </c>
      <c r="B43" s="1366" t="s">
        <v>251</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250</v>
      </c>
      <c r="B44" s="1366" t="s">
        <v>251</v>
      </c>
      <c r="C44" s="1366" t="s">
        <v>252</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250</v>
      </c>
      <c r="B45" s="1366" t="s">
        <v>251</v>
      </c>
      <c r="C45" s="1366" t="s">
        <v>252</v>
      </c>
      <c r="D45" s="1366" t="s">
        <v>541</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250</v>
      </c>
      <c r="B46" s="1366" t="s">
        <v>251</v>
      </c>
      <c r="C46" s="1366" t="s">
        <v>252</v>
      </c>
      <c r="D46" s="1366" t="s">
        <v>541</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250</v>
      </c>
      <c r="B47" s="1366" t="s">
        <v>251</v>
      </c>
      <c r="C47" s="1366" t="s">
        <v>252</v>
      </c>
      <c r="D47" s="1366" t="s">
        <v>541</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66</v>
      </c>
      <c r="AE47" s="2270"/>
      <c r="AF47" s="2271" t="s">
        <v>66</v>
      </c>
      <c r="AG47" s="754"/>
      <c r="AH47" s="754"/>
      <c r="AI47" s="754"/>
      <c r="AJ47" s="754"/>
      <c r="AK47" s="754"/>
      <c r="AL47" s="754"/>
      <c r="AM47" s="754"/>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250</v>
      </c>
      <c r="B48" s="1366" t="s">
        <v>251</v>
      </c>
      <c r="C48" s="1366" t="s">
        <v>252</v>
      </c>
      <c r="D48" s="1366" t="s">
        <v>541</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250</v>
      </c>
      <c r="B49" s="1366" t="s">
        <v>251</v>
      </c>
      <c r="C49" s="1366" t="s">
        <v>252</v>
      </c>
      <c r="D49" s="1366" t="s">
        <v>541</v>
      </c>
      <c r="E49" s="2262"/>
      <c r="F49" s="2262"/>
      <c r="G49" s="2262"/>
      <c r="H49" s="2262"/>
      <c r="I49" s="2289"/>
      <c r="J49" s="2259"/>
      <c r="K49" s="1366"/>
      <c r="L49" s="1367"/>
      <c r="P49" s="2260"/>
      <c r="Q49" s="2260"/>
      <c r="R49" s="359"/>
      <c r="S49" s="1281"/>
      <c r="T49" s="290" t="s">
        <v>485</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250</v>
      </c>
      <c r="B50" s="1366" t="s">
        <v>251</v>
      </c>
      <c r="C50" s="1366" t="s">
        <v>252</v>
      </c>
      <c r="D50" s="1366" t="s">
        <v>541</v>
      </c>
      <c r="E50" s="2262"/>
      <c r="F50" s="2262"/>
      <c r="G50" s="2262"/>
      <c r="H50" s="2262"/>
      <c r="I50" s="2259"/>
      <c r="J50" s="1366"/>
      <c r="K50" s="1366"/>
      <c r="L50" s="1367"/>
      <c r="P50" s="2260"/>
      <c r="Q50" s="1484"/>
      <c r="R50" s="359"/>
      <c r="S50" s="1281"/>
      <c r="T50" s="368" t="s">
        <v>411</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250</v>
      </c>
      <c r="B51" s="1366" t="s">
        <v>251</v>
      </c>
      <c r="C51" s="1366" t="s">
        <v>252</v>
      </c>
      <c r="D51" s="1366" t="s">
        <v>541</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250</v>
      </c>
      <c r="B52" s="1346" t="s">
        <v>251</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250</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935FA4-F248-83A7-5345-0.E4EB450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124</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396</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397</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530</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482</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483</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405</v>
      </c>
      <c r="P6" s="2260"/>
      <c r="Q6" s="2260">
        <v>1</v>
      </c>
      <c r="R6" s="360"/>
      <c r="S6" s="1496">
        <f>$J6</f>
      </c>
      <c r="T6" s="289" t="s">
        <v>406</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484</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66</v>
      </c>
      <c r="AE7" s="2268"/>
      <c r="AF7" s="2110" t="s">
        <v>66</v>
      </c>
      <c r="AG7" s="754"/>
      <c r="AH7" s="754"/>
      <c r="AI7" s="754"/>
      <c r="AJ7" s="754"/>
      <c r="AK7" s="754"/>
      <c r="AL7" s="754"/>
      <c r="AM7" s="1260"/>
      <c r="AN7" s="2268"/>
      <c r="AO7" s="2110" t="s">
        <v>66</v>
      </c>
      <c r="AP7" s="2290"/>
      <c r="AQ7" s="2110" t="s">
        <v>66</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485</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486</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411</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487</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414</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415</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66</v>
      </c>
      <c r="AP15" s="2270"/>
      <c r="AQ15" s="2271" t="s">
        <v>66</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416</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417</v>
      </c>
      <c r="P20" s="1365"/>
      <c r="Q20" s="1445"/>
      <c r="R20" s="1445"/>
      <c r="S20" s="732"/>
      <c r="T20" s="1163" t="s">
        <v>418</v>
      </c>
      <c r="W20" s="1369"/>
      <c r="X20" s="1369"/>
      <c r="Y20" s="1369"/>
      <c r="Z20" s="1369"/>
      <c r="AA20" s="1369"/>
      <c r="AD20" s="189" t="s">
        <v>419</v>
      </c>
      <c r="AF20" s="189" t="s">
        <v>420</v>
      </c>
      <c r="AG20" s="1163" t="s">
        <v>418</v>
      </c>
      <c r="AH20" s="1369"/>
      <c r="AI20" s="1369"/>
      <c r="AJ20" s="1369"/>
      <c r="AK20" s="1369"/>
      <c r="AL20" s="1369"/>
      <c r="AO20" s="189" t="s">
        <v>421</v>
      </c>
      <c r="AQ20" s="189" t="s">
        <v>420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"ТГК-2"</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hidden="1">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hidden="1">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
      </c>
      <c r="W27" s="2254"/>
      <c r="X27" s="2254"/>
      <c r="Y27" s="2254"/>
      <c r="Z27" s="2254"/>
      <c r="AA27" s="2254"/>
      <c r="AB27" s="2254"/>
      <c r="AC27" s="2254"/>
      <c r="AD27" s="2254"/>
      <c r="AE27" s="2254"/>
      <c r="AF27" s="329"/>
      <c r="AG27" s="2254" t="str">
        <f>IF(TITLE_NAME_OR_PR_CHANGE="",IF(TITLE_NAME_OR_PR="","",TITLE_NAME_OR_PR),TITLE_NAME_OR_PR_CHANGE)</f>
        <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hidden="1">
      <c r="A28" s="1371"/>
      <c r="B28" s="1371"/>
      <c r="C28" s="1371"/>
      <c r="D28" s="1371"/>
      <c r="E28" s="1371"/>
      <c r="F28" s="1371"/>
      <c r="G28" s="1371"/>
      <c r="H28" s="1371"/>
      <c r="I28" s="1371"/>
      <c r="J28" s="1371"/>
      <c r="K28" s="1371"/>
      <c r="L28" s="1372"/>
      <c r="M28" s="1371"/>
      <c r="N28" s="1371"/>
      <c r="O28" s="1371"/>
      <c r="S28" s="2253" t="s">
        <v>422</v>
      </c>
      <c r="T28" s="2253"/>
      <c r="U28" s="1375"/>
      <c r="V28" s="2267" t="str">
        <f>IF(TITLE_DATE_PR_CHANGE="",IF(TITLE_DATE_PR="","",TITLE_DATE_PR),TITLE_DATE_PR_CHANGE)</f>
        <v/>
      </c>
      <c r="W28" s="2267"/>
      <c r="X28" s="2267"/>
      <c r="Y28" s="2267"/>
      <c r="Z28" s="2267"/>
      <c r="AA28" s="2267"/>
      <c r="AB28" s="2267"/>
      <c r="AC28" s="2267"/>
      <c r="AD28" s="2267"/>
      <c r="AE28" s="2267"/>
      <c r="AF28" s="329"/>
      <c r="AG28" s="2267" t="str">
        <f>IF(TITLE_DATE_PR_CHANGE="",IF(TITLE_DATE_PR="","",TITLE_DATE_PR),TITLE_DATE_PR_CHANGE)</f>
        <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hidden="1">
      <c r="A29" s="1371"/>
      <c r="B29" s="1371"/>
      <c r="C29" s="1371"/>
      <c r="D29" s="1371"/>
      <c r="E29" s="1371"/>
      <c r="F29" s="1371"/>
      <c r="G29" s="1371"/>
      <c r="H29" s="1371"/>
      <c r="I29" s="1371"/>
      <c r="J29" s="1371"/>
      <c r="K29" s="1371"/>
      <c r="L29" s="1372"/>
      <c r="M29" s="1371"/>
      <c r="N29" s="1371"/>
      <c r="O29" s="1371"/>
      <c r="S29" s="2253" t="s">
        <v>423</v>
      </c>
      <c r="T29" s="2253"/>
      <c r="U29" s="1375"/>
      <c r="V29" s="2254" t="str">
        <f>IF(TITLE_NUMBER_PR_CHANGE="",IF(TITLE_NUMBER_PR="","",TITLE_NUMBER_PR),TITLE_NUMBER_PR_CHANGE)</f>
        <v/>
      </c>
      <c r="W29" s="2254"/>
      <c r="X29" s="2254"/>
      <c r="Y29" s="2254"/>
      <c r="Z29" s="2254"/>
      <c r="AA29" s="2254"/>
      <c r="AB29" s="2254"/>
      <c r="AC29" s="2254"/>
      <c r="AD29" s="2254"/>
      <c r="AE29" s="2254"/>
      <c r="AF29" s="329"/>
      <c r="AG29" s="2254" t="str">
        <f>IF(TITLE_NUMBER_PR_CHANGE="",IF(TITLE_NUMBER_PR="","",TITLE_NUMBER_PR),TITLE_NUMBER_PR_CHANGE)</f>
        <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hidden="1">
      <c r="A30" s="1371"/>
      <c r="B30" s="1371"/>
      <c r="C30" s="1371"/>
      <c r="D30" s="1371"/>
      <c r="E30" s="1371"/>
      <c r="F30" s="1371"/>
      <c r="G30" s="1371"/>
      <c r="H30" s="1371"/>
      <c r="I30" s="1371"/>
      <c r="J30" s="1371"/>
      <c r="K30" s="1371"/>
      <c r="L30" s="1372"/>
      <c r="M30" s="1371"/>
      <c r="N30" s="1371"/>
      <c r="O30" s="1371"/>
      <c r="S30" s="2253" t="s">
        <v>43</v>
      </c>
      <c r="T30" s="2253"/>
      <c r="U30" s="1375"/>
      <c r="V30" s="2254" t="str">
        <f>IF(TITLE_IST_PUB_CHANGE="",IF(TITLE_IST_PUB="","",TITLE_IST_PUB),TITLE_IST_PUB_CHANGE)</f>
        <v/>
      </c>
      <c r="W30" s="2254"/>
      <c r="X30" s="2254"/>
      <c r="Y30" s="2254"/>
      <c r="Z30" s="2254"/>
      <c r="AA30" s="2254"/>
      <c r="AB30" s="2254"/>
      <c r="AC30" s="2254"/>
      <c r="AD30" s="2254"/>
      <c r="AE30" s="2254"/>
      <c r="AF30" s="329"/>
      <c r="AG30" s="2254" t="str">
        <f>IF(TITLE_IST_PUB_CHANGE="",IF(TITLE_IST_PUB="","",TITLE_IST_PUB),TITLE_IST_PUB_CHANGE)</f>
        <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424</v>
      </c>
      <c r="T32" s="2253"/>
      <c r="U32" s="1375"/>
      <c r="V32" s="2267" t="str">
        <f>IF(TITLE_DATE_PR_CHANGE="",IF(TITLE_DATE_PR="","",TITLE_DATE_PR),TITLE_DATE_PR_CHANGE)</f>
        <v/>
      </c>
      <c r="W32" s="2267"/>
      <c r="X32" s="2267"/>
      <c r="Y32" s="2267"/>
      <c r="Z32" s="2267"/>
      <c r="AA32" s="2267"/>
      <c r="AB32" s="2267"/>
      <c r="AC32" s="2267"/>
      <c r="AD32" s="2267"/>
      <c r="AE32" s="2267"/>
      <c r="AF32" s="329"/>
      <c r="AG32" s="2267" t="str">
        <f>IF(TITLE_DATE_PR_CHANGE="",IF(TITLE_DATE_PR="","",TITLE_DATE_PR),TITLE_DATE_PR_CHANGE)</f>
        <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425</v>
      </c>
      <c r="T33" s="2253"/>
      <c r="U33" s="1375"/>
      <c r="V33" s="2254" t="str">
        <f>IF(TITLE_NUMBER_PR_CHANGE="",IF(TITLE_NUMBER_PR="","",TITLE_NUMBER_PR),TITLE_NUMBER_PR_CHANGE)</f>
        <v/>
      </c>
      <c r="W33" s="2254"/>
      <c r="X33" s="2254"/>
      <c r="Y33" s="2254"/>
      <c r="Z33" s="2254"/>
      <c r="AA33" s="2254"/>
      <c r="AB33" s="2254"/>
      <c r="AC33" s="2254"/>
      <c r="AD33" s="2254"/>
      <c r="AE33" s="2254"/>
      <c r="AF33" s="329"/>
      <c r="AG33" s="2254" t="str">
        <f>IF(TITLE_NUMBER_PR_CHANGE="",IF(TITLE_NUMBER_PR="","",TITLE_NUMBER_PR),TITLE_NUMBER_PR_CHANGE)</f>
        <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426</v>
      </c>
      <c r="AG34" s="329"/>
      <c r="AH34" s="1638"/>
      <c r="AI34" s="1638"/>
      <c r="AJ34" s="1638"/>
      <c r="AK34" s="1638"/>
      <c r="AL34" s="1638"/>
      <c r="AM34" s="329"/>
      <c r="AN34" s="329"/>
      <c r="AO34" s="329"/>
      <c r="AP34" s="329"/>
      <c r="AQ34" s="281" t="s">
        <v>426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299</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300</v>
      </c>
      <c r="AY36" s="1158">
        <v>14</v>
      </c>
    </row>
    <row customHeight="1" ht="14.699999999999998">
      <c r="Q37" s="379"/>
      <c r="R37" s="379"/>
      <c r="S37" s="2276" t="s">
        <v>88</v>
      </c>
      <c r="T37" s="2212" t="s">
        <v>427</v>
      </c>
      <c r="U37" s="304"/>
      <c r="V37" s="2277" t="s">
        <v>428</v>
      </c>
      <c r="W37" s="2278"/>
      <c r="X37" s="2278"/>
      <c r="Y37" s="2278"/>
      <c r="Z37" s="2278"/>
      <c r="AA37" s="2278"/>
      <c r="AB37" s="2278"/>
      <c r="AC37" s="2278"/>
      <c r="AD37" s="2278"/>
      <c r="AE37" s="2279"/>
      <c r="AF37" s="2280" t="s">
        <v>429</v>
      </c>
      <c r="AG37" s="2277" t="s">
        <v>428</v>
      </c>
      <c r="AH37" s="2278"/>
      <c r="AI37" s="2278"/>
      <c r="AJ37" s="2278"/>
      <c r="AK37" s="2278"/>
      <c r="AL37" s="2278"/>
      <c r="AM37" s="2278"/>
      <c r="AN37" s="2278"/>
      <c r="AO37" s="2278"/>
      <c r="AP37" s="2279"/>
      <c r="AQ37" s="2280" t="s">
        <v>430</v>
      </c>
      <c r="AR37" s="2283" t="s">
        <v>431</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531</v>
      </c>
      <c r="W38" s="2368" t="s">
        <v>532</v>
      </c>
      <c r="X38" s="2368"/>
      <c r="Y38" s="2368"/>
      <c r="Z38" s="2368" t="s">
        <v>533</v>
      </c>
      <c r="AA38" s="2368"/>
      <c r="AB38" s="2368"/>
      <c r="AC38" s="2297" t="s">
        <v>435</v>
      </c>
      <c r="AD38" s="2316"/>
      <c r="AE38" s="2317"/>
      <c r="AF38" s="2281"/>
      <c r="AG38" s="2369" t="s">
        <v>531</v>
      </c>
      <c r="AH38" s="2368" t="s">
        <v>532</v>
      </c>
      <c r="AI38" s="2368"/>
      <c r="AJ38" s="2368"/>
      <c r="AK38" s="2368" t="s">
        <v>533</v>
      </c>
      <c r="AL38" s="2368"/>
      <c r="AM38" s="2368"/>
      <c r="AN38" s="2297" t="s">
        <v>435</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534</v>
      </c>
      <c r="X39" s="2368" t="s">
        <v>535</v>
      </c>
      <c r="Y39" s="2368"/>
      <c r="Z39" s="2368" t="s">
        <v>536</v>
      </c>
      <c r="AA39" s="2368" t="s">
        <v>535</v>
      </c>
      <c r="AB39" s="2368"/>
      <c r="AC39" s="2298"/>
      <c r="AD39" s="2318"/>
      <c r="AE39" s="2319"/>
      <c r="AF39" s="2281"/>
      <c r="AG39" s="2369"/>
      <c r="AH39" s="2368" t="s">
        <v>534</v>
      </c>
      <c r="AI39" s="2368" t="s">
        <v>535</v>
      </c>
      <c r="AJ39" s="2368"/>
      <c r="AK39" s="2368" t="s">
        <v>536</v>
      </c>
      <c r="AL39" s="2368" t="s">
        <v>535</v>
      </c>
      <c r="AM39" s="2368"/>
      <c r="AN39" s="2298"/>
      <c r="AO39" s="2318"/>
      <c r="AP39" s="2319"/>
      <c r="AQ39" s="2281"/>
      <c r="AR39" s="2284"/>
      <c r="AS39" s="2130"/>
      <c r="AY39" s="1158">
        <v>19</v>
      </c>
    </row>
    <row customHeight="1" ht="61.949999999999996">
      <c r="A40" s="1373"/>
      <c r="B40" s="1373" t="s">
        <v>136</v>
      </c>
      <c r="C40" s="1373" t="s">
        <v>137</v>
      </c>
      <c r="D40" s="1373" t="s">
        <v>138</v>
      </c>
      <c r="E40" s="1367" t="s">
        <v>436</v>
      </c>
      <c r="F40" s="1367" t="s">
        <v>437</v>
      </c>
      <c r="G40" s="1367" t="s">
        <v>438</v>
      </c>
      <c r="H40" s="1367"/>
      <c r="I40" s="1367" t="s">
        <v>489</v>
      </c>
      <c r="J40" s="1367" t="s">
        <v>441</v>
      </c>
      <c r="K40" s="1367" t="s">
        <v>490</v>
      </c>
      <c r="L40" s="1367" t="s">
        <v>417</v>
      </c>
      <c r="Q40" s="379"/>
      <c r="R40" s="379"/>
      <c r="S40" s="2276"/>
      <c r="T40" s="2212"/>
      <c r="U40" s="305"/>
      <c r="V40" s="2369"/>
      <c r="W40" s="2368"/>
      <c r="X40" s="1986" t="s">
        <v>537</v>
      </c>
      <c r="Y40" s="1986" t="s">
        <v>538</v>
      </c>
      <c r="Z40" s="2368"/>
      <c r="AA40" s="1986" t="s">
        <v>539</v>
      </c>
      <c r="AB40" s="1986" t="s">
        <v>540</v>
      </c>
      <c r="AC40" s="1492" t="s">
        <v>445</v>
      </c>
      <c r="AD40" s="2273" t="s">
        <v>446</v>
      </c>
      <c r="AE40" s="2274"/>
      <c r="AF40" s="2282"/>
      <c r="AG40" s="2369"/>
      <c r="AH40" s="2368"/>
      <c r="AI40" s="1986" t="s">
        <v>537</v>
      </c>
      <c r="AJ40" s="1986" t="s">
        <v>538</v>
      </c>
      <c r="AK40" s="2368"/>
      <c r="AL40" s="1986" t="s">
        <v>539</v>
      </c>
      <c r="AM40" s="1986" t="s">
        <v>540</v>
      </c>
      <c r="AN40" s="1492" t="s">
        <v>445</v>
      </c>
      <c r="AO40" s="2273" t="s">
        <v>446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109</v>
      </c>
      <c r="T41" s="1258" t="s">
        <v>110</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255</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124</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255</v>
      </c>
      <c r="B43" s="1366" t="s">
        <v>256</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396</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397</v>
      </c>
      <c r="AU43" s="503"/>
      <c r="AV43" s="503" t="str">
        <f>IF(T43="","",T43)</f>
        <v>Территория действия тарифа</v>
      </c>
      <c r="AW43" s="503"/>
      <c r="AX43" s="503"/>
      <c r="AY43" s="1158">
        <v>23</v>
      </c>
    </row>
    <row customHeight="1" ht="24">
      <c r="A44" s="1366" t="s">
        <v>255</v>
      </c>
      <c r="B44" s="1366" t="s">
        <v>256</v>
      </c>
      <c r="C44" s="1366" t="s">
        <v>257</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529</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530</v>
      </c>
      <c r="AU44" s="503"/>
      <c r="AV44" s="503" t="str">
        <f>IF(T44="","",T44)</f>
        <v>Наименование централизованной системы горячего водоснабжения</v>
      </c>
      <c r="AW44" s="503"/>
      <c r="AX44" s="503"/>
      <c r="AY44" s="1158">
        <v>23</v>
      </c>
    </row>
    <row customHeight="1" ht="24">
      <c r="A45" s="1366" t="s">
        <v>255</v>
      </c>
      <c r="B45" s="1366" t="s">
        <v>256</v>
      </c>
      <c r="C45" s="1366" t="s">
        <v>257</v>
      </c>
      <c r="D45" s="1366" t="s">
        <v>542</v>
      </c>
      <c r="E45" s="2262"/>
      <c r="F45" s="2262"/>
      <c r="G45" s="2262"/>
      <c r="H45" s="2262"/>
      <c r="I45" s="2259" t="str">
        <f>S44&amp;".1"</f>
        <v>...1</v>
      </c>
      <c r="J45" s="1366"/>
      <c r="K45" s="1366"/>
      <c r="L45" s="1367"/>
      <c r="P45" s="2260">
        <v>1</v>
      </c>
      <c r="Q45" s="1484"/>
      <c r="R45" s="359"/>
      <c r="S45" s="1496" t="str">
        <f>$I45</f>
        <v>...1</v>
      </c>
      <c r="T45" s="288" t="s">
        <v>482</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483</v>
      </c>
      <c r="AU45" s="503"/>
      <c r="AV45" s="503" t="str">
        <f>IF(T45="","",T45)</f>
        <v>Наименование признака дифференциации</v>
      </c>
      <c r="AW45" s="503"/>
      <c r="AX45" s="503"/>
      <c r="AY45" s="1158">
        <v>23</v>
      </c>
    </row>
    <row customHeight="1" ht="24">
      <c r="A46" s="1366" t="s">
        <v>255</v>
      </c>
      <c r="B46" s="1366" t="s">
        <v>256</v>
      </c>
      <c r="C46" s="1366" t="s">
        <v>257</v>
      </c>
      <c r="D46" s="1366" t="s">
        <v>542</v>
      </c>
      <c r="E46" s="2262"/>
      <c r="F46" s="2262"/>
      <c r="G46" s="2262"/>
      <c r="H46" s="2262"/>
      <c r="I46" s="2289"/>
      <c r="J46" s="2259" t="str">
        <f>I45&amp;".1"</f>
        <v>...1.1</v>
      </c>
      <c r="K46" s="1366"/>
      <c r="L46" s="1367" t="s">
        <v>405</v>
      </c>
      <c r="P46" s="2260"/>
      <c r="Q46" s="2260">
        <v>1</v>
      </c>
      <c r="R46" s="360"/>
      <c r="S46" s="1496" t="str">
        <f>$J46</f>
        <v>...1.1</v>
      </c>
      <c r="T46" s="289" t="s">
        <v>406</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484</v>
      </c>
      <c r="AU46" s="503"/>
      <c r="AV46" s="503" t="str">
        <f>IF(T46="","",T46)</f>
        <v>Группа потребителей</v>
      </c>
      <c r="AW46" s="503"/>
      <c r="AX46" s="503"/>
      <c r="AY46" s="1158">
        <v>23</v>
      </c>
    </row>
    <row customHeight="1" ht="24">
      <c r="A47" s="1366" t="s">
        <v>255</v>
      </c>
      <c r="B47" s="1366" t="s">
        <v>256</v>
      </c>
      <c r="C47" s="1366" t="s">
        <v>257</v>
      </c>
      <c r="D47" s="1366" t="s">
        <v>542</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66</v>
      </c>
      <c r="AE47" s="2270"/>
      <c r="AF47" s="2271" t="s">
        <v>66</v>
      </c>
      <c r="AG47" s="754"/>
      <c r="AH47" s="754"/>
      <c r="AI47" s="754"/>
      <c r="AJ47" s="754"/>
      <c r="AK47" s="754"/>
      <c r="AL47" s="754"/>
      <c r="AM47" s="1260"/>
      <c r="AN47" s="2268"/>
      <c r="AO47" s="2110" t="s">
        <v>66</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255</v>
      </c>
      <c r="B48" s="1366" t="s">
        <v>256</v>
      </c>
      <c r="C48" s="1366" t="s">
        <v>257</v>
      </c>
      <c r="D48" s="1366" t="s">
        <v>542</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255</v>
      </c>
      <c r="B49" s="1366" t="s">
        <v>256</v>
      </c>
      <c r="C49" s="1366" t="s">
        <v>257</v>
      </c>
      <c r="D49" s="1366" t="s">
        <v>542</v>
      </c>
      <c r="E49" s="2262"/>
      <c r="F49" s="2262"/>
      <c r="G49" s="2262"/>
      <c r="H49" s="2262"/>
      <c r="I49" s="2289"/>
      <c r="J49" s="2259"/>
      <c r="K49" s="1366"/>
      <c r="L49" s="1367"/>
      <c r="P49" s="2260"/>
      <c r="Q49" s="2260"/>
      <c r="R49" s="359"/>
      <c r="S49" s="1281"/>
      <c r="T49" s="290" t="s">
        <v>485</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486</v>
      </c>
      <c r="AU49" s="503"/>
      <c r="AV49" s="503" t="str">
        <f>IF(T49="","",T49)</f>
        <v>Добавить значение признака дифференциации</v>
      </c>
      <c r="AW49" s="503"/>
      <c r="AX49" s="503"/>
      <c r="AY49" s="1158">
        <v>20</v>
      </c>
    </row>
    <row customHeight="1" ht="22.049999999999997">
      <c r="A50" s="1366" t="s">
        <v>255</v>
      </c>
      <c r="B50" s="1366" t="s">
        <v>256</v>
      </c>
      <c r="C50" s="1366" t="s">
        <v>257</v>
      </c>
      <c r="D50" s="1366" t="s">
        <v>542</v>
      </c>
      <c r="E50" s="2262"/>
      <c r="F50" s="2262"/>
      <c r="G50" s="2262"/>
      <c r="H50" s="2262"/>
      <c r="I50" s="2259"/>
      <c r="J50" s="1366"/>
      <c r="K50" s="1366"/>
      <c r="L50" s="1367"/>
      <c r="P50" s="2260"/>
      <c r="Q50" s="1484"/>
      <c r="R50" s="359"/>
      <c r="S50" s="1281"/>
      <c r="T50" s="368" t="s">
        <v>411</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255</v>
      </c>
      <c r="B51" s="1366" t="s">
        <v>256</v>
      </c>
      <c r="C51" s="1366" t="s">
        <v>257</v>
      </c>
      <c r="D51" s="1366" t="s">
        <v>542</v>
      </c>
      <c r="E51" s="2262"/>
      <c r="F51" s="2262"/>
      <c r="G51" s="2262"/>
      <c r="H51" s="2261"/>
      <c r="I51" s="1366"/>
      <c r="J51" s="1366"/>
      <c r="K51" s="1366"/>
      <c r="L51" s="1367"/>
      <c r="M51" s="1368"/>
      <c r="N51" s="1368"/>
      <c r="O51" s="540"/>
      <c r="P51" s="363"/>
      <c r="Q51" s="378"/>
      <c r="R51" s="358"/>
      <c r="S51" s="1281"/>
      <c r="T51" s="375" t="s">
        <v>487</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255</v>
      </c>
      <c r="B52" s="1346" t="s">
        <v>256</v>
      </c>
      <c r="C52" s="1317"/>
      <c r="D52" s="1317"/>
      <c r="E52" s="2262"/>
      <c r="F52" s="2261"/>
      <c r="G52" s="1317"/>
      <c r="H52" s="1317"/>
      <c r="I52" s="1317"/>
      <c r="J52" s="1317"/>
      <c r="K52" s="1317"/>
      <c r="L52" s="1497"/>
      <c r="M52" s="1324"/>
      <c r="N52" s="1324"/>
      <c r="P52" s="1319"/>
      <c r="Q52" s="1320"/>
      <c r="R52" s="1319"/>
      <c r="S52" s="1325"/>
      <c r="T52" s="1328" t="s">
        <v>414</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255</v>
      </c>
      <c r="B53" s="1346"/>
      <c r="C53" s="1346"/>
      <c r="D53" s="1346"/>
      <c r="E53" s="2261"/>
      <c r="F53" s="1346"/>
      <c r="G53" s="1346"/>
      <c r="H53" s="1346"/>
      <c r="I53" s="1346"/>
      <c r="J53" s="1346"/>
      <c r="K53" s="1346"/>
      <c r="L53" s="1349"/>
      <c r="M53" s="1324"/>
      <c r="N53" s="1324"/>
      <c r="O53" s="521"/>
      <c r="P53" s="383"/>
      <c r="Q53" s="1347"/>
      <c r="R53" s="383"/>
      <c r="S53" s="1325"/>
      <c r="T53" s="1328" t="s">
        <v>415</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447</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82</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44599-26F7-0EFB-0A71-0.4D5C15FB}"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124</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396</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397</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529</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530</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401</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402</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66</v>
      </c>
      <c r="AB8" s="1737"/>
      <c r="AC8" s="1472" t="s">
        <v>66</v>
      </c>
      <c r="AD8" s="2188" t="s">
        <v>66</v>
      </c>
      <c r="AE8" s="2329"/>
      <c r="AF8" s="2208">
        <v>1</v>
      </c>
      <c r="AG8" s="2366"/>
      <c r="AH8" s="2110" t="s">
        <v>66</v>
      </c>
      <c r="AI8" s="2329"/>
      <c r="AJ8" s="2208">
        <v>1</v>
      </c>
      <c r="AK8" s="2330" t="s">
        <v>22</v>
      </c>
      <c r="AL8" s="2110" t="s">
        <v>66</v>
      </c>
      <c r="AM8" s="2195"/>
      <c r="AN8" s="2208">
        <v>1</v>
      </c>
      <c r="AO8" s="2360"/>
      <c r="AP8" s="2361" t="s">
        <v>66</v>
      </c>
      <c r="AQ8" s="314"/>
      <c r="AR8" s="1489">
        <v>1</v>
      </c>
      <c r="AS8" s="1495" t="s">
        <v>22</v>
      </c>
      <c r="AT8" s="754"/>
      <c r="AU8" s="1260"/>
      <c r="AV8" s="754"/>
      <c r="AW8" s="1260"/>
      <c r="AX8" s="1737"/>
      <c r="AY8" s="1472" t="s">
        <v>66</v>
      </c>
      <c r="AZ8" s="1737"/>
      <c r="BA8" s="1472" t="s">
        <v>66</v>
      </c>
      <c r="BB8" s="1351"/>
      <c r="BC8" s="2256" t="s">
        <v>500</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501</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502</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503</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504</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467</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414</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415</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66</v>
      </c>
      <c r="AZ20" s="1739"/>
      <c r="BA20" s="1488" t="s">
        <v>66</v>
      </c>
      <c r="BI20" s="1158">
        <v>0</v>
      </c>
    </row>
    <row customHeight="1" ht="14.25" hidden="1">
      <c r="BD21" s="499"/>
      <c r="BE21" s="499"/>
      <c r="BF21" s="499"/>
      <c r="BG21" s="499"/>
      <c r="BH21" s="499"/>
      <c r="BI21" s="1158">
        <v>0</v>
      </c>
    </row>
    <row customHeight="1" ht="14.25" hidden="1">
      <c r="O22" s="1370" t="s">
        <v>416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417</v>
      </c>
      <c r="P24" s="1511"/>
      <c r="Q24" s="1513"/>
      <c r="R24" s="1513"/>
      <c r="AA24" s="1510" t="s">
        <v>419</v>
      </c>
      <c r="AC24" s="1510" t="s">
        <v>420</v>
      </c>
      <c r="AD24" s="1510" t="s">
        <v>468</v>
      </c>
      <c r="AH24" s="1510" t="s">
        <v>468</v>
      </c>
      <c r="AK24" s="1510" t="s">
        <v>505</v>
      </c>
      <c r="AL24" s="1510" t="s">
        <v>468</v>
      </c>
      <c r="AP24" s="1510" t="s">
        <v>468</v>
      </c>
      <c r="AY24" s="1510" t="s">
        <v>419</v>
      </c>
      <c r="BA24" s="1510" t="s">
        <v>420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"ТГК-2"</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hidden="1">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hidden="1">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
      </c>
      <c r="W31" s="2254"/>
      <c r="X31" s="2254"/>
      <c r="Y31" s="2254"/>
      <c r="Z31" s="2254"/>
      <c r="AA31" s="2254"/>
      <c r="AB31" s="2254"/>
      <c r="AC31" s="329"/>
      <c r="AD31" s="2254" t="str">
        <f>IF(TITLE_NAME_OR_PR_CHANGE="",IF(TITLE_NAME_OR_PR="","",TITLE_NAME_OR_PR),TITLE_NAME_OR_PR_CHANGE)</f>
        <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hidden="1">
      <c r="A32" s="1371"/>
      <c r="B32" s="1371"/>
      <c r="C32" s="1371"/>
      <c r="D32" s="1371"/>
      <c r="E32" s="1371"/>
      <c r="F32" s="1371"/>
      <c r="G32" s="1371"/>
      <c r="H32" s="1371"/>
      <c r="I32" s="1371"/>
      <c r="J32" s="1371"/>
      <c r="K32" s="1371"/>
      <c r="L32" s="1372"/>
      <c r="M32" s="1371"/>
      <c r="N32" s="1371"/>
      <c r="O32" s="1371"/>
      <c r="P32" s="1371"/>
      <c r="Q32" s="1371"/>
      <c r="S32" s="2253" t="s">
        <v>422</v>
      </c>
      <c r="T32" s="2253"/>
      <c r="U32" s="1375"/>
      <c r="V32" s="2267" t="str">
        <f>IF(TITLE_DATE_PR_CHANGE="",IF(TITLE_DATE_PR="","",TITLE_DATE_PR),TITLE_DATE_PR_CHANGE)</f>
        <v/>
      </c>
      <c r="W32" s="2267"/>
      <c r="X32" s="2267"/>
      <c r="Y32" s="2267"/>
      <c r="Z32" s="2267"/>
      <c r="AA32" s="2267"/>
      <c r="AB32" s="2267"/>
      <c r="AC32" s="329"/>
      <c r="AD32" s="2267" t="str">
        <f>IF(TITLE_DATE_PR_CHANGE="",IF(TITLE_DATE_PR="","",TITLE_DATE_PR),TITLE_DATE_PR_CHANGE)</f>
        <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hidden="1">
      <c r="A33" s="1371"/>
      <c r="B33" s="1371"/>
      <c r="C33" s="1371"/>
      <c r="D33" s="1371"/>
      <c r="E33" s="1371"/>
      <c r="F33" s="1371"/>
      <c r="G33" s="1371"/>
      <c r="H33" s="1371"/>
      <c r="I33" s="1371"/>
      <c r="J33" s="1371"/>
      <c r="K33" s="1371"/>
      <c r="L33" s="1372"/>
      <c r="M33" s="1371"/>
      <c r="N33" s="1371"/>
      <c r="O33" s="1371"/>
      <c r="P33" s="1371"/>
      <c r="Q33" s="1371"/>
      <c r="S33" s="2253" t="s">
        <v>423</v>
      </c>
      <c r="T33" s="2253"/>
      <c r="U33" s="1375"/>
      <c r="V33" s="2254" t="str">
        <f>IF(TITLE_NUMBER_PR_CHANGE="",IF(TITLE_NUMBER_PR="","",TITLE_NUMBER_PR),TITLE_NUMBER_PR_CHANGE)</f>
        <v/>
      </c>
      <c r="W33" s="2254"/>
      <c r="X33" s="2254"/>
      <c r="Y33" s="2254"/>
      <c r="Z33" s="2254"/>
      <c r="AA33" s="2254"/>
      <c r="AB33" s="2254"/>
      <c r="AC33" s="329"/>
      <c r="AD33" s="2254" t="str">
        <f>IF(TITLE_NUMBER_PR_CHANGE="",IF(TITLE_NUMBER_PR="","",TITLE_NUMBER_PR),TITLE_NUMBER_PR_CHANGE)</f>
        <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hidden="1">
      <c r="A34" s="1371"/>
      <c r="B34" s="1371"/>
      <c r="C34" s="1371"/>
      <c r="D34" s="1371"/>
      <c r="E34" s="1371"/>
      <c r="F34" s="1371"/>
      <c r="G34" s="1371"/>
      <c r="H34" s="1371"/>
      <c r="I34" s="1371"/>
      <c r="J34" s="1371"/>
      <c r="K34" s="1371"/>
      <c r="L34" s="1372"/>
      <c r="M34" s="1371"/>
      <c r="N34" s="1371"/>
      <c r="O34" s="1371"/>
      <c r="P34" s="1371"/>
      <c r="Q34" s="1371"/>
      <c r="S34" s="2253" t="s">
        <v>43</v>
      </c>
      <c r="T34" s="2253"/>
      <c r="U34" s="1375"/>
      <c r="V34" s="2254" t="str">
        <f>IF(TITLE_IST_PUB_CHANGE="",IF(TITLE_IST_PUB="","",TITLE_IST_PUB),TITLE_IST_PUB_CHANGE)</f>
        <v/>
      </c>
      <c r="W34" s="2254"/>
      <c r="X34" s="2254"/>
      <c r="Y34" s="2254"/>
      <c r="Z34" s="2254"/>
      <c r="AA34" s="2254"/>
      <c r="AB34" s="2254"/>
      <c r="AC34" s="329"/>
      <c r="AD34" s="2254" t="str">
        <f>IF(TITLE_IST_PUB_CHANGE="",IF(TITLE_IST_PUB="","",TITLE_IST_PUB),TITLE_IST_PUB_CHANGE)</f>
        <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422</v>
      </c>
      <c r="T36" s="2253"/>
      <c r="U36" s="1375"/>
      <c r="V36" s="2267" t="str">
        <f>IF(TITLE_DATE_PR_CHANGE="",IF(TITLE_DATE_PR="","",TITLE_DATE_PR),TITLE_DATE_PR_CHANGE)</f>
        <v/>
      </c>
      <c r="W36" s="2267"/>
      <c r="X36" s="2267"/>
      <c r="Y36" s="2267"/>
      <c r="Z36" s="2267"/>
      <c r="AA36" s="2267"/>
      <c r="AB36" s="2267"/>
      <c r="AC36" s="329"/>
      <c r="AD36" s="2267" t="str">
        <f>IF(TITLE_DATE_PR_CHANGE="",IF(TITLE_DATE_PR="","",TITLE_DATE_PR),TITLE_DATE_PR_CHANGE)</f>
        <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423</v>
      </c>
      <c r="T37" s="2253"/>
      <c r="U37" s="1375"/>
      <c r="V37" s="2254" t="str">
        <f>IF(TITLE_NUMBER_PR_CHANGE="",IF(TITLE_NUMBER_PR="","",TITLE_NUMBER_PR),TITLE_NUMBER_PR_CHANGE)</f>
        <v/>
      </c>
      <c r="W37" s="2254"/>
      <c r="X37" s="2254"/>
      <c r="Y37" s="2254"/>
      <c r="Z37" s="2254"/>
      <c r="AA37" s="2254"/>
      <c r="AB37" s="2254"/>
      <c r="AC37" s="329"/>
      <c r="AD37" s="2254" t="str">
        <f>IF(TITLE_NUMBER_PR_CHANGE="",IF(TITLE_NUMBER_PR="","",TITLE_NUMBER_PR),TITLE_NUMBER_PR_CHANGE)</f>
        <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426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426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299</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300</v>
      </c>
      <c r="BI40" s="1158">
        <v>14</v>
      </c>
    </row>
    <row customHeight="1" ht="14.699999999999998">
      <c r="Q41" s="294"/>
      <c r="R41" s="379"/>
      <c r="S41" s="2276" t="s">
        <v>88</v>
      </c>
      <c r="T41" s="2212" t="s">
        <v>506</v>
      </c>
      <c r="U41" s="304"/>
      <c r="V41" s="2277" t="s">
        <v>428</v>
      </c>
      <c r="W41" s="2278"/>
      <c r="X41" s="2278"/>
      <c r="Y41" s="2278"/>
      <c r="Z41" s="2278"/>
      <c r="AA41" s="2278"/>
      <c r="AB41" s="2279"/>
      <c r="AC41" s="2280" t="s">
        <v>429</v>
      </c>
      <c r="AD41" s="2331" t="s">
        <v>507</v>
      </c>
      <c r="AE41" s="2294"/>
      <c r="AF41" s="2294"/>
      <c r="AG41" s="2332"/>
      <c r="AH41" s="2331" t="s">
        <v>508</v>
      </c>
      <c r="AI41" s="2294"/>
      <c r="AJ41" s="2294"/>
      <c r="AK41" s="2332"/>
      <c r="AL41" s="2331" t="s">
        <v>509</v>
      </c>
      <c r="AM41" s="2294"/>
      <c r="AN41" s="2294"/>
      <c r="AO41" s="2332"/>
      <c r="AP41" s="2331" t="s">
        <v>510</v>
      </c>
      <c r="AQ41" s="2294"/>
      <c r="AR41" s="2294"/>
      <c r="AS41" s="2332"/>
      <c r="AT41" s="2277" t="s">
        <v>428</v>
      </c>
      <c r="AU41" s="2278"/>
      <c r="AV41" s="2278"/>
      <c r="AW41" s="2278"/>
      <c r="AX41" s="2278"/>
      <c r="AY41" s="2278"/>
      <c r="AZ41" s="2279"/>
      <c r="BA41" s="2280" t="s">
        <v>429</v>
      </c>
      <c r="BB41" s="2283" t="s">
        <v>431</v>
      </c>
      <c r="BC41" s="2130"/>
      <c r="BI41" s="1158">
        <v>14</v>
      </c>
    </row>
    <row customHeight="1" ht="35.699999999999996">
      <c r="Q42" s="294"/>
      <c r="R42" s="379"/>
      <c r="S42" s="2276"/>
      <c r="T42" s="2212"/>
      <c r="U42" s="1034"/>
      <c r="V42" s="2195" t="s">
        <v>511</v>
      </c>
      <c r="W42" s="2196"/>
      <c r="X42" s="2195" t="s">
        <v>512</v>
      </c>
      <c r="Y42" s="2196"/>
      <c r="Z42" s="2297" t="s">
        <v>513</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511</v>
      </c>
      <c r="AU42" s="2196"/>
      <c r="AV42" s="2195" t="s">
        <v>512</v>
      </c>
      <c r="AW42" s="2196"/>
      <c r="AX42" s="2297" t="s">
        <v>513</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136</v>
      </c>
      <c r="C44" s="1373" t="s">
        <v>137</v>
      </c>
      <c r="D44" s="1373" t="s">
        <v>138</v>
      </c>
      <c r="E44" s="1367" t="s">
        <v>436</v>
      </c>
      <c r="F44" s="1367" t="s">
        <v>437</v>
      </c>
      <c r="G44" s="1367" t="s">
        <v>438</v>
      </c>
      <c r="H44" s="1367" t="s">
        <v>439</v>
      </c>
      <c r="I44" s="1367" t="s">
        <v>440</v>
      </c>
      <c r="J44" s="1367" t="s">
        <v>441</v>
      </c>
      <c r="K44" s="1367" t="s">
        <v>442</v>
      </c>
      <c r="L44" s="1367" t="s">
        <v>417</v>
      </c>
      <c r="Q44" s="294"/>
      <c r="R44" s="379"/>
      <c r="S44" s="2276"/>
      <c r="T44" s="2212"/>
      <c r="U44" s="305"/>
      <c r="V44" s="1482" t="s">
        <v>477</v>
      </c>
      <c r="W44" s="1482" t="s">
        <v>478</v>
      </c>
      <c r="X44" s="1482" t="s">
        <v>477</v>
      </c>
      <c r="Y44" s="1482" t="s">
        <v>478</v>
      </c>
      <c r="Z44" s="1492" t="s">
        <v>445</v>
      </c>
      <c r="AA44" s="2273" t="s">
        <v>446</v>
      </c>
      <c r="AB44" s="2274"/>
      <c r="AC44" s="2282"/>
      <c r="AD44" s="2336"/>
      <c r="AE44" s="2337"/>
      <c r="AF44" s="2337"/>
      <c r="AG44" s="2338"/>
      <c r="AH44" s="2336"/>
      <c r="AI44" s="2337"/>
      <c r="AJ44" s="2337"/>
      <c r="AK44" s="2338"/>
      <c r="AL44" s="2336"/>
      <c r="AM44" s="2337"/>
      <c r="AN44" s="2337"/>
      <c r="AO44" s="2338"/>
      <c r="AP44" s="2336"/>
      <c r="AQ44" s="2337"/>
      <c r="AR44" s="2337"/>
      <c r="AS44" s="2338"/>
      <c r="AT44" s="1482" t="s">
        <v>477</v>
      </c>
      <c r="AU44" s="1482" t="s">
        <v>478</v>
      </c>
      <c r="AV44" s="1482" t="s">
        <v>477</v>
      </c>
      <c r="AW44" s="1482" t="s">
        <v>478</v>
      </c>
      <c r="AX44" s="1492" t="s">
        <v>445</v>
      </c>
      <c r="AY44" s="2273" t="s">
        <v>446</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109</v>
      </c>
      <c r="T45" s="1258" t="s">
        <v>110</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260</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124</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260</v>
      </c>
      <c r="B47" s="1366" t="s">
        <v>261</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396</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397</v>
      </c>
      <c r="BE47" s="503"/>
      <c r="BF47" s="503" t="str">
        <f>IF(T47="","",T47)</f>
        <v>Территория действия тарифа</v>
      </c>
      <c r="BG47" s="503"/>
      <c r="BH47" s="503"/>
      <c r="BI47" s="1158">
        <v>21</v>
      </c>
    </row>
    <row customHeight="1" ht="35.699999999999996">
      <c r="A48" s="1366" t="s">
        <v>260</v>
      </c>
      <c r="B48" s="1366" t="s">
        <v>261</v>
      </c>
      <c r="C48" s="1366" t="s">
        <v>262</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529</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530</v>
      </c>
      <c r="BE48" s="503"/>
      <c r="BF48" s="503" t="str">
        <f>IF(T48="","",T48)</f>
        <v>Наименование централизованной системы горячего водоснабжения</v>
      </c>
      <c r="BG48" s="503"/>
      <c r="BH48" s="503"/>
      <c r="BI48" s="1158">
        <v>34</v>
      </c>
    </row>
    <row s="1645" customFormat="1" customHeight="1" ht="0">
      <c r="A49" s="1346" t="s">
        <v>260</v>
      </c>
      <c r="B49" s="1346" t="s">
        <v>261</v>
      </c>
      <c r="C49" s="1346" t="s">
        <v>262</v>
      </c>
      <c r="D49" s="1346" t="s">
        <v>543</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401</v>
      </c>
      <c r="BE49" s="503"/>
      <c r="BF49" s="503" t="str">
        <f>IF(T49="","",T49)</f>
        <v/>
      </c>
      <c r="BG49" s="503"/>
      <c r="BH49" s="503"/>
      <c r="BI49" s="514">
        <v>0</v>
      </c>
    </row>
    <row s="1645" customFormat="1" customHeight="1" ht="0">
      <c r="A50" s="1346" t="s">
        <v>260</v>
      </c>
      <c r="B50" s="1346" t="s">
        <v>261</v>
      </c>
      <c r="C50" s="1346" t="s">
        <v>262</v>
      </c>
      <c r="D50" s="1346" t="s">
        <v>543</v>
      </c>
      <c r="E50" s="2262"/>
      <c r="F50" s="2262"/>
      <c r="G50" s="2262"/>
      <c r="H50" s="2262"/>
      <c r="I50" s="2259" t="str">
        <f>S49&amp;".1"</f>
        <v>.1</v>
      </c>
      <c r="J50" s="1346"/>
      <c r="K50" s="1346"/>
      <c r="L50" s="1349" t="s">
        <v>402</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260</v>
      </c>
      <c r="B51" s="1346" t="s">
        <v>261</v>
      </c>
      <c r="C51" s="1346" t="s">
        <v>262</v>
      </c>
      <c r="D51" s="1346" t="s">
        <v>543</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260</v>
      </c>
      <c r="B52" s="1366" t="s">
        <v>261</v>
      </c>
      <c r="C52" s="1366" t="s">
        <v>262</v>
      </c>
      <c r="D52" s="1366" t="s">
        <v>543</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66</v>
      </c>
      <c r="AB52" s="1737"/>
      <c r="AC52" s="1472" t="s">
        <v>66</v>
      </c>
      <c r="AD52" s="2188" t="s">
        <v>66</v>
      </c>
      <c r="AE52" s="2329"/>
      <c r="AF52" s="2208">
        <v>1</v>
      </c>
      <c r="AG52" s="2366"/>
      <c r="AH52" s="2110" t="s">
        <v>66</v>
      </c>
      <c r="AI52" s="2329"/>
      <c r="AJ52" s="2208">
        <v>1</v>
      </c>
      <c r="AK52" s="2330" t="s">
        <v>22</v>
      </c>
      <c r="AL52" s="2110" t="s">
        <v>66</v>
      </c>
      <c r="AM52" s="2195"/>
      <c r="AN52" s="2208">
        <v>1</v>
      </c>
      <c r="AO52" s="2360"/>
      <c r="AP52" s="2361" t="s">
        <v>66</v>
      </c>
      <c r="AQ52" s="314"/>
      <c r="AR52" s="1489">
        <v>1</v>
      </c>
      <c r="AS52" s="1495" t="s">
        <v>22</v>
      </c>
      <c r="AT52" s="754"/>
      <c r="AU52" s="1260"/>
      <c r="AV52" s="754"/>
      <c r="AW52" s="1260"/>
      <c r="AX52" s="1737"/>
      <c r="AY52" s="1472" t="s">
        <v>66</v>
      </c>
      <c r="AZ52" s="1737"/>
      <c r="BA52" s="1472" t="s">
        <v>66</v>
      </c>
      <c r="BB52" s="1351"/>
      <c r="BC52" s="2256" t="s">
        <v>500</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501</v>
      </c>
      <c r="AT53" s="1396"/>
      <c r="AU53" s="1499"/>
      <c r="AV53" s="1396"/>
      <c r="AW53" s="1499"/>
      <c r="AX53" s="1396"/>
      <c r="AY53" s="1396"/>
      <c r="AZ53" s="1396"/>
      <c r="BA53" s="1396"/>
      <c r="BB53" s="1400"/>
      <c r="BC53" s="2257"/>
      <c r="BE53" s="503"/>
      <c r="BF53" s="503"/>
      <c r="BG53" s="503"/>
      <c r="BH53" s="503"/>
      <c r="BI53" s="1158">
        <v>11</v>
      </c>
    </row>
    <row customHeight="1" ht="11.549999999999999">
      <c r="A54" s="1366" t="s">
        <v>260</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502</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260</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503</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260</v>
      </c>
      <c r="B56" s="1366" t="s">
        <v>261</v>
      </c>
      <c r="C56" s="1366" t="s">
        <v>262</v>
      </c>
      <c r="D56" s="1366" t="s">
        <v>543</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504</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260</v>
      </c>
      <c r="B57" s="1366" t="s">
        <v>261</v>
      </c>
      <c r="C57" s="1366" t="s">
        <v>262</v>
      </c>
      <c r="D57" s="1366" t="s">
        <v>543</v>
      </c>
      <c r="E57" s="2262"/>
      <c r="F57" s="2262"/>
      <c r="G57" s="2262"/>
      <c r="H57" s="2262"/>
      <c r="I57" s="2289"/>
      <c r="J57" s="2259"/>
      <c r="K57" s="1366"/>
      <c r="L57" s="1367"/>
      <c r="P57" s="2260"/>
      <c r="Q57" s="2260"/>
      <c r="R57" s="359"/>
      <c r="S57" s="1281"/>
      <c r="T57" s="290" t="s">
        <v>467</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260</v>
      </c>
      <c r="B58" s="1346" t="s">
        <v>261</v>
      </c>
      <c r="C58" s="1346" t="s">
        <v>262</v>
      </c>
      <c r="D58" s="1346" t="s">
        <v>543</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260</v>
      </c>
      <c r="B59" s="1346" t="s">
        <v>261</v>
      </c>
      <c r="C59" s="1346" t="s">
        <v>262</v>
      </c>
      <c r="D59" s="1346" t="s">
        <v>543</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260</v>
      </c>
      <c r="B60" s="1346" t="s">
        <v>261</v>
      </c>
      <c r="C60" s="1346" t="s">
        <v>262</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260</v>
      </c>
      <c r="B61" s="1346" t="s">
        <v>261</v>
      </c>
      <c r="C61" s="1317"/>
      <c r="D61" s="1317"/>
      <c r="E61" s="2262"/>
      <c r="F61" s="2261"/>
      <c r="G61" s="1317"/>
      <c r="H61" s="1317"/>
      <c r="I61" s="1317"/>
      <c r="J61" s="1317"/>
      <c r="K61" s="1317"/>
      <c r="L61" s="1497"/>
      <c r="M61" s="1324"/>
      <c r="N61" s="1324"/>
      <c r="P61" s="1319"/>
      <c r="Q61" s="1320"/>
      <c r="R61" s="1319"/>
      <c r="S61" s="1325"/>
      <c r="T61" s="1328" t="s">
        <v>414</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260</v>
      </c>
      <c r="B62" s="1346"/>
      <c r="C62" s="1346"/>
      <c r="D62" s="1346"/>
      <c r="E62" s="2261"/>
      <c r="F62" s="1346"/>
      <c r="G62" s="1346"/>
      <c r="H62" s="1346"/>
      <c r="I62" s="1346"/>
      <c r="J62" s="1346"/>
      <c r="K62" s="1346"/>
      <c r="L62" s="1349"/>
      <c r="M62" s="1324"/>
      <c r="N62" s="1324"/>
      <c r="O62" s="521"/>
      <c r="P62" s="383"/>
      <c r="Q62" s="1347"/>
      <c r="R62" s="383"/>
      <c r="S62" s="1325"/>
      <c r="T62" s="1328" t="s">
        <v>415</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447</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82</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D49BCB-FC7A-EE88-68DE-0.FDA3CBAE}"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544</v>
      </c>
      <c r="D2" s="1641"/>
      <c r="E2" s="549">
        <f>B2</f>
        <v>0</v>
      </c>
      <c r="F2" s="550"/>
      <c r="G2" s="1649" t="s">
        <v>545</v>
      </c>
      <c r="H2" s="1649" t="s">
        <v>545</v>
      </c>
      <c r="I2" s="1649" t="s">
        <v>545</v>
      </c>
      <c r="J2" s="292" t="s">
        <v>546</v>
      </c>
      <c r="K2" s="546"/>
      <c r="AF2" s="1634">
        <v>0</v>
      </c>
    </row>
    <row s="1645" customFormat="1" customHeight="1" ht="0.75" hidden="1">
      <c r="B3" s="2102"/>
      <c r="C3" s="1170"/>
      <c r="D3" s="551"/>
      <c r="E3" s="552"/>
      <c r="F3" s="553" t="s">
        <v>547</v>
      </c>
      <c r="G3" s="554"/>
      <c r="H3" s="554">
        <f>H4*H5+H7</f>
        <v>0</v>
      </c>
      <c r="I3" s="554">
        <f>I4*I5+I6</f>
        <v>0</v>
      </c>
      <c r="J3" s="555"/>
      <c r="AF3" s="1639">
        <v>0</v>
      </c>
    </row>
    <row customHeight="1" ht="23.25" hidden="1">
      <c r="B4" s="2102"/>
      <c r="C4" s="1170"/>
      <c r="D4" s="1641"/>
      <c r="E4" s="549" t="str">
        <f>B2&amp;".1"</f>
        <v>.1</v>
      </c>
      <c r="F4" s="556" t="s">
        <v>548</v>
      </c>
      <c r="G4" s="557"/>
      <c r="H4" s="544"/>
      <c r="I4" s="544"/>
      <c r="J4" s="292" t="s">
        <v>549</v>
      </c>
      <c r="K4" s="546"/>
      <c r="AF4" s="1634">
        <v>0</v>
      </c>
    </row>
    <row customHeight="1" ht="18.75" hidden="1">
      <c r="B5" s="2102"/>
      <c r="C5" s="1170"/>
      <c r="D5" s="1641"/>
      <c r="E5" s="549" t="str">
        <f>B2&amp;".2"</f>
        <v>.2</v>
      </c>
      <c r="F5" s="556" t="s">
        <v>550</v>
      </c>
      <c r="G5" s="1649" t="s">
        <v>551</v>
      </c>
      <c r="H5" s="544"/>
      <c r="I5" s="544"/>
      <c r="J5" s="292"/>
      <c r="K5" s="546"/>
      <c r="AF5" s="1634">
        <v>0</v>
      </c>
    </row>
    <row customHeight="1" ht="18.75" hidden="1">
      <c r="B6" s="2102"/>
      <c r="C6" s="1170"/>
      <c r="D6" s="1641"/>
      <c r="E6" s="549" t="str">
        <f>B2&amp;".3"</f>
        <v>.3</v>
      </c>
      <c r="F6" s="556" t="s">
        <v>552</v>
      </c>
      <c r="G6" s="1649" t="s">
        <v>551</v>
      </c>
      <c r="H6" s="544"/>
      <c r="I6" s="544"/>
      <c r="J6" s="292"/>
      <c r="K6" s="546"/>
      <c r="AF6" s="1634">
        <v>0</v>
      </c>
    </row>
    <row customHeight="1" ht="18.75" hidden="1">
      <c r="B7" s="2102"/>
      <c r="C7" s="1170"/>
      <c r="D7" s="1641"/>
      <c r="E7" s="549" t="str">
        <f>B2&amp;".4"</f>
        <v>.4</v>
      </c>
      <c r="F7" s="556" t="s">
        <v>553</v>
      </c>
      <c r="G7" s="1649" t="s">
        <v>545</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551</v>
      </c>
      <c r="H9" s="544"/>
      <c r="I9" s="544"/>
      <c r="J9" s="545" t="s">
        <v>554</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555</v>
      </c>
      <c r="H11" s="544"/>
      <c r="I11" s="544"/>
      <c r="J11" s="292" t="s">
        <v>556</v>
      </c>
      <c r="K11" s="546"/>
      <c r="AF11" s="1634">
        <v>0</v>
      </c>
    </row>
    <row customHeight="1" ht="11.25" hidden="1">
      <c r="AF12" s="1634">
        <v>0</v>
      </c>
    </row>
    <row customHeight="1" ht="22.5" hidden="1">
      <c r="D13" s="1641"/>
      <c r="E13" s="549"/>
      <c r="F13" s="543"/>
      <c r="G13" s="972" t="s">
        <v>557</v>
      </c>
      <c r="H13" s="548"/>
      <c r="I13" s="548"/>
      <c r="J13" s="748" t="s">
        <v>558</v>
      </c>
      <c r="K13" s="546"/>
      <c r="AF13" s="1634">
        <v>0</v>
      </c>
    </row>
    <row customHeight="1" ht="11.25" hidden="1">
      <c r="AF14" s="1634">
        <v>0</v>
      </c>
    </row>
    <row customHeight="1" ht="22.5" hidden="1">
      <c r="D15" s="1641"/>
      <c r="E15" s="549"/>
      <c r="F15" s="543"/>
      <c r="G15" s="1649" t="s">
        <v>559</v>
      </c>
      <c r="H15" s="548"/>
      <c r="I15" s="548"/>
      <c r="J15" s="292" t="s">
        <v>560</v>
      </c>
      <c r="K15" s="546"/>
      <c r="AF15" s="1634">
        <v>0</v>
      </c>
    </row>
    <row customHeight="1" ht="11.25" hidden="1">
      <c r="AF16" s="1634">
        <v>0</v>
      </c>
    </row>
    <row customHeight="1" ht="22.5" hidden="1">
      <c r="D17" s="1641"/>
      <c r="E17" s="549"/>
      <c r="F17" s="543"/>
      <c r="G17" s="1649" t="s">
        <v>561</v>
      </c>
      <c r="H17" s="548"/>
      <c r="I17" s="548"/>
      <c r="J17" s="292" t="s">
        <v>562</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"ТГК-2"</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117</v>
      </c>
      <c r="AF24" s="1639">
        <v>1</v>
      </c>
    </row>
    <row customHeight="1" ht="11.549999999999999">
      <c r="E25" s="714"/>
      <c r="F25" s="2370" t="s">
        <v>105</v>
      </c>
      <c r="G25" s="2371"/>
      <c r="H25" s="1655" t="str">
        <f>IF(H24="","",INDEX(DIFFERENTIATION_UNMERGE_VD,MATCH(H24,DIFFERENTIATION_ID_DIFF,0)))</f>
        <v/>
      </c>
      <c r="I25" s="1655" t="str">
        <f>IF(I24="","",INDEX(DIFFERENTIATION_UNMERGE_VD,MATCH(I24,DIFFERENTIATION_ID_DIFF,0)))</f>
        <v>Подключение (технологическое присоединение) к системе теплоснабжения</v>
      </c>
      <c r="J25" s="2130"/>
      <c r="AF25" s="1634">
        <v>11</v>
      </c>
    </row>
    <row customHeight="1" ht="11.549999999999999">
      <c r="E26" s="714"/>
      <c r="F26" s="2370" t="s">
        <v>563</v>
      </c>
      <c r="G26" s="2371"/>
      <c r="H26" s="1655" t="str">
        <f>IF(H24="","",INDEX(DIFFERENTIATION_UNMERGE_AREA,MATCH(H24,DIFFERENTIATION_ID_DIFF,0)))</f>
        <v/>
      </c>
      <c r="I26" s="1655" t="str">
        <f>IF(I24="","",INDEX(DIFFERENTIATION_UNMERGE_AREA,MATCH(I24,DIFFERENTIATION_ID_DIFF,0)))</f>
        <v>Территория 1</v>
      </c>
      <c r="J26" s="2130"/>
      <c r="AF26" s="1634">
        <v>11</v>
      </c>
    </row>
    <row customHeight="1" ht="11.549999999999999">
      <c r="E27" s="714"/>
      <c r="F27" s="2370" t="s">
        <v>564</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299</v>
      </c>
      <c r="F28" s="2373"/>
      <c r="G28" s="2373"/>
      <c r="H28" s="1648"/>
      <c r="I28" s="1648"/>
      <c r="J28" s="2130"/>
      <c r="AF28" s="1634">
        <v>11</v>
      </c>
    </row>
    <row customHeight="1" ht="24">
      <c r="E29" s="1649" t="s">
        <v>88</v>
      </c>
      <c r="F29" s="1656" t="s">
        <v>301</v>
      </c>
      <c r="G29" s="1656" t="s">
        <v>565</v>
      </c>
      <c r="H29" s="1656" t="s">
        <v>302</v>
      </c>
      <c r="I29" s="1656" t="s">
        <v>302</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551</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551</v>
      </c>
      <c r="H31" s="561">
        <f>SUMIF($K33:$K71,$K31,H33:H71)</f>
        <v>0</v>
      </c>
      <c r="I31" s="561">
        <f>SUMIF($K33:$K71,$K31,I33:I71)</f>
        <v>0</v>
      </c>
      <c r="J31" s="292" t="str">
        <f>FHD_NOTE_P_2</f>
        <v>Указывается суммарная себестоимость производимых товаров.</v>
      </c>
      <c r="K31" s="1639" t="s">
        <v>566</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551</v>
      </c>
      <c r="H32" s="560"/>
      <c r="I32" s="560"/>
      <c r="J32" s="292" t="str">
        <f>FHD_NOTE_P_3</f>
        <v/>
      </c>
      <c r="K32" s="1639" t="str">
        <f>IF((LEN(E32)-LEN(SUBSTITUTE(E32,".","")))/LEN(".")=1,"p","")</f>
        <v>p</v>
      </c>
      <c r="AF32" s="1634">
        <v>11</v>
      </c>
    </row>
    <row customHeight="1" ht="11.25">
      <c r="A33" s="2374" t="s">
        <v>567</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551</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568</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569</v>
      </c>
      <c r="D41" s="1641"/>
      <c r="E41" s="549" t="str">
        <f>FHD_NUM_P_5</f>
        <v/>
      </c>
      <c r="F41" s="1527" t="str">
        <f>FHD_P_5</f>
        <v/>
      </c>
      <c r="G41" s="1881" t="s">
        <v>551</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551</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551</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551</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570</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571</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572</v>
      </c>
      <c r="C47" s="1639"/>
      <c r="D47" s="578"/>
      <c r="E47" s="549" t="str">
        <f>FHD_NUM_P_11</f>
        <v>2.4</v>
      </c>
      <c r="F47" s="1527" t="str">
        <f>FHD_P_11</f>
        <v>Расходы на приобретение холодной воды, используемой в технологическом процессе</v>
      </c>
      <c r="G47" s="1881" t="s">
        <v>551</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573</v>
      </c>
      <c r="C48" s="1639"/>
      <c r="D48" s="1641"/>
      <c r="E48" s="549" t="str">
        <f>FHD_NUM_P_12</f>
        <v>2.5</v>
      </c>
      <c r="F48" s="1527" t="str">
        <f>FHD_P_12</f>
        <v>Расходы на  химические реагенты, используемые в технологическом процессе</v>
      </c>
      <c r="G48" s="1881" t="s">
        <v>551</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551</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551</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551</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551</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551</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551</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551</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551</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551</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551</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551</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551</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551</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551</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551</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551</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551</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305</v>
      </c>
      <c r="H66" s="1652" t="s">
        <v>574</v>
      </c>
      <c r="I66" s="1652" t="s">
        <v>574</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575</v>
      </c>
      <c r="C67" s="1639"/>
      <c r="D67" s="1641"/>
      <c r="E67" s="549" t="str">
        <f>FHD_NUM_P_31</f>
        <v/>
      </c>
      <c r="F67" s="1527" t="str">
        <f>FHD_P_31</f>
        <v/>
      </c>
      <c r="G67" s="1881" t="s">
        <v>551</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305</v>
      </c>
      <c r="H68" s="1652" t="s">
        <v>574</v>
      </c>
      <c r="I68" s="1652" t="s">
        <v>574</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551</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576</v>
      </c>
      <c r="G71" s="575"/>
      <c r="H71" s="576"/>
      <c r="I71" s="576"/>
      <c r="J71" s="304"/>
      <c r="K71" s="1639"/>
      <c r="L71" s="1639"/>
      <c r="M71" s="1639"/>
      <c r="R71" s="1639"/>
      <c r="U71" s="547"/>
      <c r="AA71" s="1635"/>
      <c r="AB71" s="1635"/>
      <c r="AC71" s="1635"/>
      <c r="AD71" s="1635"/>
      <c r="AE71" s="1635"/>
      <c r="AF71" s="1163">
        <v>14</v>
      </c>
    </row>
    <row s="1369" customFormat="1" customHeight="1" ht="18.75">
      <c r="A72" s="992" t="s">
        <v>577</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551</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551</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551</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551</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551</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551</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551</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551</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578</v>
      </c>
      <c r="C80" s="1639"/>
      <c r="D80" s="1641"/>
      <c r="E80" s="549" t="str">
        <f>FHD_NUM_P_42</f>
        <v/>
      </c>
      <c r="F80" s="2076" t="str">
        <f>FHD_P_42</f>
        <v/>
      </c>
      <c r="G80" s="2074" t="s">
        <v>551</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305</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579</v>
      </c>
      <c r="C82" s="738"/>
      <c r="D82" s="736"/>
      <c r="E82" s="549" t="str">
        <f>FHD_NUM_P_44</f>
        <v/>
      </c>
      <c r="F82" s="1883" t="str">
        <f>FHD_P_44</f>
        <v/>
      </c>
      <c r="G82" s="1884" t="s">
        <v>580</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580</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580</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580</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580</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580</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580</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580</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557</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581</v>
      </c>
      <c r="C91" s="738"/>
      <c r="D91" s="736"/>
      <c r="E91" s="549" t="str">
        <f>FHD_NUM_P_53</f>
        <v/>
      </c>
      <c r="F91" s="1883" t="str">
        <f>FHD_P_53</f>
        <v/>
      </c>
      <c r="G91" s="1884" t="s">
        <v>580</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580</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582</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557</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583</v>
      </c>
      <c r="D96" s="1641"/>
      <c r="E96" s="549" t="str">
        <f>FHD_NUM_P_58</f>
        <v/>
      </c>
      <c r="F96" s="1883" t="str">
        <f>FHD_P_58</f>
        <v/>
      </c>
      <c r="G96" s="1884" t="s">
        <v>580</v>
      </c>
      <c r="H96" s="980"/>
      <c r="I96" s="580"/>
      <c r="J96" s="292" t="str">
        <f>FHD_NOTE_P_58</f>
        <v/>
      </c>
      <c r="K96" s="546"/>
      <c r="AF96" s="1634">
        <v>0</v>
      </c>
    </row>
    <row customHeight="1" ht="18.75" hidden="1">
      <c r="A97" s="2374"/>
      <c r="D97" s="1641"/>
      <c r="E97" s="549" t="str">
        <f>FHD_NUM_P_59</f>
        <v/>
      </c>
      <c r="F97" s="1883" t="str">
        <f>FHD_P_59</f>
        <v/>
      </c>
      <c r="G97" s="1884" t="s">
        <v>580</v>
      </c>
      <c r="H97" s="980"/>
      <c r="I97" s="580"/>
      <c r="J97" s="292" t="str">
        <f>FHD_NOTE_P_59</f>
        <v/>
      </c>
      <c r="K97" s="546"/>
      <c r="AF97" s="1634">
        <v>0</v>
      </c>
    </row>
    <row customHeight="1" ht="18.75" hidden="1">
      <c r="A98" s="2374"/>
      <c r="D98" s="1641"/>
      <c r="E98" s="549" t="str">
        <f>FHD_NUM_P_60</f>
        <v/>
      </c>
      <c r="F98" s="1883" t="str">
        <f>FHD_P_60</f>
        <v/>
      </c>
      <c r="G98" s="1884" t="s">
        <v>580</v>
      </c>
      <c r="H98" s="980"/>
      <c r="I98" s="580"/>
      <c r="J98" s="292" t="str">
        <f>FHD_NOTE_P_60</f>
        <v/>
      </c>
      <c r="K98" s="546"/>
      <c r="AF98" s="1634">
        <v>0</v>
      </c>
    </row>
    <row s="1369" customFormat="1" customHeight="1" ht="18.75">
      <c r="A99" s="2374" t="s">
        <v>584</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555</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585</v>
      </c>
      <c r="G101" s="575"/>
      <c r="H101" s="576"/>
      <c r="I101" s="576"/>
      <c r="J101" s="1007" t="s">
        <v>586</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555</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582</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587</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582</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582</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582</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582</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582</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582</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588</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588</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589</v>
      </c>
      <c r="H112" s="580"/>
      <c r="I112" s="580"/>
      <c r="J112" s="292" t="str">
        <f>FHD_NOTE_P_72</f>
        <v/>
      </c>
      <c r="K112" s="546"/>
      <c r="AF112" s="1634">
        <v>19</v>
      </c>
    </row>
    <row customHeight="1" ht="18.75">
      <c r="A113" s="992" t="s">
        <v>590</v>
      </c>
      <c r="D113" s="1641"/>
      <c r="E113" s="549" t="str">
        <f>FHD_NUM_P_73</f>
        <v>14</v>
      </c>
      <c r="F113" s="1883" t="str">
        <f>FHD_P_73</f>
        <v>Среднесписочная численность административно-управленческого персонала</v>
      </c>
      <c r="G113" s="973" t="s">
        <v>589</v>
      </c>
      <c r="H113" s="971"/>
      <c r="I113" s="971"/>
      <c r="J113" s="292" t="str">
        <f>FHD_NOTE_P_73</f>
        <v/>
      </c>
      <c r="K113" s="546"/>
      <c r="AF113" s="1634">
        <v>0</v>
      </c>
    </row>
    <row customHeight="1" ht="33.75" hidden="1">
      <c r="A114" s="992" t="s">
        <v>591</v>
      </c>
      <c r="D114" s="1641"/>
      <c r="E114" s="549" t="str">
        <f>FHD_NUM_P_74</f>
        <v/>
      </c>
      <c r="F114" s="1883" t="str">
        <f>FHD_P_74</f>
        <v/>
      </c>
      <c r="G114" s="1879" t="s">
        <v>592</v>
      </c>
      <c r="H114" s="580"/>
      <c r="I114" s="580"/>
      <c r="J114" s="292" t="str">
        <f>FHD_NOTE_P_74</f>
        <v/>
      </c>
      <c r="K114" s="546"/>
      <c r="AF114" s="1634">
        <v>0</v>
      </c>
    </row>
    <row s="1638" customFormat="1" customHeight="1" ht="18.75" hidden="1">
      <c r="A115" s="2376" t="s">
        <v>593</v>
      </c>
      <c r="B115" s="913"/>
      <c r="C115" s="738"/>
      <c r="D115" s="736"/>
      <c r="E115" s="549" t="str">
        <f>FHD_NUM_P_75</f>
        <v/>
      </c>
      <c r="F115" s="1883" t="str">
        <f>FHD_P_75</f>
        <v/>
      </c>
      <c r="G115" s="1879" t="s">
        <v>557</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557</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557</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594</v>
      </c>
      <c r="G119" s="750"/>
      <c r="H119" s="751"/>
      <c r="I119" s="751"/>
      <c r="J119" s="1006" t="s">
        <v>595</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596</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559</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585</v>
      </c>
      <c r="G122" s="575"/>
      <c r="H122" s="576"/>
      <c r="I122" s="576"/>
      <c r="J122" s="1007" t="s">
        <v>597</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561</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585</v>
      </c>
      <c r="G125" s="575"/>
      <c r="H125" s="576"/>
      <c r="I125" s="576"/>
      <c r="J125" s="1007" t="s">
        <v>598</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599</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600</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587</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305</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587</v>
      </c>
      <c r="D129" s="1641"/>
      <c r="E129" s="549" t="str">
        <f>FHD_NUM_P_83</f>
        <v>19.1</v>
      </c>
      <c r="F129" s="1527" t="str">
        <f>FHD_P_83</f>
        <v>Информация о показателях физического износа объектов теплоснабжения</v>
      </c>
      <c r="G129" s="1881" t="s">
        <v>305</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587</v>
      </c>
      <c r="D130" s="1641"/>
      <c r="E130" s="549" t="str">
        <f>FHD_NUM_P_84</f>
        <v>19.2</v>
      </c>
      <c r="F130" s="1527" t="str">
        <f>FHD_P_84</f>
        <v>Информация о показателях энергетической эффективности объектов теплоснабжения</v>
      </c>
      <c r="G130" s="1881" t="s">
        <v>305</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82</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1DFD4-5913-C05B-22E7-0.1BCB5D3}"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"ТГК-2"</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299</v>
      </c>
      <c r="F9" s="2105"/>
      <c r="G9" s="2105"/>
      <c r="H9" s="2105"/>
      <c r="I9" s="2105"/>
      <c r="J9" s="2105"/>
      <c r="K9" s="2105"/>
      <c r="L9" s="2105"/>
      <c r="M9" s="2105"/>
      <c r="N9" s="2105"/>
      <c r="O9" s="2105"/>
      <c r="P9" s="2105"/>
      <c r="Q9" s="2105"/>
      <c r="R9" s="2106"/>
      <c r="S9" s="2130" t="s">
        <v>300</v>
      </c>
      <c r="T9" s="337"/>
      <c r="CF9" s="508">
        <v>19</v>
      </c>
    </row>
    <row customHeight="1" ht="48.29999999999999">
      <c r="D10" s="554" t="s">
        <v>88</v>
      </c>
      <c r="E10" s="2130" t="s">
        <v>88</v>
      </c>
      <c r="F10" s="2130"/>
      <c r="G10" s="524" t="s">
        <v>301</v>
      </c>
      <c r="H10" s="2130" t="s">
        <v>88</v>
      </c>
      <c r="I10" s="2130"/>
      <c r="J10" s="524" t="s">
        <v>601</v>
      </c>
      <c r="K10" s="524" t="s">
        <v>602</v>
      </c>
      <c r="L10" s="2130" t="s">
        <v>88</v>
      </c>
      <c r="M10" s="2130"/>
      <c r="N10" s="524" t="s">
        <v>603</v>
      </c>
      <c r="O10" s="524" t="s">
        <v>604</v>
      </c>
      <c r="P10" s="524" t="s">
        <v>605</v>
      </c>
      <c r="Q10" s="524" t="s">
        <v>606</v>
      </c>
      <c r="R10" s="524" t="s">
        <v>607</v>
      </c>
      <c r="S10" s="2130"/>
      <c r="T10" s="337"/>
      <c r="CF10" s="508">
        <v>46</v>
      </c>
    </row>
    <row s="1645" customFormat="1" customHeight="1" ht="15" hidden="1">
      <c r="A11" s="1055"/>
      <c r="D11" s="1028" t="s">
        <v>109</v>
      </c>
      <c r="E11" s="1028"/>
      <c r="F11" s="1028" t="s">
        <v>110</v>
      </c>
      <c r="G11" s="1028" t="s">
        <v>90</v>
      </c>
      <c r="H11" s="1028"/>
      <c r="I11" s="1028" t="s">
        <v>91</v>
      </c>
      <c r="J11" s="1028" t="s">
        <v>111</v>
      </c>
      <c r="K11" s="1028" t="s">
        <v>92</v>
      </c>
      <c r="L11" s="1028"/>
      <c r="M11" s="1028" t="s">
        <v>93</v>
      </c>
      <c r="N11" s="1028" t="s">
        <v>112</v>
      </c>
      <c r="O11" s="1028" t="s">
        <v>149</v>
      </c>
      <c r="P11" s="1028" t="s">
        <v>150</v>
      </c>
      <c r="Q11" s="1028" t="s">
        <v>151</v>
      </c>
      <c r="R11" s="1028" t="s">
        <v>152</v>
      </c>
      <c r="S11" s="1028" t="s">
        <v>153</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375</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117</v>
      </c>
      <c r="B14" s="627"/>
      <c r="C14" s="627"/>
      <c r="D14" s="2383" t="s">
        <v>109</v>
      </c>
      <c r="E14" s="2380" t="s">
        <v>105</v>
      </c>
      <c r="F14" s="2381"/>
      <c r="G14" s="2382"/>
      <c r="H14" s="2386" t="str">
        <f>IF(A14="","",INDEX(DIFFERENTIATION_UNMERGE_VD,MATCH(A14,DIFFERENTIATION_ID_DIFF,0)))</f>
        <v>Подключение (технологическое присоединение) к системе теплоснабжения</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22</v>
      </c>
      <c r="AF14" s="633"/>
      <c r="AG14" s="634" t="s">
        <v>608</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563</v>
      </c>
      <c r="F15" s="2381"/>
      <c r="G15" s="2382"/>
      <c r="H15" s="2386" t="str">
        <f>IF(A14="","",INDEX(DIFFERENTIATION_UNMERGE_AREA,MATCH(A14,DIFFERENTIATION_ID_DIFF,0)))</f>
        <v>Территория 1</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564</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609</v>
      </c>
      <c r="F17" s="2379"/>
      <c r="G17" s="2379"/>
      <c r="H17" s="2379"/>
      <c r="I17" s="2379"/>
      <c r="J17" s="2379"/>
      <c r="K17" s="2379"/>
      <c r="L17" s="2379"/>
      <c r="M17" s="2379"/>
      <c r="N17" s="2379"/>
      <c r="O17" s="2379"/>
      <c r="P17" s="2379"/>
      <c r="Q17" s="561">
        <f>SUMIF(T18:T19,"i",Q18:Q19)</f>
        <v>0</v>
      </c>
      <c r="R17" s="1020"/>
      <c r="S17" s="900" t="s">
        <v>610</v>
      </c>
      <c r="T17" s="720" t="s">
        <v>611</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22</v>
      </c>
      <c r="F19" s="653" t="s">
        <v>22</v>
      </c>
      <c r="G19" s="653" t="s">
        <v>22</v>
      </c>
      <c r="H19" s="654" t="s">
        <v>22</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612</v>
      </c>
      <c r="F20" s="2379"/>
      <c r="G20" s="2379"/>
      <c r="H20" s="2379"/>
      <c r="I20" s="2379"/>
      <c r="J20" s="2379"/>
      <c r="K20" s="2379"/>
      <c r="L20" s="2379"/>
      <c r="M20" s="2379"/>
      <c r="N20" s="2379"/>
      <c r="O20" s="2379"/>
      <c r="P20" s="2379"/>
      <c r="Q20" s="561">
        <f>SUMIF(T21:T22,"i",Q21:Q22)</f>
        <v>0</v>
      </c>
      <c r="R20" s="1020"/>
      <c r="S20" s="712" t="s">
        <v>613</v>
      </c>
      <c r="T20" s="720" t="s">
        <v>611</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22</v>
      </c>
      <c r="F22" s="653" t="s">
        <v>22</v>
      </c>
      <c r="G22" s="653" t="s">
        <v>22</v>
      </c>
      <c r="H22" s="654" t="s">
        <v>22</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82</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F380C6-1CA4-9AAD-EE9B-0.CC22F813}"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614</v>
      </c>
      <c r="C2" s="2056" t="s">
        <v>615</v>
      </c>
      <c r="D2" s="2055" t="s">
        <v>616</v>
      </c>
      <c r="E2" s="2059">
        <f>RIGHT(I2,LEN(I2)-SEARCH("#",SUBSTITUTE(I2,".","#",LEN(I2)-LEN(SUBSTITUTE(I2,".","")))))</f>
      </c>
      <c r="F2" s="2061">
        <f>J2</f>
        <v>0</v>
      </c>
      <c r="G2" s="1639"/>
      <c r="H2" s="2062"/>
      <c r="I2" s="2052"/>
      <c r="J2" s="543"/>
      <c r="K2" s="2022" t="s">
        <v>555</v>
      </c>
      <c r="L2" s="754"/>
      <c r="M2" s="754"/>
      <c r="N2" s="546"/>
      <c r="O2" s="1528" t="s">
        <v>556</v>
      </c>
      <c r="P2" s="546"/>
      <c r="Q2" s="1639"/>
      <c r="R2" s="1639"/>
      <c r="W2" s="1639"/>
      <c r="Z2" s="547"/>
      <c r="AF2" s="1635"/>
      <c r="AG2" s="1635"/>
      <c r="AH2" s="1635"/>
      <c r="AI2" s="1635"/>
      <c r="AJ2" s="1635"/>
      <c r="AK2" s="1369">
        <v>0</v>
      </c>
    </row>
    <row customHeight="1" ht="11.25" hidden="1">
      <c r="E3" s="2054" t="s">
        <v>617</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618</v>
      </c>
      <c r="J6" s="2310"/>
      <c r="K6" s="2310"/>
      <c r="L6" s="2310"/>
      <c r="M6" s="2310"/>
      <c r="O6" s="559"/>
      <c r="AK6" s="1634">
        <v>55</v>
      </c>
    </row>
    <row customHeight="1" ht="25.2">
      <c r="I7" s="2252" t="str">
        <f>IF(org=0,"Не определено",org)</f>
        <v>ПАО "ТГК-2"</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117</v>
      </c>
      <c r="AK9" s="1639">
        <v>1</v>
      </c>
    </row>
    <row customHeight="1" ht="11.549999999999999">
      <c r="E10" s="2053" t="s">
        <v>619</v>
      </c>
      <c r="I10" s="714"/>
      <c r="J10" s="2370" t="s">
        <v>105</v>
      </c>
      <c r="K10" s="2371"/>
      <c r="L10" s="2032" t="str">
        <f>IF(L9="","",INDEX(DIFFERENTIATION_UNMERGE_VD,MATCH(L9,DIFFERENTIATION_ID_DIFF,0)))</f>
        <v/>
      </c>
      <c r="M10" s="2032" t="str">
        <f>IF(M9="","",INDEX(DIFFERENTIATION_UNMERGE_VD,MATCH(M9,DIFFERENTIATION_ID_DIFF,0)))</f>
        <v>Подключение (технологическое присоединение) к системе теплоснабжения</v>
      </c>
      <c r="O10" s="2130" t="s">
        <v>300</v>
      </c>
      <c r="AK10" s="1634">
        <v>11</v>
      </c>
    </row>
    <row customHeight="1" ht="11.549999999999999">
      <c r="E11" s="2053" t="s">
        <v>620</v>
      </c>
      <c r="I11" s="714"/>
      <c r="J11" s="2370" t="s">
        <v>563</v>
      </c>
      <c r="K11" s="2371"/>
      <c r="L11" s="2032" t="str">
        <f>IF(L9="","",INDEX(DIFFERENTIATION_UNMERGE_AREA,MATCH(L9,DIFFERENTIATION_ID_DIFF,0)))</f>
        <v/>
      </c>
      <c r="M11" s="2032" t="str">
        <f>IF(M9="","",INDEX(DIFFERENTIATION_UNMERGE_AREA,MATCH(M9,DIFFERENTIATION_ID_DIFF,0)))</f>
        <v>Территория 1</v>
      </c>
      <c r="O11" s="2130"/>
      <c r="AK11" s="1634">
        <v>11</v>
      </c>
    </row>
    <row customHeight="1" ht="11.549999999999999">
      <c r="E12" s="2053" t="s">
        <v>621</v>
      </c>
      <c r="I12" s="1665"/>
      <c r="J12" s="2370" t="s">
        <v>564</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622</v>
      </c>
      <c r="F13" s="2053" t="s">
        <v>623</v>
      </c>
      <c r="I13" s="2372" t="s">
        <v>299</v>
      </c>
      <c r="J13" s="2373"/>
      <c r="K13" s="2373"/>
      <c r="L13" s="2030"/>
      <c r="M13" s="2070"/>
      <c r="O13" s="2130"/>
      <c r="AK13" s="1634">
        <v>11</v>
      </c>
    </row>
    <row customHeight="1" ht="24">
      <c r="I14" s="2023" t="s">
        <v>88</v>
      </c>
      <c r="J14" s="2023" t="s">
        <v>301</v>
      </c>
      <c r="K14" s="2023" t="s">
        <v>565</v>
      </c>
      <c r="L14" s="2063" t="s">
        <v>302</v>
      </c>
      <c r="M14" s="2064" t="s">
        <v>302</v>
      </c>
      <c r="O14" s="2130"/>
      <c r="AK14" s="1634">
        <v>23</v>
      </c>
    </row>
    <row customHeight="1" ht="24">
      <c r="A15" s="2057"/>
      <c r="B15" s="2056" t="s">
        <v>624</v>
      </c>
      <c r="C15" s="2056" t="s">
        <v>625</v>
      </c>
      <c r="D15" s="2055" t="s">
        <v>626</v>
      </c>
      <c r="E15" s="2059" t="s">
        <v>627</v>
      </c>
      <c r="F15" s="2059" t="s">
        <v>627</v>
      </c>
      <c r="G15" s="1639" t="s">
        <v>587</v>
      </c>
      <c r="H15" s="2024"/>
      <c r="I15" s="1633">
        <v>1</v>
      </c>
      <c r="J15" s="2025" t="s">
        <v>628</v>
      </c>
      <c r="K15" s="2023" t="s">
        <v>305</v>
      </c>
      <c r="L15" s="665"/>
      <c r="M15" s="821"/>
      <c r="N15" s="546" t="s">
        <v>629</v>
      </c>
      <c r="O15" s="1528" t="s">
        <v>630</v>
      </c>
      <c r="P15" s="546" t="s">
        <v>629</v>
      </c>
      <c r="AK15" s="1634">
        <v>23</v>
      </c>
    </row>
    <row customHeight="1" ht="35.699999999999996">
      <c r="A16" s="2057"/>
      <c r="B16" s="2056" t="s">
        <v>631</v>
      </c>
      <c r="C16" s="2056" t="s">
        <v>632</v>
      </c>
      <c r="D16" s="2055" t="s">
        <v>616</v>
      </c>
      <c r="E16" s="2059" t="s">
        <v>627</v>
      </c>
      <c r="F16" s="2059" t="s">
        <v>627</v>
      </c>
      <c r="H16" s="2024"/>
      <c r="I16" s="1632">
        <v>2</v>
      </c>
      <c r="J16" s="2066" t="s">
        <v>633</v>
      </c>
      <c r="K16" s="2065" t="s">
        <v>555</v>
      </c>
      <c r="L16" s="2071"/>
      <c r="M16" s="1679"/>
      <c r="N16" s="546" t="s">
        <v>629</v>
      </c>
      <c r="O16" s="1528" t="s">
        <v>634</v>
      </c>
      <c r="P16" s="546" t="s">
        <v>629</v>
      </c>
      <c r="AK16" s="1634">
        <v>34</v>
      </c>
    </row>
    <row s="1645" customFormat="1" customHeight="1" ht="17.25" hidden="1">
      <c r="A17" s="1170"/>
      <c r="B17" s="1170"/>
      <c r="C17" s="1170"/>
      <c r="D17" s="1170"/>
      <c r="E17" s="1170"/>
      <c r="H17" s="1327"/>
      <c r="I17" s="1016" t="s">
        <v>635</v>
      </c>
      <c r="J17" s="994"/>
      <c r="K17" s="1016"/>
      <c r="L17" s="995"/>
      <c r="M17" s="995"/>
      <c r="O17" s="1388"/>
      <c r="AK17" s="1639">
        <v>1</v>
      </c>
    </row>
    <row s="1369" customFormat="1" customHeight="1" ht="24">
      <c r="A18" s="990"/>
      <c r="B18" s="990"/>
      <c r="C18" s="990"/>
      <c r="D18" s="990"/>
      <c r="E18" s="990"/>
      <c r="G18" s="1639"/>
      <c r="H18" s="1636"/>
      <c r="I18" s="573"/>
      <c r="J18" s="574" t="s">
        <v>585</v>
      </c>
      <c r="K18" s="575"/>
      <c r="L18" s="2073"/>
      <c r="M18" s="576"/>
      <c r="N18" s="546"/>
      <c r="O18" s="1528" t="s">
        <v>586</v>
      </c>
      <c r="P18" s="546"/>
      <c r="Q18" s="1639"/>
      <c r="R18" s="1639"/>
      <c r="W18" s="1639"/>
      <c r="Z18" s="547"/>
      <c r="AF18" s="1635"/>
      <c r="AG18" s="1635"/>
      <c r="AH18" s="1635"/>
      <c r="AI18" s="1635"/>
      <c r="AJ18" s="1635"/>
      <c r="AK18" s="1369">
        <v>23</v>
      </c>
    </row>
    <row customHeight="1" ht="19.95">
      <c r="A19" s="2057"/>
      <c r="B19" s="2056" t="s">
        <v>636</v>
      </c>
      <c r="C19" s="2056" t="s">
        <v>637</v>
      </c>
      <c r="D19" s="2055" t="s">
        <v>616</v>
      </c>
      <c r="E19" s="2059" t="s">
        <v>627</v>
      </c>
      <c r="F19" s="2059" t="s">
        <v>627</v>
      </c>
      <c r="H19" s="2024"/>
      <c r="I19" s="1667">
        <v>3</v>
      </c>
      <c r="J19" s="2025" t="s">
        <v>637</v>
      </c>
      <c r="K19" s="2021" t="s">
        <v>555</v>
      </c>
      <c r="L19" s="730"/>
      <c r="M19" s="560"/>
      <c r="N19" s="546"/>
      <c r="O19" s="1528" t="s">
        <v>638</v>
      </c>
      <c r="P19" s="546"/>
      <c r="AK19" s="1634">
        <v>19</v>
      </c>
    </row>
    <row customHeight="1" ht="77.7">
      <c r="A20" s="2057"/>
      <c r="B20" s="2056" t="s">
        <v>639</v>
      </c>
      <c r="C20" s="2056" t="s">
        <v>640</v>
      </c>
      <c r="D20" s="2055" t="s">
        <v>616</v>
      </c>
      <c r="E20" s="2059" t="s">
        <v>627</v>
      </c>
      <c r="F20" s="2059" t="s">
        <v>627</v>
      </c>
      <c r="H20" s="2024"/>
      <c r="I20" s="1667">
        <v>4</v>
      </c>
      <c r="J20" s="2025" t="s">
        <v>641</v>
      </c>
      <c r="K20" s="2021" t="s">
        <v>582</v>
      </c>
      <c r="L20" s="730"/>
      <c r="M20" s="560"/>
      <c r="N20" s="546"/>
      <c r="O20" s="1528"/>
      <c r="P20" s="546"/>
      <c r="AK20" s="1634">
        <v>74</v>
      </c>
    </row>
    <row customHeight="1" ht="35.699999999999996">
      <c r="A21" s="2057"/>
      <c r="B21" s="2056" t="s">
        <v>642</v>
      </c>
      <c r="C21" s="2056" t="s">
        <v>643</v>
      </c>
      <c r="D21" s="2055" t="s">
        <v>616</v>
      </c>
      <c r="E21" s="2059" t="s">
        <v>627</v>
      </c>
      <c r="F21" s="2059" t="s">
        <v>627</v>
      </c>
      <c r="H21" s="2024"/>
      <c r="I21" s="1667">
        <v>5</v>
      </c>
      <c r="J21" s="2025" t="s">
        <v>644</v>
      </c>
      <c r="K21" s="2021" t="s">
        <v>582</v>
      </c>
      <c r="L21" s="730"/>
      <c r="M21" s="560"/>
      <c r="N21" s="546"/>
      <c r="O21" s="1528" t="s">
        <v>638</v>
      </c>
      <c r="P21" s="546"/>
      <c r="AK21" s="1634">
        <v>34</v>
      </c>
    </row>
    <row customHeight="1" ht="48.29999999999999">
      <c r="A22" s="2057"/>
      <c r="B22" s="2056" t="s">
        <v>645</v>
      </c>
      <c r="C22" s="2056" t="s">
        <v>646</v>
      </c>
      <c r="D22" s="2055" t="s">
        <v>616</v>
      </c>
      <c r="E22" s="2059" t="s">
        <v>627</v>
      </c>
      <c r="F22" s="2059" t="s">
        <v>627</v>
      </c>
      <c r="H22" s="2024"/>
      <c r="I22" s="1667">
        <v>6</v>
      </c>
      <c r="J22" s="2025" t="s">
        <v>647</v>
      </c>
      <c r="K22" s="2021" t="s">
        <v>582</v>
      </c>
      <c r="L22" s="730"/>
      <c r="M22" s="560"/>
      <c r="N22" s="546"/>
      <c r="O22" s="1528" t="s">
        <v>648</v>
      </c>
      <c r="P22" s="546"/>
      <c r="AK22" s="1634">
        <v>46</v>
      </c>
    </row>
    <row customHeight="1" ht="19.95">
      <c r="A23" s="2057"/>
      <c r="B23" s="2056" t="s">
        <v>649</v>
      </c>
      <c r="C23" s="2056" t="s">
        <v>650</v>
      </c>
      <c r="D23" s="2055" t="s">
        <v>616</v>
      </c>
      <c r="E23" s="2059" t="s">
        <v>627</v>
      </c>
      <c r="F23" s="2059" t="s">
        <v>627</v>
      </c>
      <c r="H23" s="2024"/>
      <c r="I23" s="1667" t="s">
        <v>651</v>
      </c>
      <c r="J23" s="1527" t="s">
        <v>652</v>
      </c>
      <c r="K23" s="2021" t="s">
        <v>582</v>
      </c>
      <c r="L23" s="730"/>
      <c r="M23" s="560"/>
      <c r="N23" s="546"/>
      <c r="O23" s="1528" t="s">
        <v>638</v>
      </c>
      <c r="P23" s="546"/>
      <c r="AK23" s="1634">
        <v>19</v>
      </c>
    </row>
    <row customHeight="1" ht="19.95">
      <c r="A24" s="2057"/>
      <c r="B24" s="2056" t="s">
        <v>653</v>
      </c>
      <c r="C24" s="2056" t="s">
        <v>654</v>
      </c>
      <c r="D24" s="2055" t="s">
        <v>616</v>
      </c>
      <c r="E24" s="2059" t="s">
        <v>627</v>
      </c>
      <c r="F24" s="2059" t="s">
        <v>627</v>
      </c>
      <c r="H24" s="2024"/>
      <c r="I24" s="1667" t="s">
        <v>655</v>
      </c>
      <c r="J24" s="1527" t="s">
        <v>656</v>
      </c>
      <c r="K24" s="2021" t="s">
        <v>582</v>
      </c>
      <c r="L24" s="730"/>
      <c r="M24" s="560"/>
      <c r="N24" s="546"/>
      <c r="O24" s="1528"/>
      <c r="P24" s="546"/>
      <c r="AK24" s="1634">
        <v>19</v>
      </c>
    </row>
    <row customHeight="1" ht="24">
      <c r="A25" s="2057"/>
      <c r="B25" s="2056" t="s">
        <v>657</v>
      </c>
      <c r="C25" s="2056" t="s">
        <v>658</v>
      </c>
      <c r="D25" s="2055" t="s">
        <v>616</v>
      </c>
      <c r="E25" s="2059" t="s">
        <v>627</v>
      </c>
      <c r="F25" s="2059" t="s">
        <v>627</v>
      </c>
      <c r="H25" s="2024"/>
      <c r="I25" s="1667" t="s">
        <v>659</v>
      </c>
      <c r="J25" s="1527" t="s">
        <v>660</v>
      </c>
      <c r="K25" s="2021" t="s">
        <v>582</v>
      </c>
      <c r="L25" s="730"/>
      <c r="M25" s="560"/>
      <c r="N25" s="546"/>
      <c r="O25" s="1528"/>
      <c r="P25" s="546"/>
      <c r="AK25" s="1634">
        <v>23</v>
      </c>
    </row>
    <row customHeight="1" ht="24">
      <c r="A26" s="2057"/>
      <c r="B26" s="2056" t="s">
        <v>661</v>
      </c>
      <c r="C26" s="2056" t="s">
        <v>662</v>
      </c>
      <c r="D26" s="2055" t="s">
        <v>616</v>
      </c>
      <c r="E26" s="2059" t="s">
        <v>627</v>
      </c>
      <c r="F26" s="2059" t="s">
        <v>627</v>
      </c>
      <c r="H26" s="2024"/>
      <c r="I26" s="1667">
        <v>7</v>
      </c>
      <c r="J26" s="2025" t="s">
        <v>662</v>
      </c>
      <c r="K26" s="2021" t="s">
        <v>663</v>
      </c>
      <c r="L26" s="730"/>
      <c r="M26" s="560"/>
      <c r="N26" s="546"/>
      <c r="O26" s="1528"/>
      <c r="P26" s="546"/>
      <c r="AK26" s="1634">
        <v>23</v>
      </c>
    </row>
    <row customHeight="1" ht="24">
      <c r="A27" s="2057"/>
      <c r="B27" s="2056" t="s">
        <v>664</v>
      </c>
      <c r="C27" s="2056" t="s">
        <v>665</v>
      </c>
      <c r="D27" s="2055" t="s">
        <v>616</v>
      </c>
      <c r="E27" s="2059" t="s">
        <v>627</v>
      </c>
      <c r="F27" s="2059" t="s">
        <v>627</v>
      </c>
      <c r="H27" s="2024"/>
      <c r="I27" s="1667">
        <v>8</v>
      </c>
      <c r="J27" s="2025" t="s">
        <v>665</v>
      </c>
      <c r="K27" s="2021" t="s">
        <v>588</v>
      </c>
      <c r="L27" s="730"/>
      <c r="M27" s="560"/>
      <c r="N27" s="546"/>
      <c r="O27" s="1528"/>
      <c r="P27" s="546"/>
      <c r="AK27" s="1634">
        <v>23</v>
      </c>
    </row>
    <row customHeight="1" ht="35.699999999999996">
      <c r="A28" s="2057"/>
      <c r="B28" s="2056" t="s">
        <v>666</v>
      </c>
      <c r="C28" s="2056" t="s">
        <v>667</v>
      </c>
      <c r="D28" s="2055" t="s">
        <v>616</v>
      </c>
      <c r="E28" s="2059" t="s">
        <v>627</v>
      </c>
      <c r="F28" s="2059" t="s">
        <v>627</v>
      </c>
      <c r="H28" s="2024"/>
      <c r="I28" s="1678">
        <v>9</v>
      </c>
      <c r="J28" s="2025" t="s">
        <v>668</v>
      </c>
      <c r="K28" s="2021" t="s">
        <v>559</v>
      </c>
      <c r="L28" s="730"/>
      <c r="M28" s="560"/>
      <c r="N28" s="546"/>
      <c r="O28" s="1528"/>
      <c r="P28" s="546"/>
      <c r="AK28" s="1634">
        <v>34</v>
      </c>
    </row>
    <row customHeight="1" ht="35.699999999999996">
      <c r="A29" s="2057"/>
      <c r="B29" s="2056" t="s">
        <v>669</v>
      </c>
      <c r="C29" s="2056" t="s">
        <v>670</v>
      </c>
      <c r="D29" s="2055" t="s">
        <v>616</v>
      </c>
      <c r="E29" s="2059" t="s">
        <v>627</v>
      </c>
      <c r="F29" s="2059" t="s">
        <v>627</v>
      </c>
      <c r="H29" s="2024"/>
      <c r="I29" s="1678">
        <v>10</v>
      </c>
      <c r="J29" s="2025" t="s">
        <v>671</v>
      </c>
      <c r="K29" s="2021" t="s">
        <v>559</v>
      </c>
      <c r="L29" s="730"/>
      <c r="M29" s="560"/>
      <c r="N29" s="546"/>
      <c r="O29" s="1528"/>
      <c r="P29" s="546"/>
      <c r="AK29" s="1634">
        <v>34</v>
      </c>
    </row>
    <row customHeight="1" ht="24">
      <c r="A30" s="2057"/>
      <c r="B30" s="2056" t="s">
        <v>672</v>
      </c>
      <c r="C30" s="2056" t="s">
        <v>673</v>
      </c>
      <c r="D30" s="2055" t="s">
        <v>616</v>
      </c>
      <c r="E30" s="2059" t="s">
        <v>627</v>
      </c>
      <c r="F30" s="2059" t="s">
        <v>627</v>
      </c>
      <c r="H30" s="2024"/>
      <c r="I30" s="1678">
        <v>11</v>
      </c>
      <c r="J30" s="2025" t="s">
        <v>673</v>
      </c>
      <c r="K30" s="2021" t="s">
        <v>589</v>
      </c>
      <c r="L30" s="2072"/>
      <c r="M30" s="1624"/>
      <c r="N30" s="546"/>
      <c r="O30" s="1528"/>
      <c r="P30" s="546"/>
      <c r="AK30" s="1634">
        <v>23</v>
      </c>
    </row>
    <row customHeight="1" ht="24">
      <c r="A31" s="2057"/>
      <c r="B31" s="2056" t="s">
        <v>674</v>
      </c>
      <c r="C31" s="2056" t="s">
        <v>675</v>
      </c>
      <c r="D31" s="2055" t="s">
        <v>616</v>
      </c>
      <c r="E31" s="2059" t="s">
        <v>627</v>
      </c>
      <c r="F31" s="2059" t="s">
        <v>627</v>
      </c>
      <c r="H31" s="2024"/>
      <c r="I31" s="1678">
        <v>12</v>
      </c>
      <c r="J31" s="2025" t="s">
        <v>675</v>
      </c>
      <c r="K31" s="2021" t="s">
        <v>589</v>
      </c>
      <c r="L31" s="2072"/>
      <c r="M31" s="1624"/>
      <c r="N31" s="546"/>
      <c r="O31" s="1528"/>
      <c r="P31" s="546"/>
      <c r="AK31" s="1634">
        <v>23</v>
      </c>
    </row>
    <row customHeight="1" ht="48.29999999999999">
      <c r="A32" s="2057"/>
      <c r="B32" s="2056" t="s">
        <v>676</v>
      </c>
      <c r="C32" s="2056" t="s">
        <v>677</v>
      </c>
      <c r="D32" s="2055" t="s">
        <v>616</v>
      </c>
      <c r="E32" s="2059" t="s">
        <v>627</v>
      </c>
      <c r="F32" s="2059" t="s">
        <v>627</v>
      </c>
      <c r="H32" s="2024"/>
      <c r="I32" s="1678">
        <v>13</v>
      </c>
      <c r="J32" s="2025" t="s">
        <v>678</v>
      </c>
      <c r="K32" s="2021" t="s">
        <v>599</v>
      </c>
      <c r="L32" s="730"/>
      <c r="M32" s="560"/>
      <c r="N32" s="546"/>
      <c r="O32" s="1528" t="s">
        <v>638</v>
      </c>
      <c r="P32" s="546"/>
      <c r="AK32" s="1634">
        <v>46</v>
      </c>
    </row>
    <row s="1369" customFormat="1" customHeight="1" ht="48.29999999999999">
      <c r="A33" s="2057"/>
      <c r="B33" s="2056" t="s">
        <v>679</v>
      </c>
      <c r="C33" s="2056" t="s">
        <v>680</v>
      </c>
      <c r="D33" s="2055" t="s">
        <v>616</v>
      </c>
      <c r="E33" s="2059" t="s">
        <v>627</v>
      </c>
      <c r="F33" s="2059" t="s">
        <v>627</v>
      </c>
      <c r="G33" s="1639"/>
      <c r="H33" s="2024"/>
      <c r="I33" s="1678">
        <v>14</v>
      </c>
      <c r="J33" s="2037" t="s">
        <v>681</v>
      </c>
      <c r="K33" s="2026" t="s">
        <v>682</v>
      </c>
      <c r="L33" s="730"/>
      <c r="M33" s="560"/>
      <c r="N33" s="546"/>
      <c r="O33" s="1528" t="s">
        <v>638</v>
      </c>
      <c r="P33" s="546"/>
      <c r="Q33" s="1639"/>
      <c r="R33" s="1639"/>
      <c r="W33" s="1639"/>
      <c r="Z33" s="547"/>
      <c r="AF33" s="1635"/>
      <c r="AG33" s="1635"/>
      <c r="AH33" s="1635"/>
      <c r="AI33" s="1635"/>
      <c r="AJ33" s="1635"/>
      <c r="AK33" s="1369">
        <v>46</v>
      </c>
    </row>
    <row customHeight="1" ht="108">
      <c r="A34" s="2057"/>
      <c r="B34" s="2056" t="s">
        <v>683</v>
      </c>
      <c r="C34" s="2056" t="s">
        <v>684</v>
      </c>
      <c r="D34" s="2055" t="s">
        <v>626</v>
      </c>
      <c r="E34" s="2059" t="s">
        <v>627</v>
      </c>
      <c r="F34" s="2059" t="s">
        <v>627</v>
      </c>
      <c r="G34" s="1639" t="s">
        <v>587</v>
      </c>
      <c r="H34" s="2024"/>
      <c r="I34" s="2035">
        <v>15</v>
      </c>
      <c r="J34" s="2036" t="s">
        <v>685</v>
      </c>
      <c r="K34" s="2021" t="s">
        <v>305</v>
      </c>
      <c r="L34" s="388"/>
      <c r="M34" s="1167"/>
      <c r="N34" s="546"/>
      <c r="O34" s="1528" t="s">
        <v>630</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82</v>
      </c>
      <c r="B204" s="990" t="s">
        <v>150</v>
      </c>
      <c r="C204" s="990" t="s">
        <v>150</v>
      </c>
      <c r="D204" s="990" t="s">
        <v>150</v>
      </c>
      <c r="E204" s="990" t="s">
        <v>150</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30BC1F-B4BB-7D79-260C-0.11B33D5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686</v>
      </c>
      <c r="C2" s="2056" t="s">
        <v>687</v>
      </c>
      <c r="D2" s="2055" t="s">
        <v>626</v>
      </c>
      <c r="E2" s="2061">
        <f>I2-3</f>
        <v>-3</v>
      </c>
      <c r="F2" s="2061">
        <f>J2</f>
        <v>0</v>
      </c>
      <c r="H2" s="1733" t="s">
        <v>688</v>
      </c>
      <c r="I2" s="2027"/>
      <c r="J2" s="1685"/>
      <c r="K2" s="2021" t="s">
        <v>305</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689</v>
      </c>
      <c r="J5" s="2251"/>
      <c r="K5" s="2251"/>
      <c r="L5" s="2251"/>
      <c r="M5" s="269"/>
      <c r="W5" s="1634">
        <v>48</v>
      </c>
    </row>
    <row customHeight="1" ht="18">
      <c r="H6" s="379"/>
      <c r="I6" s="2252" t="str">
        <f>IF(org=0,"Не определено",org)</f>
        <v>ПАО "ТГК-2"</v>
      </c>
      <c r="J6" s="2252"/>
      <c r="K6" s="2252"/>
      <c r="L6" s="2252"/>
      <c r="M6" s="269"/>
      <c r="W6" s="1634">
        <v>17</v>
      </c>
    </row>
    <row customHeight="1" ht="14.699999999999998">
      <c r="H7" s="379"/>
      <c r="I7" s="460"/>
      <c r="J7" s="466"/>
      <c r="K7" s="466"/>
      <c r="L7" s="755"/>
      <c r="M7" s="196"/>
      <c r="W7" s="1634">
        <v>14</v>
      </c>
    </row>
    <row customHeight="1" ht="14.699999999999998">
      <c r="H8" s="379"/>
      <c r="I8" s="2389" t="s">
        <v>299</v>
      </c>
      <c r="J8" s="2390"/>
      <c r="K8" s="2390"/>
      <c r="L8" s="2391"/>
      <c r="M8" s="2392" t="s">
        <v>300</v>
      </c>
      <c r="W8" s="1634">
        <v>14</v>
      </c>
    </row>
    <row customHeight="1" ht="35.699999999999996">
      <c r="E9" s="2054" t="s">
        <v>617</v>
      </c>
      <c r="F9" s="2054" t="s">
        <v>623</v>
      </c>
      <c r="H9" s="379"/>
      <c r="I9" s="2028" t="s">
        <v>88</v>
      </c>
      <c r="J9" s="2029" t="s">
        <v>301</v>
      </c>
      <c r="K9" s="2067" t="s">
        <v>565</v>
      </c>
      <c r="L9" s="2068" t="s">
        <v>302</v>
      </c>
      <c r="M9" s="2392"/>
      <c r="W9" s="1634">
        <v>34</v>
      </c>
    </row>
    <row customHeight="1" ht="35.699999999999996">
      <c r="B10" s="2056" t="s">
        <v>690</v>
      </c>
      <c r="C10" s="2056" t="s">
        <v>691</v>
      </c>
      <c r="D10" s="2055" t="s">
        <v>626</v>
      </c>
      <c r="E10" s="2059" t="s">
        <v>627</v>
      </c>
      <c r="F10" s="2059" t="s">
        <v>627</v>
      </c>
      <c r="H10" s="379"/>
      <c r="I10" s="2027" t="s">
        <v>109</v>
      </c>
      <c r="J10" s="1889" t="s">
        <v>692</v>
      </c>
      <c r="K10" s="2021" t="s">
        <v>305</v>
      </c>
      <c r="L10" s="821"/>
      <c r="M10" s="300" t="s">
        <v>693</v>
      </c>
      <c r="W10" s="1634">
        <v>34</v>
      </c>
    </row>
    <row customHeight="1" ht="50.25">
      <c r="B11" s="2056" t="s">
        <v>694</v>
      </c>
      <c r="C11" s="2056" t="s">
        <v>695</v>
      </c>
      <c r="D11" s="2055" t="s">
        <v>626</v>
      </c>
      <c r="E11" s="2059" t="s">
        <v>627</v>
      </c>
      <c r="F11" s="2059" t="s">
        <v>627</v>
      </c>
      <c r="H11" s="379"/>
      <c r="I11" s="2027" t="s">
        <v>110</v>
      </c>
      <c r="J11" s="1889" t="s">
        <v>696</v>
      </c>
      <c r="K11" s="2021" t="s">
        <v>305</v>
      </c>
      <c r="L11" s="821"/>
      <c r="M11" s="300" t="s">
        <v>693</v>
      </c>
      <c r="W11" s="1634">
        <v>48</v>
      </c>
    </row>
    <row customHeight="1" ht="48.29999999999999">
      <c r="B12" s="2056" t="s">
        <v>697</v>
      </c>
      <c r="C12" s="2056" t="s">
        <v>698</v>
      </c>
      <c r="D12" s="2055" t="s">
        <v>626</v>
      </c>
      <c r="E12" s="2059" t="s">
        <v>627</v>
      </c>
      <c r="F12" s="2059" t="s">
        <v>627</v>
      </c>
      <c r="H12" s="1691"/>
      <c r="I12" s="2027" t="s">
        <v>90</v>
      </c>
      <c r="J12" s="2034" t="s">
        <v>699</v>
      </c>
      <c r="K12" s="2021" t="s">
        <v>305</v>
      </c>
      <c r="L12" s="821"/>
      <c r="M12" s="300" t="s">
        <v>700</v>
      </c>
      <c r="N12" s="1627"/>
      <c r="P12" s="1634"/>
      <c r="W12" s="1634">
        <v>46</v>
      </c>
    </row>
    <row customHeight="1" ht="14.699999999999998">
      <c r="E13" s="346"/>
      <c r="H13" s="379"/>
      <c r="I13" s="350"/>
      <c r="J13" s="654" t="s">
        <v>701</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82</v>
      </c>
      <c r="B16" s="1634">
        <v>9</v>
      </c>
      <c r="C16" s="1634">
        <v>9</v>
      </c>
      <c r="D16" s="1634">
        <v>9</v>
      </c>
      <c r="E16" s="2033" t="s">
        <v>149</v>
      </c>
      <c r="F16" s="2058" t="s">
        <v>149</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028751-CAF1-3839-A3B9-0.4CB0D35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551</v>
      </c>
      <c r="H2" s="544"/>
      <c r="I2" s="544"/>
      <c r="J2" s="545" t="s">
        <v>702</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703</v>
      </c>
      <c r="F6" s="2310"/>
      <c r="G6" s="2310"/>
      <c r="H6" s="2310"/>
      <c r="I6" s="2310"/>
      <c r="J6" s="559"/>
      <c r="AF6" s="1634">
        <v>30</v>
      </c>
    </row>
    <row customHeight="1" ht="11.549999999999999">
      <c r="E7" s="2252" t="str">
        <f>IF(org=0,"Не определено",org)</f>
        <v>ПАО "ТГК-2"</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117</v>
      </c>
      <c r="AF9" s="1639">
        <v>4</v>
      </c>
    </row>
    <row customHeight="1" ht="11.549999999999999">
      <c r="E10" s="714"/>
      <c r="F10" s="2370" t="s">
        <v>105</v>
      </c>
      <c r="G10" s="2371"/>
      <c r="H10" s="1555" t="str">
        <f>IF(H9="","",INDEX(DIFFERENTIATION_UNMERGE_VD,MATCH(H9,DIFFERENTIATION_ID_DIFF,0)))</f>
        <v/>
      </c>
      <c r="I10" s="1555"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563</v>
      </c>
      <c r="G11" s="2371"/>
      <c r="H11" s="1555" t="str">
        <f>IF(H9="","",INDEX(DIFFERENTIATION_UNMERGE_AREA,MATCH(H9,DIFFERENTIATION_ID_DIFF,0)))</f>
        <v/>
      </c>
      <c r="I11" s="1555" t="str">
        <f>IF(I9="","",INDEX(DIFFERENTIATION_UNMERGE_AREA,MATCH(I9,DIFFERENTIATION_ID_DIFF,0)))</f>
        <v>Территория 1</v>
      </c>
      <c r="J11" s="2130"/>
      <c r="AF11" s="1634">
        <v>11</v>
      </c>
    </row>
    <row customHeight="1" ht="1.05">
      <c r="E12" s="1665"/>
      <c r="F12" s="2393" t="s">
        <v>564</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299</v>
      </c>
      <c r="F13" s="2373"/>
      <c r="G13" s="2373"/>
      <c r="H13" s="1554"/>
      <c r="I13" s="1554"/>
      <c r="J13" s="2130"/>
      <c r="AF13" s="1634">
        <v>11</v>
      </c>
    </row>
    <row customHeight="1" ht="24">
      <c r="E14" s="1642" t="s">
        <v>88</v>
      </c>
      <c r="F14" s="1637" t="s">
        <v>301</v>
      </c>
      <c r="G14" s="1637" t="s">
        <v>565</v>
      </c>
      <c r="H14" s="1637" t="s">
        <v>302</v>
      </c>
      <c r="I14" s="1637" t="s">
        <v>302</v>
      </c>
      <c r="J14" s="2130"/>
      <c r="AF14" s="1634">
        <v>23</v>
      </c>
    </row>
    <row customHeight="1" ht="19.95">
      <c r="D15" s="1641"/>
      <c r="E15" s="1633" t="s">
        <v>109</v>
      </c>
      <c r="F15" s="710" t="s">
        <v>704</v>
      </c>
      <c r="G15" s="1649" t="s">
        <v>551</v>
      </c>
      <c r="H15" s="560"/>
      <c r="I15" s="560"/>
      <c r="J15" s="292" t="s">
        <v>705</v>
      </c>
      <c r="K15" s="546" t="s">
        <v>629</v>
      </c>
      <c r="AF15" s="1634">
        <v>19</v>
      </c>
    </row>
    <row customHeight="1" ht="35.699999999999996">
      <c r="D16" s="1641"/>
      <c r="E16" s="1633" t="s">
        <v>110</v>
      </c>
      <c r="F16" s="710" t="s">
        <v>706</v>
      </c>
      <c r="G16" s="1649" t="s">
        <v>551</v>
      </c>
      <c r="H16" s="561">
        <f>SUM(H17,H20:H32)</f>
        <v>0</v>
      </c>
      <c r="I16" s="561">
        <f>SUM(I17,I20,I23,I26,I29:I32)</f>
        <v>0</v>
      </c>
      <c r="J16" s="292" t="s">
        <v>707</v>
      </c>
      <c r="K16" s="546" t="s">
        <v>629</v>
      </c>
      <c r="AF16" s="1634">
        <v>34</v>
      </c>
    </row>
    <row customHeight="1" ht="19.95">
      <c r="D17" s="1641"/>
      <c r="E17" s="1667" t="s">
        <v>708</v>
      </c>
      <c r="F17" s="957" t="s">
        <v>709</v>
      </c>
      <c r="G17" s="1646" t="s">
        <v>551</v>
      </c>
      <c r="H17" s="560"/>
      <c r="I17" s="560"/>
      <c r="J17" s="292" t="s">
        <v>710</v>
      </c>
      <c r="K17" s="546"/>
      <c r="AF17" s="1634">
        <v>19</v>
      </c>
    </row>
    <row customHeight="1" ht="24">
      <c r="D18" s="1641"/>
      <c r="E18" s="1667" t="s">
        <v>711</v>
      </c>
      <c r="F18" s="1653" t="s">
        <v>712</v>
      </c>
      <c r="G18" s="1646" t="s">
        <v>551</v>
      </c>
      <c r="H18" s="560"/>
      <c r="I18" s="560"/>
      <c r="J18" s="292" t="s">
        <v>713</v>
      </c>
      <c r="K18" s="546"/>
      <c r="AF18" s="1634">
        <v>23</v>
      </c>
    </row>
    <row customHeight="1" ht="35.699999999999996">
      <c r="D19" s="1641"/>
      <c r="E19" s="1667" t="s">
        <v>714</v>
      </c>
      <c r="F19" s="1653" t="s">
        <v>715</v>
      </c>
      <c r="G19" s="1646" t="s">
        <v>551</v>
      </c>
      <c r="H19" s="560"/>
      <c r="I19" s="560"/>
      <c r="J19" s="292"/>
      <c r="K19" s="546"/>
      <c r="AF19" s="1634">
        <v>34</v>
      </c>
    </row>
    <row customHeight="1" ht="19.95">
      <c r="D20" s="1641"/>
      <c r="E20" s="1667" t="s">
        <v>306</v>
      </c>
      <c r="F20" s="957" t="s">
        <v>716</v>
      </c>
      <c r="G20" s="1646" t="s">
        <v>551</v>
      </c>
      <c r="H20" s="560"/>
      <c r="I20" s="560"/>
      <c r="J20" s="292" t="s">
        <v>717</v>
      </c>
      <c r="K20" s="546"/>
      <c r="AF20" s="1634">
        <v>19</v>
      </c>
    </row>
    <row customHeight="1" ht="19.95">
      <c r="D21" s="1641"/>
      <c r="E21" s="1667" t="s">
        <v>718</v>
      </c>
      <c r="F21" s="1653" t="s">
        <v>719</v>
      </c>
      <c r="G21" s="1646" t="s">
        <v>551</v>
      </c>
      <c r="H21" s="560"/>
      <c r="I21" s="560"/>
      <c r="J21" s="292"/>
      <c r="K21" s="546"/>
      <c r="AF21" s="1634">
        <v>19</v>
      </c>
    </row>
    <row customHeight="1" ht="19.95">
      <c r="D22" s="1641"/>
      <c r="E22" s="1667" t="s">
        <v>720</v>
      </c>
      <c r="F22" s="1653" t="s">
        <v>721</v>
      </c>
      <c r="G22" s="1646" t="s">
        <v>551</v>
      </c>
      <c r="H22" s="560"/>
      <c r="I22" s="560"/>
      <c r="J22" s="292"/>
      <c r="K22" s="546"/>
      <c r="AF22" s="1634">
        <v>19</v>
      </c>
    </row>
    <row customHeight="1" ht="24">
      <c r="D23" s="1641"/>
      <c r="E23" s="1667" t="s">
        <v>309</v>
      </c>
      <c r="F23" s="957" t="s">
        <v>722</v>
      </c>
      <c r="G23" s="1646" t="s">
        <v>551</v>
      </c>
      <c r="H23" s="560"/>
      <c r="I23" s="560"/>
      <c r="J23" s="292" t="s">
        <v>723</v>
      </c>
      <c r="K23" s="546"/>
      <c r="AF23" s="1634">
        <v>23</v>
      </c>
    </row>
    <row customHeight="1" ht="19.95">
      <c r="D24" s="1641"/>
      <c r="E24" s="1667" t="s">
        <v>724</v>
      </c>
      <c r="F24" s="1653" t="s">
        <v>725</v>
      </c>
      <c r="G24" s="1646" t="s">
        <v>551</v>
      </c>
      <c r="H24" s="560"/>
      <c r="I24" s="560"/>
      <c r="J24" s="292"/>
      <c r="K24" s="546"/>
      <c r="AF24" s="1634">
        <v>19</v>
      </c>
    </row>
    <row customHeight="1" ht="35.699999999999996">
      <c r="D25" s="1641"/>
      <c r="E25" s="1667" t="s">
        <v>726</v>
      </c>
      <c r="F25" s="1653" t="s">
        <v>727</v>
      </c>
      <c r="G25" s="1646" t="s">
        <v>551</v>
      </c>
      <c r="H25" s="560"/>
      <c r="I25" s="560"/>
      <c r="J25" s="292"/>
      <c r="K25" s="546"/>
      <c r="AF25" s="1634">
        <v>34</v>
      </c>
    </row>
    <row customHeight="1" ht="24">
      <c r="D26" s="1641"/>
      <c r="E26" s="1667" t="s">
        <v>728</v>
      </c>
      <c r="F26" s="957" t="s">
        <v>729</v>
      </c>
      <c r="G26" s="1646" t="s">
        <v>551</v>
      </c>
      <c r="H26" s="560"/>
      <c r="I26" s="560"/>
      <c r="J26" s="292" t="s">
        <v>730</v>
      </c>
      <c r="K26" s="546"/>
      <c r="AF26" s="1634">
        <v>23</v>
      </c>
    </row>
    <row customHeight="1" ht="19.95">
      <c r="D27" s="1641"/>
      <c r="E27" s="1678" t="s">
        <v>731</v>
      </c>
      <c r="F27" s="1653" t="s">
        <v>732</v>
      </c>
      <c r="G27" s="1657" t="s">
        <v>551</v>
      </c>
      <c r="H27" s="1679"/>
      <c r="I27" s="1679"/>
      <c r="J27" s="292"/>
      <c r="K27" s="546"/>
      <c r="AF27" s="1634">
        <v>19</v>
      </c>
    </row>
    <row customHeight="1" ht="19.95">
      <c r="D28" s="1641"/>
      <c r="E28" s="1678" t="s">
        <v>733</v>
      </c>
      <c r="F28" s="1653" t="s">
        <v>734</v>
      </c>
      <c r="G28" s="1657" t="s">
        <v>551</v>
      </c>
      <c r="H28" s="1679"/>
      <c r="I28" s="1679"/>
      <c r="J28" s="292"/>
      <c r="K28" s="546"/>
      <c r="AF28" s="1634">
        <v>19</v>
      </c>
    </row>
    <row customHeight="1" ht="19.95">
      <c r="D29" s="1641"/>
      <c r="E29" s="1678" t="s">
        <v>735</v>
      </c>
      <c r="F29" s="957" t="s">
        <v>736</v>
      </c>
      <c r="G29" s="1657" t="s">
        <v>551</v>
      </c>
      <c r="H29" s="1679"/>
      <c r="I29" s="1679"/>
      <c r="J29" s="292"/>
      <c r="K29" s="546"/>
      <c r="AF29" s="1634">
        <v>19</v>
      </c>
    </row>
    <row customHeight="1" ht="19.95">
      <c r="D30" s="1641"/>
      <c r="E30" s="1678" t="s">
        <v>737</v>
      </c>
      <c r="F30" s="957" t="s">
        <v>738</v>
      </c>
      <c r="G30" s="1657" t="s">
        <v>551</v>
      </c>
      <c r="H30" s="1679"/>
      <c r="I30" s="1679"/>
      <c r="J30" s="292"/>
      <c r="K30" s="546"/>
      <c r="AF30" s="1634">
        <v>19</v>
      </c>
    </row>
    <row customHeight="1" ht="19.95">
      <c r="D31" s="1641"/>
      <c r="E31" s="1678" t="s">
        <v>739</v>
      </c>
      <c r="F31" s="957" t="s">
        <v>740</v>
      </c>
      <c r="G31" s="1657" t="s">
        <v>551</v>
      </c>
      <c r="H31" s="1679"/>
      <c r="I31" s="1679"/>
      <c r="J31" s="292"/>
      <c r="K31" s="546"/>
      <c r="AF31" s="1634">
        <v>19</v>
      </c>
    </row>
    <row s="1369" customFormat="1" customHeight="1" ht="35.699999999999996">
      <c r="A32" s="990"/>
      <c r="C32" s="1639"/>
      <c r="D32" s="1641"/>
      <c r="E32" s="1678" t="s">
        <v>741</v>
      </c>
      <c r="F32" s="957" t="s">
        <v>742</v>
      </c>
      <c r="G32" s="1647" t="s">
        <v>551</v>
      </c>
      <c r="H32" s="582">
        <f>SUM(H33:H34)</f>
        <v>0</v>
      </c>
      <c r="I32" s="582">
        <f>SUM(I33:I34)</f>
        <v>0</v>
      </c>
      <c r="J32" s="292" t="s">
        <v>743</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576</v>
      </c>
      <c r="G34" s="575"/>
      <c r="H34" s="576"/>
      <c r="I34" s="576"/>
      <c r="J34" s="304" t="s">
        <v>744</v>
      </c>
      <c r="K34" s="546"/>
      <c r="L34" s="1639"/>
      <c r="M34" s="1639"/>
      <c r="R34" s="1639"/>
      <c r="U34" s="547"/>
      <c r="AA34" s="1635"/>
      <c r="AB34" s="1635"/>
      <c r="AC34" s="1635"/>
      <c r="AD34" s="1635"/>
      <c r="AE34" s="1635"/>
      <c r="AF34" s="1163">
        <v>19</v>
      </c>
    </row>
    <row customHeight="1" ht="60">
      <c r="D35" s="1641"/>
      <c r="E35" s="1678" t="s">
        <v>745</v>
      </c>
      <c r="F35" s="957" t="s">
        <v>746</v>
      </c>
      <c r="G35" s="1657" t="s">
        <v>551</v>
      </c>
      <c r="H35" s="1679"/>
      <c r="I35" s="1679"/>
      <c r="J35" s="292" t="s">
        <v>747</v>
      </c>
      <c r="K35" s="546"/>
      <c r="AF35" s="1634">
        <v>57</v>
      </c>
    </row>
    <row s="1369" customFormat="1" customHeight="1" ht="24">
      <c r="A36" s="992" t="s">
        <v>577</v>
      </c>
      <c r="C36" s="1639"/>
      <c r="D36" s="1641"/>
      <c r="E36" s="1667" t="s">
        <v>90</v>
      </c>
      <c r="F36" s="710" t="s">
        <v>748</v>
      </c>
      <c r="G36" s="1646" t="s">
        <v>551</v>
      </c>
      <c r="H36" s="560"/>
      <c r="I36" s="560"/>
      <c r="J36" s="292" t="s">
        <v>749</v>
      </c>
      <c r="K36" s="546"/>
      <c r="L36" s="1639"/>
      <c r="M36" s="1639"/>
      <c r="R36" s="1639"/>
      <c r="U36" s="547"/>
      <c r="AA36" s="1635"/>
      <c r="AB36" s="1635"/>
      <c r="AC36" s="1635"/>
      <c r="AD36" s="1635"/>
      <c r="AE36" s="1635"/>
      <c r="AF36" s="1163">
        <v>23</v>
      </c>
    </row>
    <row s="1369" customFormat="1" customHeight="1" ht="35.699999999999996">
      <c r="A37" s="992"/>
      <c r="C37" s="1639"/>
      <c r="D37" s="1641"/>
      <c r="E37" s="1667" t="s">
        <v>323</v>
      </c>
      <c r="F37" s="957" t="s">
        <v>750</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91</v>
      </c>
      <c r="F38" s="710" t="s">
        <v>751</v>
      </c>
      <c r="G38" s="1646" t="s">
        <v>551</v>
      </c>
      <c r="H38" s="560"/>
      <c r="I38" s="560"/>
      <c r="J38" s="292" t="s">
        <v>752</v>
      </c>
      <c r="K38" s="546"/>
      <c r="L38" s="1639"/>
      <c r="M38" s="1639"/>
      <c r="R38" s="1639"/>
      <c r="U38" s="547"/>
      <c r="AA38" s="1635"/>
      <c r="AB38" s="1635"/>
      <c r="AC38" s="1635"/>
      <c r="AD38" s="1635"/>
      <c r="AE38" s="1635"/>
      <c r="AF38" s="1163">
        <v>19</v>
      </c>
    </row>
    <row s="1369" customFormat="1" customHeight="1" ht="24">
      <c r="A39" s="990"/>
      <c r="C39" s="1639"/>
      <c r="D39" s="578"/>
      <c r="E39" s="1667" t="s">
        <v>753</v>
      </c>
      <c r="F39" s="957" t="s">
        <v>754</v>
      </c>
      <c r="G39" s="1657" t="s">
        <v>551</v>
      </c>
      <c r="H39" s="560"/>
      <c r="I39" s="560"/>
      <c r="J39" s="292" t="s">
        <v>755</v>
      </c>
      <c r="K39" s="546"/>
      <c r="L39" s="1639"/>
      <c r="M39" s="1639"/>
      <c r="R39" s="1639"/>
      <c r="U39" s="547"/>
      <c r="AA39" s="1635"/>
      <c r="AB39" s="1635"/>
      <c r="AC39" s="1635"/>
      <c r="AD39" s="1635"/>
      <c r="AE39" s="1635"/>
      <c r="AF39" s="1163">
        <v>23</v>
      </c>
    </row>
    <row s="1369" customFormat="1" customHeight="1" ht="24">
      <c r="A40" s="990"/>
      <c r="C40" s="1639"/>
      <c r="D40" s="1641"/>
      <c r="E40" s="1667" t="s">
        <v>756</v>
      </c>
      <c r="F40" s="1653" t="s">
        <v>757</v>
      </c>
      <c r="G40" s="1646" t="s">
        <v>551</v>
      </c>
      <c r="H40" s="560"/>
      <c r="I40" s="560"/>
      <c r="J40" s="292" t="s">
        <v>758</v>
      </c>
      <c r="K40" s="546"/>
      <c r="L40" s="1639"/>
      <c r="M40" s="1639"/>
      <c r="R40" s="1639"/>
      <c r="U40" s="547"/>
      <c r="AA40" s="1635"/>
      <c r="AB40" s="1635"/>
      <c r="AC40" s="1635"/>
      <c r="AD40" s="1635"/>
      <c r="AE40" s="1635"/>
      <c r="AF40" s="1163">
        <v>23</v>
      </c>
    </row>
    <row s="1369" customFormat="1" customHeight="1" ht="24">
      <c r="A41" s="990"/>
      <c r="C41" s="1639"/>
      <c r="D41" s="1641"/>
      <c r="E41" s="1667" t="s">
        <v>759</v>
      </c>
      <c r="F41" s="1653" t="s">
        <v>760</v>
      </c>
      <c r="G41" s="1646" t="s">
        <v>551</v>
      </c>
      <c r="H41" s="560"/>
      <c r="I41" s="560"/>
      <c r="J41" s="292" t="s">
        <v>761</v>
      </c>
      <c r="K41" s="546"/>
      <c r="L41" s="1639"/>
      <c r="M41" s="1639"/>
      <c r="R41" s="1639"/>
      <c r="U41" s="547"/>
      <c r="AA41" s="1635"/>
      <c r="AB41" s="1635"/>
      <c r="AC41" s="1635"/>
      <c r="AD41" s="1635"/>
      <c r="AE41" s="1635"/>
      <c r="AF41" s="1163">
        <v>23</v>
      </c>
    </row>
    <row s="1369" customFormat="1" customHeight="1" ht="24">
      <c r="A42" s="990"/>
      <c r="C42" s="1639"/>
      <c r="D42" s="1641"/>
      <c r="E42" s="1667" t="s">
        <v>762</v>
      </c>
      <c r="F42" s="1653" t="s">
        <v>763</v>
      </c>
      <c r="G42" s="1646" t="s">
        <v>551</v>
      </c>
      <c r="H42" s="560"/>
      <c r="I42" s="560"/>
      <c r="J42" s="292" t="s">
        <v>764</v>
      </c>
      <c r="K42" s="546"/>
      <c r="L42" s="1639"/>
      <c r="M42" s="1639"/>
      <c r="R42" s="1639"/>
      <c r="U42" s="547"/>
      <c r="AA42" s="1635"/>
      <c r="AB42" s="1635"/>
      <c r="AC42" s="1635"/>
      <c r="AD42" s="1635"/>
      <c r="AE42" s="1635"/>
      <c r="AF42" s="1163">
        <v>23</v>
      </c>
    </row>
    <row s="1369" customFormat="1" customHeight="1" ht="35.699999999999996">
      <c r="A43" s="990"/>
      <c r="C43" s="1639" t="s">
        <v>587</v>
      </c>
      <c r="D43" s="1641"/>
      <c r="E43" s="1667" t="s">
        <v>111</v>
      </c>
      <c r="F43" s="710" t="s">
        <v>628</v>
      </c>
      <c r="G43" s="1649" t="s">
        <v>765</v>
      </c>
      <c r="H43" s="404"/>
      <c r="I43" s="404"/>
      <c r="J43" s="292" t="s">
        <v>766</v>
      </c>
      <c r="K43" s="546"/>
      <c r="L43" s="1639"/>
      <c r="M43" s="1639"/>
      <c r="R43" s="1639"/>
      <c r="U43" s="547"/>
      <c r="AA43" s="1635"/>
      <c r="AB43" s="1635"/>
      <c r="AC43" s="1635"/>
      <c r="AD43" s="1635"/>
      <c r="AE43" s="1635"/>
      <c r="AF43" s="1163">
        <v>34</v>
      </c>
    </row>
    <row s="1369" customFormat="1" customHeight="1" ht="35.699999999999996">
      <c r="A44" s="990"/>
      <c r="C44" s="1639"/>
      <c r="D44" s="1641"/>
      <c r="E44" s="1667" t="s">
        <v>92</v>
      </c>
      <c r="F44" s="710" t="s">
        <v>767</v>
      </c>
      <c r="G44" s="1646" t="s">
        <v>768</v>
      </c>
      <c r="H44" s="548"/>
      <c r="I44" s="548"/>
      <c r="J44" s="292" t="s">
        <v>769</v>
      </c>
      <c r="K44" s="546"/>
      <c r="L44" s="1639"/>
      <c r="M44" s="1639"/>
      <c r="R44" s="1639"/>
      <c r="U44" s="547"/>
      <c r="AA44" s="1635"/>
      <c r="AB44" s="1635"/>
      <c r="AC44" s="1635"/>
      <c r="AD44" s="1635"/>
      <c r="AE44" s="1635"/>
      <c r="AF44" s="1163">
        <v>34</v>
      </c>
    </row>
    <row s="1369" customFormat="1" customHeight="1" ht="24">
      <c r="A45" s="990"/>
      <c r="C45" s="1639"/>
      <c r="D45" s="1641"/>
      <c r="E45" s="1667" t="s">
        <v>93</v>
      </c>
      <c r="F45" s="710" t="s">
        <v>770</v>
      </c>
      <c r="G45" s="1657" t="s">
        <v>771</v>
      </c>
      <c r="H45" s="548"/>
      <c r="I45" s="548"/>
      <c r="J45" s="292" t="s">
        <v>772</v>
      </c>
      <c r="K45" s="546"/>
      <c r="L45" s="1639"/>
      <c r="M45" s="1639"/>
      <c r="R45" s="1639"/>
      <c r="U45" s="547"/>
      <c r="AA45" s="1635"/>
      <c r="AB45" s="1635"/>
      <c r="AC45" s="1635"/>
      <c r="AD45" s="1635"/>
      <c r="AE45" s="1635"/>
      <c r="AF45" s="1163">
        <v>23</v>
      </c>
    </row>
    <row s="1369" customFormat="1" customHeight="1" ht="19.95">
      <c r="A46" s="990"/>
      <c r="C46" s="1639"/>
      <c r="D46" s="1641"/>
      <c r="E46" s="1667" t="s">
        <v>112</v>
      </c>
      <c r="F46" s="710" t="s">
        <v>773</v>
      </c>
      <c r="G46" s="1646" t="s">
        <v>589</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82</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42D6F-C31B-6C9D-BFB1-0.87B0D828}"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551</v>
      </c>
      <c r="H2" s="544"/>
      <c r="I2" s="544"/>
      <c r="J2" s="545" t="s">
        <v>554</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774</v>
      </c>
      <c r="F6" s="2251"/>
      <c r="G6" s="2251"/>
      <c r="H6" s="2251"/>
      <c r="I6" s="2251"/>
      <c r="J6" s="559"/>
      <c r="AF6" s="1634">
        <v>32</v>
      </c>
    </row>
    <row customHeight="1" ht="25.2">
      <c r="E7" s="2252" t="str">
        <f>IF(org=0,"Не определено",org)</f>
        <v>ПАО "ТГК-2"</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117</v>
      </c>
      <c r="AF9" s="1639">
        <v>1</v>
      </c>
    </row>
    <row customHeight="1" ht="11.549999999999999">
      <c r="E10" s="714"/>
      <c r="F10" s="2370" t="s">
        <v>105</v>
      </c>
      <c r="G10" s="2371"/>
      <c r="H10" s="1662" t="str">
        <f>IF(H9="","",INDEX(DIFFERENTIATION_UNMERGE_VD,MATCH(H9,DIFFERENTIATION_ID_DIFF,0)))</f>
        <v/>
      </c>
      <c r="I10" s="1662" t="str">
        <f>IF(I9="","",INDEX(DIFFERENTIATION_UNMERGE_VD,MATCH(I9,DIFFERENTIATION_ID_DIFF,0)))</f>
        <v>Подключение (технологическое присоединение) к системе теплоснабжения</v>
      </c>
      <c r="J10" s="2130"/>
      <c r="AF10" s="1634">
        <v>11</v>
      </c>
    </row>
    <row customHeight="1" ht="11.549999999999999">
      <c r="E11" s="714"/>
      <c r="F11" s="2370" t="s">
        <v>563</v>
      </c>
      <c r="G11" s="2371"/>
      <c r="H11" s="1662" t="str">
        <f>IF(H9="","",INDEX(DIFFERENTIATION_UNMERGE_AREA,MATCH(H9,DIFFERENTIATION_ID_DIFF,0)))</f>
        <v/>
      </c>
      <c r="I11" s="1662" t="str">
        <f>IF(I9="","",INDEX(DIFFERENTIATION_UNMERGE_AREA,MATCH(I9,DIFFERENTIATION_ID_DIFF,0)))</f>
        <v>Территория 1</v>
      </c>
      <c r="J11" s="2130"/>
      <c r="AF11" s="1634">
        <v>11</v>
      </c>
    </row>
    <row customHeight="1" ht="11.25" hidden="1">
      <c r="E12" s="1665"/>
      <c r="F12" s="2393" t="s">
        <v>564</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299</v>
      </c>
      <c r="F13" s="2373"/>
      <c r="G13" s="2373"/>
      <c r="H13" s="1659"/>
      <c r="I13" s="1659"/>
      <c r="J13" s="2130"/>
      <c r="AF13" s="1634">
        <v>11</v>
      </c>
    </row>
    <row customHeight="1" ht="24">
      <c r="E14" s="1660" t="s">
        <v>88</v>
      </c>
      <c r="F14" s="1663" t="s">
        <v>301</v>
      </c>
      <c r="G14" s="1663" t="s">
        <v>565</v>
      </c>
      <c r="H14" s="1663" t="s">
        <v>302</v>
      </c>
      <c r="I14" s="1663" t="s">
        <v>302</v>
      </c>
      <c r="J14" s="2130"/>
      <c r="AF14" s="1634">
        <v>23</v>
      </c>
    </row>
    <row customHeight="1" ht="19.95">
      <c r="D15" s="1641"/>
      <c r="E15" s="1633" t="s">
        <v>109</v>
      </c>
      <c r="F15" s="710" t="s">
        <v>775</v>
      </c>
      <c r="G15" s="1660" t="s">
        <v>551</v>
      </c>
      <c r="H15" s="560"/>
      <c r="I15" s="560"/>
      <c r="J15" s="292" t="s">
        <v>776</v>
      </c>
      <c r="K15" s="546" t="s">
        <v>629</v>
      </c>
      <c r="AF15" s="1634">
        <v>19</v>
      </c>
    </row>
    <row customHeight="1" ht="24">
      <c r="D16" s="1641"/>
      <c r="E16" s="1633" t="s">
        <v>110</v>
      </c>
      <c r="F16" s="1668" t="s">
        <v>777</v>
      </c>
      <c r="G16" s="1660" t="s">
        <v>551</v>
      </c>
      <c r="H16" s="561">
        <f>SUM(H17,H20:H27)</f>
        <v>0</v>
      </c>
      <c r="I16" s="561">
        <f>SUM(I17,I20:I27)</f>
        <v>0</v>
      </c>
      <c r="J16" s="292" t="s">
        <v>778</v>
      </c>
      <c r="K16" s="546" t="s">
        <v>629</v>
      </c>
      <c r="AF16" s="1634">
        <v>23</v>
      </c>
    </row>
    <row customHeight="1" ht="35.699999999999996">
      <c r="D17" s="1641"/>
      <c r="E17" s="1667" t="s">
        <v>708</v>
      </c>
      <c r="F17" s="1670" t="s">
        <v>779</v>
      </c>
      <c r="G17" s="1657" t="s">
        <v>551</v>
      </c>
      <c r="H17" s="560"/>
      <c r="I17" s="560"/>
      <c r="J17" s="292" t="s">
        <v>780</v>
      </c>
      <c r="K17" s="546"/>
      <c r="AF17" s="1634">
        <v>34</v>
      </c>
    </row>
    <row customHeight="1" ht="19.95">
      <c r="D18" s="1641"/>
      <c r="E18" s="1667" t="s">
        <v>711</v>
      </c>
      <c r="F18" s="1671" t="s">
        <v>781</v>
      </c>
      <c r="G18" s="1657" t="s">
        <v>551</v>
      </c>
      <c r="H18" s="560"/>
      <c r="I18" s="560"/>
      <c r="J18" s="292"/>
      <c r="K18" s="546"/>
      <c r="AF18" s="1634">
        <v>19</v>
      </c>
    </row>
    <row customHeight="1" ht="24">
      <c r="D19" s="1641"/>
      <c r="E19" s="1667" t="s">
        <v>714</v>
      </c>
      <c r="F19" s="1671" t="s">
        <v>782</v>
      </c>
      <c r="G19" s="1657" t="s">
        <v>551</v>
      </c>
      <c r="H19" s="560"/>
      <c r="I19" s="560"/>
      <c r="J19" s="292"/>
      <c r="K19" s="546"/>
      <c r="AF19" s="1634">
        <v>23</v>
      </c>
    </row>
    <row customHeight="1" ht="35.699999999999996">
      <c r="D20" s="1641"/>
      <c r="E20" s="1667" t="s">
        <v>306</v>
      </c>
      <c r="F20" s="1670" t="s">
        <v>783</v>
      </c>
      <c r="G20" s="1657" t="s">
        <v>551</v>
      </c>
      <c r="H20" s="560"/>
      <c r="I20" s="560"/>
      <c r="J20" s="292"/>
      <c r="K20" s="546"/>
      <c r="AF20" s="1634">
        <v>34</v>
      </c>
    </row>
    <row customHeight="1" ht="48.29999999999999">
      <c r="D21" s="1641"/>
      <c r="E21" s="1667" t="s">
        <v>309</v>
      </c>
      <c r="F21" s="1670" t="s">
        <v>784</v>
      </c>
      <c r="G21" s="1657" t="s">
        <v>551</v>
      </c>
      <c r="H21" s="560"/>
      <c r="I21" s="560"/>
      <c r="J21" s="292"/>
      <c r="K21" s="546"/>
      <c r="AF21" s="1634">
        <v>46</v>
      </c>
    </row>
    <row customHeight="1" ht="60">
      <c r="D22" s="1641"/>
      <c r="E22" s="1667" t="s">
        <v>728</v>
      </c>
      <c r="F22" s="1670" t="s">
        <v>785</v>
      </c>
      <c r="G22" s="1657" t="s">
        <v>551</v>
      </c>
      <c r="H22" s="560"/>
      <c r="I22" s="560"/>
      <c r="J22" s="292"/>
      <c r="K22" s="546"/>
      <c r="AF22" s="1634">
        <v>57</v>
      </c>
    </row>
    <row customHeight="1" ht="35.699999999999996">
      <c r="D23" s="1641"/>
      <c r="E23" s="1667" t="s">
        <v>735</v>
      </c>
      <c r="F23" s="1670" t="s">
        <v>786</v>
      </c>
      <c r="G23" s="1657" t="s">
        <v>551</v>
      </c>
      <c r="H23" s="560"/>
      <c r="I23" s="560"/>
      <c r="J23" s="292"/>
      <c r="K23" s="546"/>
      <c r="AF23" s="1634">
        <v>34</v>
      </c>
    </row>
    <row customHeight="1" ht="35.699999999999996">
      <c r="D24" s="1641"/>
      <c r="E24" s="1667" t="s">
        <v>737</v>
      </c>
      <c r="F24" s="1670" t="s">
        <v>787</v>
      </c>
      <c r="G24" s="1657" t="s">
        <v>551</v>
      </c>
      <c r="H24" s="560"/>
      <c r="I24" s="560"/>
      <c r="J24" s="292"/>
      <c r="K24" s="546"/>
      <c r="AF24" s="1634">
        <v>34</v>
      </c>
    </row>
    <row customHeight="1" ht="24">
      <c r="D25" s="1641"/>
      <c r="E25" s="1667" t="s">
        <v>739</v>
      </c>
      <c r="F25" s="1670" t="s">
        <v>788</v>
      </c>
      <c r="G25" s="1657" t="s">
        <v>551</v>
      </c>
      <c r="H25" s="560"/>
      <c r="I25" s="560"/>
      <c r="J25" s="292"/>
      <c r="K25" s="546"/>
      <c r="AF25" s="1634">
        <v>23</v>
      </c>
    </row>
    <row customHeight="1" ht="76.5">
      <c r="D26" s="1641"/>
      <c r="E26" s="1667" t="s">
        <v>741</v>
      </c>
      <c r="F26" s="1670" t="s">
        <v>789</v>
      </c>
      <c r="G26" s="1657" t="s">
        <v>551</v>
      </c>
      <c r="H26" s="560"/>
      <c r="I26" s="560"/>
      <c r="J26" s="292"/>
      <c r="K26" s="546"/>
      <c r="AF26" s="1634">
        <v>73</v>
      </c>
    </row>
    <row s="1369" customFormat="1" customHeight="1" ht="35.699999999999996">
      <c r="A27" s="990"/>
      <c r="C27" s="1639"/>
      <c r="D27" s="1641"/>
      <c r="E27" s="1632" t="s">
        <v>745</v>
      </c>
      <c r="F27" s="1631" t="s">
        <v>790</v>
      </c>
      <c r="G27" s="1658" t="s">
        <v>551</v>
      </c>
      <c r="H27" s="582">
        <f>SUM(H28:H29)</f>
        <v>0</v>
      </c>
      <c r="I27" s="582">
        <f>SUM(I28:I29)</f>
        <v>0</v>
      </c>
      <c r="J27" s="292" t="s">
        <v>743</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576</v>
      </c>
      <c r="G29" s="575"/>
      <c r="H29" s="576"/>
      <c r="I29" s="576"/>
      <c r="J29" s="304" t="s">
        <v>744</v>
      </c>
      <c r="K29" s="546"/>
      <c r="L29" s="1639"/>
      <c r="M29" s="1639"/>
      <c r="R29" s="1639"/>
      <c r="U29" s="547"/>
      <c r="AA29" s="1635"/>
      <c r="AB29" s="1635"/>
      <c r="AC29" s="1635"/>
      <c r="AD29" s="1635"/>
      <c r="AE29" s="1635"/>
      <c r="AF29" s="1163">
        <v>19</v>
      </c>
    </row>
    <row s="1369" customFormat="1" customHeight="1" ht="24">
      <c r="A30" s="990"/>
      <c r="C30" s="1639"/>
      <c r="D30" s="1641"/>
      <c r="E30" s="1667" t="s">
        <v>90</v>
      </c>
      <c r="F30" s="1664" t="s">
        <v>791</v>
      </c>
      <c r="G30" s="1657" t="s">
        <v>551</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91</v>
      </c>
      <c r="F31" s="1664" t="s">
        <v>792</v>
      </c>
      <c r="G31" s="1657" t="s">
        <v>551</v>
      </c>
      <c r="H31" s="560"/>
      <c r="I31" s="560"/>
      <c r="J31" s="292" t="s">
        <v>793</v>
      </c>
      <c r="K31" s="546"/>
      <c r="L31" s="1639"/>
      <c r="M31" s="1639"/>
      <c r="R31" s="1639"/>
      <c r="U31" s="547"/>
      <c r="AA31" s="1635"/>
      <c r="AB31" s="1635"/>
      <c r="AC31" s="1635"/>
      <c r="AD31" s="1635"/>
      <c r="AE31" s="1635"/>
      <c r="AF31" s="1163">
        <v>34</v>
      </c>
    </row>
    <row s="1369" customFormat="1" customHeight="1" ht="24">
      <c r="A32" s="990"/>
      <c r="C32" s="1639"/>
      <c r="D32" s="1641"/>
      <c r="E32" s="1667" t="s">
        <v>753</v>
      </c>
      <c r="F32" s="693" t="s">
        <v>757</v>
      </c>
      <c r="G32" s="1657" t="s">
        <v>551</v>
      </c>
      <c r="H32" s="560"/>
      <c r="I32" s="560"/>
      <c r="J32" s="292" t="s">
        <v>794</v>
      </c>
      <c r="K32" s="546"/>
      <c r="L32" s="1639"/>
      <c r="M32" s="1639"/>
      <c r="R32" s="1639"/>
      <c r="U32" s="547"/>
      <c r="AA32" s="1635"/>
      <c r="AB32" s="1635"/>
      <c r="AC32" s="1635"/>
      <c r="AD32" s="1635"/>
      <c r="AE32" s="1635"/>
      <c r="AF32" s="1163">
        <v>23</v>
      </c>
    </row>
    <row s="1369" customFormat="1" customHeight="1" ht="24">
      <c r="A33" s="990"/>
      <c r="C33" s="1639"/>
      <c r="D33" s="1641"/>
      <c r="E33" s="1667" t="s">
        <v>795</v>
      </c>
      <c r="F33" s="693" t="s">
        <v>796</v>
      </c>
      <c r="G33" s="1657" t="s">
        <v>551</v>
      </c>
      <c r="H33" s="560"/>
      <c r="I33" s="560"/>
      <c r="J33" s="292" t="s">
        <v>797</v>
      </c>
      <c r="K33" s="546"/>
      <c r="L33" s="1639"/>
      <c r="M33" s="1639"/>
      <c r="R33" s="1639"/>
      <c r="U33" s="547"/>
      <c r="AA33" s="1635"/>
      <c r="AB33" s="1635"/>
      <c r="AC33" s="1635"/>
      <c r="AD33" s="1635"/>
      <c r="AE33" s="1635"/>
      <c r="AF33" s="1163">
        <v>23</v>
      </c>
    </row>
    <row s="1369" customFormat="1" customHeight="1" ht="24">
      <c r="A34" s="990"/>
      <c r="C34" s="1639"/>
      <c r="D34" s="1641"/>
      <c r="E34" s="1667" t="s">
        <v>798</v>
      </c>
      <c r="F34" s="693" t="s">
        <v>763</v>
      </c>
      <c r="G34" s="1657" t="s">
        <v>551</v>
      </c>
      <c r="H34" s="560"/>
      <c r="I34" s="560"/>
      <c r="J34" s="292" t="s">
        <v>799</v>
      </c>
      <c r="K34" s="546"/>
      <c r="L34" s="1639"/>
      <c r="M34" s="1639"/>
      <c r="R34" s="1639"/>
      <c r="U34" s="547"/>
      <c r="AA34" s="1635"/>
      <c r="AB34" s="1635"/>
      <c r="AC34" s="1635"/>
      <c r="AD34" s="1635"/>
      <c r="AE34" s="1635"/>
      <c r="AF34" s="1163">
        <v>23</v>
      </c>
    </row>
    <row s="1369" customFormat="1" customHeight="1" ht="35.699999999999996">
      <c r="A35" s="990"/>
      <c r="C35" s="1639" t="s">
        <v>587</v>
      </c>
      <c r="D35" s="1641"/>
      <c r="E35" s="1667" t="s">
        <v>111</v>
      </c>
      <c r="F35" s="1664" t="s">
        <v>628</v>
      </c>
      <c r="G35" s="1660" t="s">
        <v>305</v>
      </c>
      <c r="H35" s="404"/>
      <c r="I35" s="404"/>
      <c r="J35" s="292" t="s">
        <v>800</v>
      </c>
      <c r="K35" s="546"/>
      <c r="L35" s="1639"/>
      <c r="M35" s="1639"/>
      <c r="R35" s="1639"/>
      <c r="U35" s="547"/>
      <c r="AA35" s="1635"/>
      <c r="AB35" s="1635"/>
      <c r="AC35" s="1635"/>
      <c r="AD35" s="1635"/>
      <c r="AE35" s="1635"/>
      <c r="AF35" s="1163">
        <v>34</v>
      </c>
    </row>
    <row s="1369" customFormat="1" customHeight="1" ht="35.699999999999996">
      <c r="A36" s="990"/>
      <c r="C36" s="1639"/>
      <c r="D36" s="1641"/>
      <c r="E36" s="1667" t="s">
        <v>92</v>
      </c>
      <c r="F36" s="1664" t="s">
        <v>801</v>
      </c>
      <c r="G36" s="1657" t="s">
        <v>768</v>
      </c>
      <c r="H36" s="548"/>
      <c r="I36" s="548"/>
      <c r="J36" s="292" t="s">
        <v>769</v>
      </c>
      <c r="K36" s="546"/>
      <c r="L36" s="1639"/>
      <c r="M36" s="1639"/>
      <c r="R36" s="1639"/>
      <c r="U36" s="547"/>
      <c r="AA36" s="1635"/>
      <c r="AB36" s="1635"/>
      <c r="AC36" s="1635"/>
      <c r="AD36" s="1635"/>
      <c r="AE36" s="1635"/>
      <c r="AF36" s="1163">
        <v>34</v>
      </c>
    </row>
    <row s="1369" customFormat="1" customHeight="1" ht="24">
      <c r="A37" s="990"/>
      <c r="C37" s="1639"/>
      <c r="D37" s="1641"/>
      <c r="E37" s="1667" t="s">
        <v>93</v>
      </c>
      <c r="F37" s="1664" t="s">
        <v>802</v>
      </c>
      <c r="G37" s="1657" t="s">
        <v>771</v>
      </c>
      <c r="H37" s="548"/>
      <c r="I37" s="548"/>
      <c r="J37" s="292" t="s">
        <v>772</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803</v>
      </c>
      <c r="F39" s="2288" t="s">
        <v>804</v>
      </c>
      <c r="G39" s="2288"/>
      <c r="H39" s="372"/>
      <c r="I39" s="372"/>
      <c r="J39" s="372"/>
      <c r="AF39" s="1634">
        <v>26</v>
      </c>
    </row>
    <row s="1644" customFormat="1" customHeight="1" ht="39.75">
      <c r="A40" s="990"/>
      <c r="B40" s="1639"/>
      <c r="C40" s="1639"/>
      <c r="D40" s="354"/>
      <c r="F40" s="2288" t="s">
        <v>805</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82</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41F9E3-400D-4597-48CB-0.23714EC3}"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"ТГК-2"</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117</v>
      </c>
      <c r="J6" s="1025"/>
      <c r="X6" s="508">
        <v>1</v>
      </c>
    </row>
    <row customHeight="1" ht="11.549999999999999">
      <c r="D7" s="714"/>
      <c r="E7" s="2370" t="s">
        <v>105</v>
      </c>
      <c r="F7" s="2371"/>
      <c r="G7" s="2396" t="str">
        <f>IF(G6="","",INDEX(DIFFERENTIATION_UNMERGE_VD,MATCH(G6,DIFFERENTIATION_ID_DIFF,0)))</f>
        <v/>
      </c>
      <c r="H7" s="2397"/>
      <c r="I7" s="2396" t="str">
        <f>IF(I6="","",INDEX(DIFFERENTIATION_UNMERGE_VD,MATCH(I6,DIFFERENTIATION_ID_DIFF,0)))</f>
        <v>Подключение (технологическое присоединение) к системе теплоснабжения</v>
      </c>
      <c r="J7" s="2397"/>
      <c r="K7" s="2178"/>
      <c r="L7" s="512"/>
      <c r="X7" s="508">
        <v>11</v>
      </c>
    </row>
    <row customHeight="1" ht="11.549999999999999">
      <c r="A8" s="707"/>
      <c r="D8" s="714"/>
      <c r="E8" s="2370" t="s">
        <v>563</v>
      </c>
      <c r="F8" s="2371"/>
      <c r="G8" s="2396" t="str">
        <f>IF(G6="","",INDEX(DIFFERENTIATION_UNMERGE_AREA,MATCH(G6,DIFFERENTIATION_ID_DIFF,0)))</f>
        <v/>
      </c>
      <c r="H8" s="2397"/>
      <c r="I8" s="2396" t="str">
        <f>IF(I6="","",INDEX(DIFFERENTIATION_UNMERGE_AREA,MATCH(I6,DIFFERENTIATION_ID_DIFF,0)))</f>
        <v>Территория 1</v>
      </c>
      <c r="J8" s="2397"/>
      <c r="K8" s="2202"/>
      <c r="L8" s="512"/>
      <c r="X8" s="508">
        <v>11</v>
      </c>
    </row>
    <row customHeight="1" ht="11.549999999999999">
      <c r="A9" s="707"/>
      <c r="D9" s="714"/>
      <c r="E9" s="2370" t="s">
        <v>564</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299</v>
      </c>
      <c r="E10" s="2105"/>
      <c r="F10" s="2105"/>
      <c r="G10" s="2105"/>
      <c r="H10" s="2105"/>
      <c r="I10" s="2105"/>
      <c r="J10" s="2106"/>
      <c r="K10" s="2202"/>
      <c r="L10" s="512"/>
      <c r="X10" s="761">
        <v>11</v>
      </c>
    </row>
    <row s="1638" customFormat="1" customHeight="1" ht="24">
      <c r="A11" s="2388"/>
      <c r="B11" s="2388"/>
      <c r="C11" s="660"/>
      <c r="D11" s="706" t="s">
        <v>88</v>
      </c>
      <c r="E11" s="708" t="s">
        <v>806</v>
      </c>
      <c r="F11" s="708" t="s">
        <v>565</v>
      </c>
      <c r="G11" s="468" t="s">
        <v>302</v>
      </c>
      <c r="H11" s="468" t="s">
        <v>389</v>
      </c>
      <c r="I11" s="810" t="s">
        <v>302</v>
      </c>
      <c r="J11" s="811" t="s">
        <v>389</v>
      </c>
      <c r="K11" s="2235"/>
      <c r="L11" s="661"/>
      <c r="X11" s="512">
        <v>23</v>
      </c>
    </row>
    <row s="1645" customFormat="1" customHeight="1" ht="10.5">
      <c r="A12" s="955"/>
      <c r="D12" s="1028" t="s">
        <v>109</v>
      </c>
      <c r="E12" s="1028" t="s">
        <v>110</v>
      </c>
      <c r="F12" s="1028" t="s">
        <v>90</v>
      </c>
      <c r="G12" s="1029" t="str">
        <f>G1&amp;".1"</f>
        <v>4.1</v>
      </c>
      <c r="H12" s="1029" t="str">
        <f>G1&amp;".2"</f>
        <v>4.2</v>
      </c>
      <c r="I12" s="1029" t="str">
        <f>I1&amp;".1"</f>
        <v>4.1</v>
      </c>
      <c r="J12" s="1029" t="str">
        <f>I1&amp;".2"</f>
        <v>4.2</v>
      </c>
      <c r="K12" s="1029"/>
      <c r="X12" s="514">
        <v>10</v>
      </c>
    </row>
    <row customHeight="1" ht="22.5">
      <c r="A13" s="2395" t="s">
        <v>807</v>
      </c>
      <c r="D13" s="956" t="s">
        <v>109</v>
      </c>
      <c r="E13" s="282" t="s">
        <v>808</v>
      </c>
      <c r="F13" s="663" t="s">
        <v>809</v>
      </c>
      <c r="G13" s="560"/>
      <c r="H13" s="664"/>
      <c r="I13" s="560"/>
      <c r="J13" s="664"/>
      <c r="K13" s="292" t="s">
        <v>810</v>
      </c>
      <c r="L13" s="723"/>
      <c r="X13" s="508">
        <v>0</v>
      </c>
    </row>
    <row customHeight="1" ht="22.5">
      <c r="A14" s="2395"/>
      <c r="D14" s="542" t="s">
        <v>110</v>
      </c>
      <c r="E14" s="282" t="s">
        <v>811</v>
      </c>
      <c r="F14" s="663" t="s">
        <v>812</v>
      </c>
      <c r="G14" s="560"/>
      <c r="H14" s="665"/>
      <c r="I14" s="560"/>
      <c r="J14" s="665"/>
      <c r="K14" s="292" t="s">
        <v>813</v>
      </c>
      <c r="L14" s="723"/>
      <c r="X14" s="508">
        <v>0</v>
      </c>
    </row>
    <row s="1638" customFormat="1" customHeight="1" ht="78.75">
      <c r="A15" s="2395"/>
      <c r="B15" s="514"/>
      <c r="D15" s="956" t="s">
        <v>90</v>
      </c>
      <c r="E15" s="710" t="s">
        <v>814</v>
      </c>
      <c r="F15" s="953" t="s">
        <v>305</v>
      </c>
      <c r="G15" s="953" t="s">
        <v>305</v>
      </c>
      <c r="H15" s="109"/>
      <c r="I15" s="953" t="s">
        <v>305</v>
      </c>
      <c r="J15" s="109"/>
      <c r="K15" s="292" t="s">
        <v>815</v>
      </c>
      <c r="L15" s="723"/>
      <c r="X15" s="761">
        <v>0</v>
      </c>
    </row>
    <row s="1638" customFormat="1" customHeight="1" ht="22.5">
      <c r="A16" s="2395"/>
      <c r="B16" s="514"/>
      <c r="D16" s="956" t="s">
        <v>323</v>
      </c>
      <c r="E16" s="957" t="s">
        <v>816</v>
      </c>
      <c r="F16" s="953" t="s">
        <v>817</v>
      </c>
      <c r="G16" s="820"/>
      <c r="H16" s="109"/>
      <c r="I16" s="820"/>
      <c r="J16" s="109"/>
      <c r="K16" s="292"/>
      <c r="L16" s="723"/>
      <c r="X16" s="761">
        <v>0</v>
      </c>
    </row>
    <row s="1638" customFormat="1" customHeight="1" ht="22.5">
      <c r="A17" s="2395"/>
      <c r="B17" s="514"/>
      <c r="D17" s="956" t="s">
        <v>331</v>
      </c>
      <c r="E17" s="957" t="s">
        <v>818</v>
      </c>
      <c r="F17" s="953" t="s">
        <v>819</v>
      </c>
      <c r="G17" s="820"/>
      <c r="H17" s="109"/>
      <c r="I17" s="820"/>
      <c r="J17" s="109"/>
      <c r="K17" s="292"/>
      <c r="L17" s="723"/>
      <c r="X17" s="761">
        <v>0</v>
      </c>
    </row>
    <row s="1638" customFormat="1" customHeight="1" ht="33.75">
      <c r="A18" s="2395"/>
      <c r="B18" s="514"/>
      <c r="D18" s="956" t="s">
        <v>333</v>
      </c>
      <c r="E18" s="957" t="s">
        <v>820</v>
      </c>
      <c r="F18" s="953" t="s">
        <v>570</v>
      </c>
      <c r="G18" s="683"/>
      <c r="H18" s="109"/>
      <c r="I18" s="683"/>
      <c r="J18" s="109"/>
      <c r="K18" s="292"/>
      <c r="L18" s="723"/>
      <c r="X18" s="761">
        <v>0</v>
      </c>
    </row>
    <row customHeight="1" ht="101.25">
      <c r="A19" s="2395"/>
      <c r="D19" s="956" t="s">
        <v>91</v>
      </c>
      <c r="E19" s="282" t="s">
        <v>821</v>
      </c>
      <c r="F19" s="663" t="s">
        <v>545</v>
      </c>
      <c r="G19" s="666"/>
      <c r="H19" s="665"/>
      <c r="I19" s="958"/>
      <c r="J19" s="665"/>
      <c r="K19" s="292" t="s">
        <v>822</v>
      </c>
      <c r="L19" s="723"/>
      <c r="X19" s="508">
        <v>0</v>
      </c>
    </row>
    <row s="1638" customFormat="1" customHeight="1" ht="18.75">
      <c r="A20" s="2395"/>
      <c r="C20" s="959"/>
      <c r="D20" s="956" t="s">
        <v>753</v>
      </c>
      <c r="E20" s="957" t="s">
        <v>823</v>
      </c>
      <c r="F20" s="953" t="s">
        <v>305</v>
      </c>
      <c r="G20" s="953" t="s">
        <v>305</v>
      </c>
      <c r="H20" s="952" t="s">
        <v>305</v>
      </c>
      <c r="I20" s="953" t="s">
        <v>305</v>
      </c>
      <c r="J20" s="952" t="s">
        <v>305</v>
      </c>
      <c r="K20" s="951"/>
      <c r="L20" s="723"/>
      <c r="W20" s="678"/>
      <c r="X20" s="761">
        <v>0</v>
      </c>
    </row>
    <row s="1638" customFormat="1" customHeight="1" ht="33.75">
      <c r="A21" s="2395"/>
      <c r="C21" s="959"/>
      <c r="D21" s="956" t="s">
        <v>756</v>
      </c>
      <c r="E21" s="579" t="s">
        <v>824</v>
      </c>
      <c r="F21" s="953" t="s">
        <v>825</v>
      </c>
      <c r="G21" s="683"/>
      <c r="H21" s="109"/>
      <c r="I21" s="683"/>
      <c r="J21" s="109"/>
      <c r="K21" s="951"/>
      <c r="L21" s="723"/>
      <c r="W21" s="678"/>
      <c r="X21" s="761">
        <v>0</v>
      </c>
    </row>
    <row s="1638" customFormat="1" customHeight="1" ht="33.75">
      <c r="A22" s="2395"/>
      <c r="C22" s="959"/>
      <c r="D22" s="956" t="s">
        <v>759</v>
      </c>
      <c r="E22" s="579" t="s">
        <v>826</v>
      </c>
      <c r="F22" s="953" t="s">
        <v>827</v>
      </c>
      <c r="G22" s="683"/>
      <c r="H22" s="109"/>
      <c r="I22" s="683"/>
      <c r="J22" s="109"/>
      <c r="K22" s="951"/>
      <c r="L22" s="723"/>
      <c r="W22" s="678"/>
      <c r="X22" s="761">
        <v>0</v>
      </c>
    </row>
    <row s="1638" customFormat="1" customHeight="1" ht="22.5">
      <c r="A23" s="2395"/>
      <c r="C23" s="959"/>
      <c r="D23" s="956" t="s">
        <v>795</v>
      </c>
      <c r="E23" s="957" t="s">
        <v>828</v>
      </c>
      <c r="F23" s="953" t="s">
        <v>305</v>
      </c>
      <c r="G23" s="953" t="s">
        <v>305</v>
      </c>
      <c r="H23" s="952" t="s">
        <v>305</v>
      </c>
      <c r="I23" s="953" t="s">
        <v>305</v>
      </c>
      <c r="J23" s="952" t="s">
        <v>305</v>
      </c>
      <c r="K23" s="951"/>
      <c r="L23" s="723"/>
      <c r="W23" s="678"/>
      <c r="X23" s="761">
        <v>0</v>
      </c>
    </row>
    <row s="1638" customFormat="1" customHeight="1" ht="22.5">
      <c r="A24" s="2395"/>
      <c r="C24" s="959"/>
      <c r="D24" s="956" t="s">
        <v>829</v>
      </c>
      <c r="E24" s="579" t="s">
        <v>830</v>
      </c>
      <c r="F24" s="953" t="s">
        <v>831</v>
      </c>
      <c r="G24" s="683"/>
      <c r="H24" s="689"/>
      <c r="I24" s="683"/>
      <c r="J24" s="689"/>
      <c r="K24" s="951"/>
      <c r="L24" s="723"/>
      <c r="W24" s="678"/>
      <c r="X24" s="761">
        <v>0</v>
      </c>
    </row>
    <row s="1638" customFormat="1" customHeight="1" ht="22.5">
      <c r="A25" s="2395"/>
      <c r="C25" s="959"/>
      <c r="D25" s="956" t="s">
        <v>832</v>
      </c>
      <c r="E25" s="579" t="s">
        <v>833</v>
      </c>
      <c r="F25" s="953" t="s">
        <v>305</v>
      </c>
      <c r="G25" s="953" t="s">
        <v>305</v>
      </c>
      <c r="H25" s="952" t="s">
        <v>305</v>
      </c>
      <c r="I25" s="953" t="s">
        <v>305</v>
      </c>
      <c r="J25" s="952" t="s">
        <v>305</v>
      </c>
      <c r="K25" s="951"/>
      <c r="L25" s="723"/>
      <c r="W25" s="678"/>
      <c r="X25" s="761">
        <v>0</v>
      </c>
    </row>
    <row s="1638" customFormat="1" customHeight="1" ht="18.75">
      <c r="A26" s="2395"/>
      <c r="C26" s="959"/>
      <c r="D26" s="956" t="s">
        <v>834</v>
      </c>
      <c r="E26" s="556" t="s">
        <v>835</v>
      </c>
      <c r="F26" s="953" t="s">
        <v>836</v>
      </c>
      <c r="G26" s="683"/>
      <c r="H26" s="689"/>
      <c r="I26" s="683"/>
      <c r="J26" s="689"/>
      <c r="K26" s="951"/>
      <c r="L26" s="723"/>
      <c r="W26" s="678"/>
      <c r="X26" s="761">
        <v>0</v>
      </c>
    </row>
    <row s="1638" customFormat="1" customHeight="1" ht="18.75">
      <c r="A27" s="2395"/>
      <c r="C27" s="959"/>
      <c r="D27" s="956" t="s">
        <v>837</v>
      </c>
      <c r="E27" s="556" t="s">
        <v>838</v>
      </c>
      <c r="F27" s="953" t="s">
        <v>839</v>
      </c>
      <c r="G27" s="683"/>
      <c r="H27" s="689"/>
      <c r="I27" s="683"/>
      <c r="J27" s="689"/>
      <c r="K27" s="951"/>
      <c r="L27" s="723"/>
      <c r="W27" s="678"/>
      <c r="X27" s="761">
        <v>0</v>
      </c>
    </row>
    <row s="1638" customFormat="1" customHeight="1" ht="18.75">
      <c r="A28" s="2395"/>
      <c r="C28" s="959"/>
      <c r="D28" s="956" t="s">
        <v>840</v>
      </c>
      <c r="E28" s="579" t="s">
        <v>841</v>
      </c>
      <c r="F28" s="953" t="s">
        <v>305</v>
      </c>
      <c r="G28" s="953" t="s">
        <v>305</v>
      </c>
      <c r="H28" s="952" t="s">
        <v>305</v>
      </c>
      <c r="I28" s="953" t="s">
        <v>305</v>
      </c>
      <c r="J28" s="952" t="s">
        <v>305</v>
      </c>
      <c r="K28" s="951"/>
      <c r="L28" s="723"/>
      <c r="W28" s="678"/>
      <c r="X28" s="761">
        <v>0</v>
      </c>
    </row>
    <row s="1638" customFormat="1" customHeight="1" ht="18.75">
      <c r="A29" s="2395"/>
      <c r="C29" s="959"/>
      <c r="D29" s="956" t="s">
        <v>842</v>
      </c>
      <c r="E29" s="556" t="s">
        <v>835</v>
      </c>
      <c r="F29" s="953" t="s">
        <v>843</v>
      </c>
      <c r="G29" s="683"/>
      <c r="H29" s="689"/>
      <c r="I29" s="683"/>
      <c r="J29" s="689"/>
      <c r="K29" s="951"/>
      <c r="L29" s="723"/>
      <c r="W29" s="678"/>
      <c r="X29" s="761">
        <v>0</v>
      </c>
    </row>
    <row s="1638" customFormat="1" customHeight="1" ht="18.75">
      <c r="A30" s="2395"/>
      <c r="C30" s="959"/>
      <c r="D30" s="956" t="s">
        <v>844</v>
      </c>
      <c r="E30" s="556" t="s">
        <v>845</v>
      </c>
      <c r="F30" s="953" t="s">
        <v>846</v>
      </c>
      <c r="G30" s="683"/>
      <c r="H30" s="689"/>
      <c r="I30" s="683"/>
      <c r="J30" s="689"/>
      <c r="K30" s="951"/>
      <c r="L30" s="723"/>
      <c r="W30" s="678"/>
      <c r="X30" s="761">
        <v>0</v>
      </c>
    </row>
    <row customHeight="1" ht="126.75">
      <c r="A31" s="2395"/>
      <c r="D31" s="956" t="s">
        <v>111</v>
      </c>
      <c r="E31" s="282" t="s">
        <v>847</v>
      </c>
      <c r="F31" s="663" t="s">
        <v>557</v>
      </c>
      <c r="G31" s="560"/>
      <c r="H31" s="665"/>
      <c r="I31" s="560"/>
      <c r="J31" s="665"/>
      <c r="K31" s="292" t="s">
        <v>848</v>
      </c>
      <c r="L31" s="723"/>
      <c r="X31" s="508">
        <v>0</v>
      </c>
    </row>
    <row customHeight="1" ht="56.25">
      <c r="A32" s="2395"/>
      <c r="D32" s="956" t="s">
        <v>92</v>
      </c>
      <c r="E32" s="282" t="s">
        <v>849</v>
      </c>
      <c r="F32" s="542" t="s">
        <v>819</v>
      </c>
      <c r="G32" s="560"/>
      <c r="H32" s="665"/>
      <c r="I32" s="560"/>
      <c r="J32" s="665"/>
      <c r="K32" s="292" t="s">
        <v>850</v>
      </c>
      <c r="L32" s="723"/>
      <c r="X32" s="508">
        <v>0</v>
      </c>
    </row>
    <row customHeight="1" ht="11.25">
      <c r="A33" s="2395"/>
      <c r="E33" s="667"/>
      <c r="F33" s="184"/>
      <c r="G33" s="184"/>
      <c r="H33" s="184"/>
      <c r="I33" s="184"/>
      <c r="J33" s="184"/>
      <c r="K33" s="184"/>
      <c r="X33" s="508">
        <v>0</v>
      </c>
    </row>
    <row customHeight="1" ht="12.75">
      <c r="A34" s="2395"/>
      <c r="D34" s="68">
        <v>1</v>
      </c>
      <c r="E34" s="338" t="s">
        <v>851</v>
      </c>
      <c r="X34" s="508">
        <v>0</v>
      </c>
    </row>
    <row customHeight="1" ht="11.25">
      <c r="A35" s="2395"/>
      <c r="D35" s="372"/>
      <c r="E35" s="338" t="s">
        <v>852</v>
      </c>
      <c r="X35" s="508">
        <v>0</v>
      </c>
    </row>
    <row s="1638" customFormat="1" customHeight="1" ht="11.549999999999999">
      <c r="A36" s="1036"/>
      <c r="B36" s="521"/>
      <c r="D36" s="1037"/>
      <c r="E36" s="1038"/>
      <c r="X36" s="512">
        <v>11</v>
      </c>
    </row>
    <row s="1638" customFormat="1" customHeight="1" ht="22.5" hidden="1">
      <c r="A37" s="2395" t="s">
        <v>853</v>
      </c>
      <c r="B37" s="514"/>
      <c r="D37" s="956">
        <v>1</v>
      </c>
      <c r="E37" s="710" t="s">
        <v>854</v>
      </c>
      <c r="F37" s="663" t="s">
        <v>809</v>
      </c>
      <c r="G37" s="560"/>
      <c r="H37" s="522"/>
      <c r="I37" s="560"/>
      <c r="J37" s="522"/>
      <c r="K37" s="292" t="s">
        <v>855</v>
      </c>
      <c r="X37" s="761">
        <v>0</v>
      </c>
    </row>
    <row s="1638" customFormat="1" customHeight="1" ht="22.5" hidden="1">
      <c r="A38" s="2395"/>
      <c r="B38" s="514"/>
      <c r="D38" s="672" t="s">
        <v>110</v>
      </c>
      <c r="E38" s="1035" t="s">
        <v>856</v>
      </c>
      <c r="F38" s="1039" t="s">
        <v>545</v>
      </c>
      <c r="G38" s="1039" t="s">
        <v>545</v>
      </c>
      <c r="H38" s="1033"/>
      <c r="I38" s="1039" t="s">
        <v>545</v>
      </c>
      <c r="J38" s="1033"/>
      <c r="K38" s="1034"/>
      <c r="X38" s="761">
        <v>0</v>
      </c>
    </row>
    <row s="1638" customFormat="1" customHeight="1" ht="33.75" hidden="1">
      <c r="A39" s="2395"/>
      <c r="B39" s="514"/>
      <c r="D39" s="668" t="s">
        <v>711</v>
      </c>
      <c r="E39" s="726" t="s">
        <v>857</v>
      </c>
      <c r="F39" s="663" t="s">
        <v>858</v>
      </c>
      <c r="G39" s="671"/>
      <c r="H39" s="1026"/>
      <c r="I39" s="671"/>
      <c r="J39" s="1026"/>
      <c r="K39" s="292" t="s">
        <v>859</v>
      </c>
      <c r="X39" s="761">
        <v>0</v>
      </c>
    </row>
    <row s="1638" customFormat="1" customHeight="1" ht="33.75" hidden="1">
      <c r="A40" s="2395"/>
      <c r="B40" s="514"/>
      <c r="D40" s="668" t="s">
        <v>714</v>
      </c>
      <c r="E40" s="726" t="s">
        <v>860</v>
      </c>
      <c r="F40" s="1030" t="s">
        <v>861</v>
      </c>
      <c r="G40" s="744"/>
      <c r="H40" s="1026"/>
      <c r="I40" s="744"/>
      <c r="J40" s="1026"/>
      <c r="K40" s="292" t="s">
        <v>862</v>
      </c>
      <c r="X40" s="761">
        <v>0</v>
      </c>
    </row>
    <row s="1638" customFormat="1" customHeight="1" ht="22.5" hidden="1">
      <c r="A41" s="2395"/>
      <c r="B41" s="514"/>
      <c r="D41" s="668" t="s">
        <v>90</v>
      </c>
      <c r="E41" s="725" t="s">
        <v>863</v>
      </c>
      <c r="F41" s="663" t="s">
        <v>545</v>
      </c>
      <c r="G41" s="663" t="s">
        <v>545</v>
      </c>
      <c r="H41" s="1027"/>
      <c r="I41" s="663" t="s">
        <v>545</v>
      </c>
      <c r="J41" s="1027"/>
      <c r="K41" s="305"/>
      <c r="X41" s="761">
        <v>0</v>
      </c>
    </row>
    <row s="1638" customFormat="1" customHeight="1" ht="45" hidden="1">
      <c r="A42" s="2395"/>
      <c r="B42" s="514"/>
      <c r="D42" s="668" t="s">
        <v>323</v>
      </c>
      <c r="E42" s="726" t="s">
        <v>864</v>
      </c>
      <c r="F42" s="663" t="s">
        <v>557</v>
      </c>
      <c r="G42" s="560"/>
      <c r="H42" s="1027"/>
      <c r="I42" s="560"/>
      <c r="J42" s="1027"/>
      <c r="K42" s="305" t="s">
        <v>865</v>
      </c>
      <c r="X42" s="761">
        <v>0</v>
      </c>
    </row>
    <row s="1638" customFormat="1" customHeight="1" ht="45" hidden="1">
      <c r="A43" s="2395"/>
      <c r="B43" s="514"/>
      <c r="D43" s="668" t="s">
        <v>331</v>
      </c>
      <c r="E43" s="670" t="s">
        <v>866</v>
      </c>
      <c r="F43" s="1031" t="s">
        <v>557</v>
      </c>
      <c r="G43" s="745"/>
      <c r="H43" s="1026"/>
      <c r="I43" s="745"/>
      <c r="J43" s="1026"/>
      <c r="K43" s="305" t="s">
        <v>867</v>
      </c>
      <c r="X43" s="761">
        <v>0</v>
      </c>
    </row>
    <row s="1638" customFormat="1" customHeight="1" ht="11.25" hidden="1">
      <c r="A44" s="2395"/>
      <c r="B44" s="514"/>
      <c r="D44" s="668" t="s">
        <v>91</v>
      </c>
      <c r="E44" s="669" t="s">
        <v>868</v>
      </c>
      <c r="F44" s="663" t="s">
        <v>858</v>
      </c>
      <c r="G44" s="671"/>
      <c r="H44" s="1026"/>
      <c r="I44" s="671"/>
      <c r="J44" s="1026"/>
      <c r="K44" s="292"/>
      <c r="X44" s="761">
        <v>0</v>
      </c>
    </row>
    <row s="1638" customFormat="1" customHeight="1" ht="11.25" hidden="1">
      <c r="A45" s="2395"/>
      <c r="B45" s="514"/>
      <c r="D45" s="668" t="s">
        <v>753</v>
      </c>
      <c r="E45" s="670" t="s">
        <v>869</v>
      </c>
      <c r="F45" s="663" t="s">
        <v>858</v>
      </c>
      <c r="G45" s="671"/>
      <c r="H45" s="1026"/>
      <c r="I45" s="671"/>
      <c r="J45" s="1026"/>
      <c r="K45" s="292"/>
      <c r="X45" s="761">
        <v>0</v>
      </c>
    </row>
    <row s="1638" customFormat="1" customHeight="1" ht="11.25" hidden="1">
      <c r="A46" s="2395"/>
      <c r="B46" s="514"/>
      <c r="D46" s="668" t="s">
        <v>795</v>
      </c>
      <c r="E46" s="670" t="s">
        <v>870</v>
      </c>
      <c r="F46" s="663" t="s">
        <v>858</v>
      </c>
      <c r="G46" s="671"/>
      <c r="H46" s="1026"/>
      <c r="I46" s="671"/>
      <c r="J46" s="1026"/>
      <c r="K46" s="292"/>
      <c r="X46" s="761">
        <v>0</v>
      </c>
    </row>
    <row s="1638" customFormat="1" customHeight="1" ht="11.25" hidden="1">
      <c r="A47" s="2395"/>
      <c r="B47" s="514"/>
      <c r="D47" s="668" t="s">
        <v>798</v>
      </c>
      <c r="E47" s="670" t="s">
        <v>871</v>
      </c>
      <c r="F47" s="663" t="s">
        <v>858</v>
      </c>
      <c r="G47" s="671"/>
      <c r="H47" s="1026"/>
      <c r="I47" s="671"/>
      <c r="J47" s="1026"/>
      <c r="K47" s="292"/>
      <c r="X47" s="761">
        <v>0</v>
      </c>
    </row>
    <row s="1638" customFormat="1" customHeight="1" ht="11.25" hidden="1">
      <c r="A48" s="2395"/>
      <c r="B48" s="514"/>
      <c r="D48" s="668" t="s">
        <v>872</v>
      </c>
      <c r="E48" s="674" t="s">
        <v>873</v>
      </c>
      <c r="F48" s="663" t="s">
        <v>858</v>
      </c>
      <c r="G48" s="671"/>
      <c r="H48" s="1026"/>
      <c r="I48" s="671"/>
      <c r="J48" s="1026"/>
      <c r="K48" s="292"/>
      <c r="X48" s="761">
        <v>0</v>
      </c>
    </row>
    <row s="1638" customFormat="1" customHeight="1" ht="11.25" hidden="1">
      <c r="A49" s="2395"/>
      <c r="B49" s="514"/>
      <c r="D49" s="668" t="s">
        <v>874</v>
      </c>
      <c r="E49" s="674" t="s">
        <v>875</v>
      </c>
      <c r="F49" s="663" t="s">
        <v>858</v>
      </c>
      <c r="G49" s="671"/>
      <c r="H49" s="1026"/>
      <c r="I49" s="671"/>
      <c r="J49" s="1026"/>
      <c r="K49" s="292"/>
      <c r="X49" s="761">
        <v>0</v>
      </c>
    </row>
    <row s="1638" customFormat="1" customHeight="1" ht="11.25" hidden="1">
      <c r="A50" s="2395"/>
      <c r="B50" s="514"/>
      <c r="D50" s="668" t="s">
        <v>876</v>
      </c>
      <c r="E50" s="670" t="s">
        <v>877</v>
      </c>
      <c r="F50" s="663" t="s">
        <v>858</v>
      </c>
      <c r="G50" s="671"/>
      <c r="H50" s="1026"/>
      <c r="I50" s="671"/>
      <c r="J50" s="1026"/>
      <c r="K50" s="292"/>
      <c r="X50" s="761">
        <v>0</v>
      </c>
    </row>
    <row s="1638" customFormat="1" customHeight="1" ht="11.25" hidden="1">
      <c r="A51" s="2395"/>
      <c r="B51" s="514"/>
      <c r="D51" s="668" t="s">
        <v>878</v>
      </c>
      <c r="E51" s="670" t="s">
        <v>879</v>
      </c>
      <c r="F51" s="663" t="s">
        <v>858</v>
      </c>
      <c r="G51" s="671"/>
      <c r="H51" s="1026"/>
      <c r="I51" s="671"/>
      <c r="J51" s="1026"/>
      <c r="K51" s="292"/>
      <c r="X51" s="761">
        <v>0</v>
      </c>
    </row>
    <row s="1638" customFormat="1" customHeight="1" ht="45" hidden="1">
      <c r="A52" s="2395"/>
      <c r="B52" s="514"/>
      <c r="D52" s="668" t="s">
        <v>111</v>
      </c>
      <c r="E52" s="669" t="s">
        <v>880</v>
      </c>
      <c r="F52" s="663" t="s">
        <v>858</v>
      </c>
      <c r="G52" s="671"/>
      <c r="H52" s="1026"/>
      <c r="I52" s="671"/>
      <c r="J52" s="1026"/>
      <c r="K52" s="292"/>
      <c r="X52" s="761">
        <v>0</v>
      </c>
    </row>
    <row s="1638" customFormat="1" customHeight="1" ht="11.25" hidden="1">
      <c r="A53" s="2395"/>
      <c r="B53" s="514"/>
      <c r="D53" s="668" t="s">
        <v>312</v>
      </c>
      <c r="E53" s="670" t="s">
        <v>869</v>
      </c>
      <c r="F53" s="663" t="s">
        <v>858</v>
      </c>
      <c r="G53" s="671"/>
      <c r="H53" s="1026"/>
      <c r="I53" s="671"/>
      <c r="J53" s="1026"/>
      <c r="K53" s="292"/>
      <c r="X53" s="761">
        <v>0</v>
      </c>
    </row>
    <row s="1638" customFormat="1" customHeight="1" ht="11.25" hidden="1">
      <c r="A54" s="2395"/>
      <c r="B54" s="514"/>
      <c r="D54" s="668" t="s">
        <v>881</v>
      </c>
      <c r="E54" s="670" t="s">
        <v>870</v>
      </c>
      <c r="F54" s="663" t="s">
        <v>858</v>
      </c>
      <c r="G54" s="671"/>
      <c r="H54" s="1026"/>
      <c r="I54" s="671"/>
      <c r="J54" s="1026"/>
      <c r="K54" s="292"/>
      <c r="X54" s="761">
        <v>0</v>
      </c>
    </row>
    <row s="1638" customFormat="1" customHeight="1" ht="11.25" hidden="1">
      <c r="A55" s="2395"/>
      <c r="B55" s="514"/>
      <c r="D55" s="668" t="s">
        <v>882</v>
      </c>
      <c r="E55" s="670" t="s">
        <v>871</v>
      </c>
      <c r="F55" s="663" t="s">
        <v>858</v>
      </c>
      <c r="G55" s="671"/>
      <c r="H55" s="1026"/>
      <c r="I55" s="671"/>
      <c r="J55" s="1026"/>
      <c r="K55" s="292"/>
      <c r="X55" s="761">
        <v>0</v>
      </c>
    </row>
    <row s="1638" customFormat="1" customHeight="1" ht="11.25" hidden="1">
      <c r="A56" s="2395"/>
      <c r="B56" s="514"/>
      <c r="D56" s="668" t="s">
        <v>883</v>
      </c>
      <c r="E56" s="674" t="s">
        <v>873</v>
      </c>
      <c r="F56" s="663" t="s">
        <v>858</v>
      </c>
      <c r="G56" s="671"/>
      <c r="H56" s="1026"/>
      <c r="I56" s="671"/>
      <c r="J56" s="1026"/>
      <c r="K56" s="292"/>
      <c r="X56" s="761">
        <v>0</v>
      </c>
    </row>
    <row s="1638" customFormat="1" customHeight="1" ht="11.25" hidden="1">
      <c r="A57" s="2395"/>
      <c r="B57" s="514"/>
      <c r="D57" s="668" t="s">
        <v>884</v>
      </c>
      <c r="E57" s="674" t="s">
        <v>875</v>
      </c>
      <c r="F57" s="663" t="s">
        <v>858</v>
      </c>
      <c r="G57" s="671"/>
      <c r="H57" s="1026"/>
      <c r="I57" s="671"/>
      <c r="J57" s="1026"/>
      <c r="K57" s="292"/>
      <c r="X57" s="761">
        <v>0</v>
      </c>
    </row>
    <row s="1638" customFormat="1" customHeight="1" ht="11.25" hidden="1">
      <c r="A58" s="2395"/>
      <c r="B58" s="514"/>
      <c r="D58" s="668" t="s">
        <v>885</v>
      </c>
      <c r="E58" s="670" t="s">
        <v>877</v>
      </c>
      <c r="F58" s="663" t="s">
        <v>858</v>
      </c>
      <c r="G58" s="671"/>
      <c r="H58" s="1026"/>
      <c r="I58" s="671"/>
      <c r="J58" s="1026"/>
      <c r="K58" s="292"/>
      <c r="X58" s="761">
        <v>0</v>
      </c>
    </row>
    <row s="1638" customFormat="1" customHeight="1" ht="11.25" hidden="1">
      <c r="A59" s="2395"/>
      <c r="B59" s="514"/>
      <c r="D59" s="668" t="s">
        <v>886</v>
      </c>
      <c r="E59" s="670" t="s">
        <v>879</v>
      </c>
      <c r="F59" s="663" t="s">
        <v>858</v>
      </c>
      <c r="G59" s="671"/>
      <c r="H59" s="1026"/>
      <c r="I59" s="671"/>
      <c r="J59" s="1026"/>
      <c r="K59" s="292"/>
      <c r="X59" s="761">
        <v>0</v>
      </c>
    </row>
    <row s="1638" customFormat="1" customHeight="1" ht="33.75" hidden="1">
      <c r="A60" s="2395"/>
      <c r="B60" s="514"/>
      <c r="D60" s="668" t="s">
        <v>92</v>
      </c>
      <c r="E60" s="669" t="s">
        <v>887</v>
      </c>
      <c r="F60" s="724" t="s">
        <v>557</v>
      </c>
      <c r="G60" s="745"/>
      <c r="H60" s="1026"/>
      <c r="I60" s="745"/>
      <c r="J60" s="1026"/>
      <c r="K60" s="305" t="s">
        <v>888</v>
      </c>
      <c r="X60" s="761">
        <v>0</v>
      </c>
    </row>
    <row s="1638" customFormat="1" customHeight="1" ht="33.75" hidden="1">
      <c r="A61" s="2395"/>
      <c r="B61" s="514"/>
      <c r="D61" s="668" t="s">
        <v>93</v>
      </c>
      <c r="E61" s="669" t="s">
        <v>889</v>
      </c>
      <c r="F61" s="729" t="s">
        <v>819</v>
      </c>
      <c r="G61" s="671"/>
      <c r="H61" s="1026"/>
      <c r="I61" s="671"/>
      <c r="J61" s="1026"/>
      <c r="K61" s="292"/>
      <c r="X61" s="761">
        <v>0</v>
      </c>
    </row>
    <row s="1638" customFormat="1" customHeight="1" ht="22.5" hidden="1">
      <c r="A62" s="2395"/>
      <c r="B62" s="514" t="s">
        <v>587</v>
      </c>
      <c r="D62" s="668" t="s">
        <v>112</v>
      </c>
      <c r="E62" s="669" t="s">
        <v>890</v>
      </c>
      <c r="F62" s="729" t="s">
        <v>305</v>
      </c>
      <c r="G62" s="385"/>
      <c r="H62" s="1026"/>
      <c r="I62" s="385"/>
      <c r="J62" s="1026"/>
      <c r="K62" s="292" t="s">
        <v>630</v>
      </c>
      <c r="X62" s="761">
        <v>0</v>
      </c>
    </row>
    <row s="1638" customFormat="1" customHeight="1" ht="45" hidden="1">
      <c r="A63" s="2395"/>
      <c r="B63" s="514" t="s">
        <v>587</v>
      </c>
      <c r="D63" s="668" t="s">
        <v>891</v>
      </c>
      <c r="E63" s="670" t="s">
        <v>892</v>
      </c>
      <c r="F63" s="724" t="s">
        <v>305</v>
      </c>
      <c r="G63" s="385"/>
      <c r="H63" s="1026"/>
      <c r="I63" s="385"/>
      <c r="J63" s="1026"/>
      <c r="K63" s="292" t="s">
        <v>630</v>
      </c>
      <c r="X63" s="761">
        <v>0</v>
      </c>
    </row>
    <row s="1638" customFormat="1" customHeight="1" ht="11.549999999999999">
      <c r="A64" s="1036"/>
      <c r="B64" s="521"/>
      <c r="D64" s="1037"/>
      <c r="E64" s="1038"/>
      <c r="X64" s="512">
        <v>11</v>
      </c>
    </row>
    <row s="1638" customFormat="1" customHeight="1" ht="22.5" hidden="1">
      <c r="A65" s="2395" t="s">
        <v>893</v>
      </c>
      <c r="B65" s="514"/>
      <c r="D65" s="668">
        <v>1</v>
      </c>
      <c r="E65" s="747" t="s">
        <v>894</v>
      </c>
      <c r="F65" s="743" t="s">
        <v>809</v>
      </c>
      <c r="G65" s="744"/>
      <c r="H65" s="1032"/>
      <c r="I65" s="744"/>
      <c r="J65" s="1032"/>
      <c r="K65" s="304" t="s">
        <v>895</v>
      </c>
      <c r="X65" s="761">
        <v>0</v>
      </c>
    </row>
    <row s="1638" customFormat="1" customHeight="1" ht="56.25" hidden="1">
      <c r="A66" s="2395"/>
      <c r="B66" s="514"/>
      <c r="D66" s="746" t="s">
        <v>110</v>
      </c>
      <c r="E66" s="710" t="s">
        <v>896</v>
      </c>
      <c r="F66" s="663" t="s">
        <v>545</v>
      </c>
      <c r="G66" s="663" t="s">
        <v>545</v>
      </c>
      <c r="H66" s="522"/>
      <c r="I66" s="663" t="s">
        <v>545</v>
      </c>
      <c r="J66" s="522"/>
      <c r="K66" s="292"/>
      <c r="X66" s="761">
        <v>0</v>
      </c>
    </row>
    <row s="1638" customFormat="1" customHeight="1" ht="33.75" hidden="1">
      <c r="A67" s="2395"/>
      <c r="B67" s="514"/>
      <c r="D67" s="746" t="s">
        <v>708</v>
      </c>
      <c r="E67" s="957" t="s">
        <v>897</v>
      </c>
      <c r="F67" s="663" t="s">
        <v>861</v>
      </c>
      <c r="G67" s="730"/>
      <c r="H67" s="522"/>
      <c r="I67" s="730"/>
      <c r="J67" s="522"/>
      <c r="K67" s="292"/>
      <c r="X67" s="761">
        <v>0</v>
      </c>
    </row>
    <row s="1638" customFormat="1" customHeight="1" ht="22.5" hidden="1">
      <c r="A68" s="2395"/>
      <c r="B68" s="514"/>
      <c r="D68" s="746" t="s">
        <v>306</v>
      </c>
      <c r="E68" s="957" t="s">
        <v>898</v>
      </c>
      <c r="F68" s="663" t="s">
        <v>861</v>
      </c>
      <c r="G68" s="730"/>
      <c r="H68" s="522"/>
      <c r="I68" s="730"/>
      <c r="J68" s="522"/>
      <c r="K68" s="292"/>
      <c r="X68" s="761">
        <v>0</v>
      </c>
    </row>
    <row s="1638" customFormat="1" customHeight="1" ht="22.5" hidden="1">
      <c r="A69" s="2395"/>
      <c r="B69" s="514"/>
      <c r="D69" s="746" t="s">
        <v>309</v>
      </c>
      <c r="E69" s="957" t="s">
        <v>899</v>
      </c>
      <c r="F69" s="724" t="s">
        <v>557</v>
      </c>
      <c r="G69" s="745"/>
      <c r="H69" s="522"/>
      <c r="I69" s="745"/>
      <c r="J69" s="522"/>
      <c r="K69" s="292"/>
      <c r="X69" s="761">
        <v>0</v>
      </c>
    </row>
    <row s="1638" customFormat="1" customHeight="1" ht="22.5" hidden="1">
      <c r="A70" s="2395"/>
      <c r="B70" s="514"/>
      <c r="D70" s="746" t="s">
        <v>728</v>
      </c>
      <c r="E70" s="957" t="s">
        <v>900</v>
      </c>
      <c r="F70" s="724" t="s">
        <v>557</v>
      </c>
      <c r="G70" s="745"/>
      <c r="H70" s="522"/>
      <c r="I70" s="745"/>
      <c r="J70" s="522"/>
      <c r="K70" s="292"/>
      <c r="X70" s="761">
        <v>0</v>
      </c>
    </row>
    <row s="1638" customFormat="1" customHeight="1" ht="22.5" hidden="1">
      <c r="A71" s="2395"/>
      <c r="B71" s="514"/>
      <c r="D71" s="668" t="s">
        <v>90</v>
      </c>
      <c r="E71" s="669" t="s">
        <v>901</v>
      </c>
      <c r="F71" s="663" t="s">
        <v>861</v>
      </c>
      <c r="G71" s="560"/>
      <c r="H71" s="1033"/>
      <c r="I71" s="560"/>
      <c r="J71" s="1033"/>
      <c r="K71" s="305"/>
      <c r="X71" s="761">
        <v>0</v>
      </c>
    </row>
    <row s="1638" customFormat="1" customHeight="1" ht="56.25" hidden="1">
      <c r="A72" s="2395"/>
      <c r="B72" s="514"/>
      <c r="D72" s="668" t="s">
        <v>91</v>
      </c>
      <c r="E72" s="669" t="s">
        <v>902</v>
      </c>
      <c r="F72" s="724" t="s">
        <v>557</v>
      </c>
      <c r="G72" s="745"/>
      <c r="H72" s="1026"/>
      <c r="I72" s="745"/>
      <c r="J72" s="1026"/>
      <c r="K72" s="305"/>
      <c r="X72" s="761">
        <v>0</v>
      </c>
    </row>
    <row s="1638" customFormat="1" customHeight="1" ht="33.75" hidden="1">
      <c r="A73" s="2395"/>
      <c r="B73" s="514"/>
      <c r="D73" s="668" t="s">
        <v>111</v>
      </c>
      <c r="E73" s="669" t="s">
        <v>903</v>
      </c>
      <c r="F73" s="729" t="s">
        <v>819</v>
      </c>
      <c r="G73" s="671"/>
      <c r="H73" s="1026"/>
      <c r="I73" s="671"/>
      <c r="J73" s="1026"/>
      <c r="K73" s="292"/>
      <c r="X73" s="761">
        <v>0</v>
      </c>
    </row>
    <row s="1638" customFormat="1" customHeight="1" ht="22.5" hidden="1">
      <c r="A74" s="2395"/>
      <c r="B74" s="514" t="s">
        <v>587</v>
      </c>
      <c r="D74" s="668" t="s">
        <v>92</v>
      </c>
      <c r="E74" s="669" t="s">
        <v>904</v>
      </c>
      <c r="F74" s="729" t="s">
        <v>305</v>
      </c>
      <c r="G74" s="385"/>
      <c r="H74" s="1026"/>
      <c r="I74" s="385"/>
      <c r="J74" s="1026"/>
      <c r="K74" s="292" t="s">
        <v>630</v>
      </c>
      <c r="X74" s="761">
        <v>0</v>
      </c>
    </row>
    <row s="1638" customFormat="1" customHeight="1" ht="45" hidden="1">
      <c r="A75" s="2395"/>
      <c r="B75" s="514" t="s">
        <v>587</v>
      </c>
      <c r="D75" s="668" t="s">
        <v>651</v>
      </c>
      <c r="E75" s="670" t="s">
        <v>905</v>
      </c>
      <c r="F75" s="724" t="s">
        <v>305</v>
      </c>
      <c r="G75" s="385"/>
      <c r="H75" s="1026"/>
      <c r="I75" s="385"/>
      <c r="J75" s="1026"/>
      <c r="K75" s="292" t="s">
        <v>630</v>
      </c>
      <c r="X75" s="761">
        <v>0</v>
      </c>
    </row>
    <row s="1638" customFormat="1" customHeight="1" ht="11.549999999999999">
      <c r="A76" s="1036"/>
      <c r="B76" s="521"/>
      <c r="D76" s="1037"/>
      <c r="E76" s="1038"/>
      <c r="X76" s="512">
        <v>11</v>
      </c>
    </row>
    <row s="1638" customFormat="1" customHeight="1" ht="11.25" hidden="1">
      <c r="A77" s="2395" t="s">
        <v>906</v>
      </c>
      <c r="B77" s="514"/>
      <c r="D77" s="668">
        <v>1</v>
      </c>
      <c r="E77" s="669" t="s">
        <v>907</v>
      </c>
      <c r="F77" s="724" t="s">
        <v>809</v>
      </c>
      <c r="G77" s="727"/>
      <c r="H77" s="1026"/>
      <c r="I77" s="727"/>
      <c r="J77" s="1026"/>
      <c r="K77" s="292" t="s">
        <v>908</v>
      </c>
      <c r="X77" s="761">
        <v>0</v>
      </c>
    </row>
    <row s="1638" customFormat="1" customHeight="1" ht="11.25" hidden="1">
      <c r="A78" s="2395"/>
      <c r="B78" s="514"/>
      <c r="D78" s="668" t="s">
        <v>110</v>
      </c>
      <c r="E78" s="669" t="s">
        <v>909</v>
      </c>
      <c r="F78" s="724" t="s">
        <v>809</v>
      </c>
      <c r="G78" s="727"/>
      <c r="H78" s="1026"/>
      <c r="I78" s="727"/>
      <c r="J78" s="1026"/>
      <c r="K78" s="292" t="s">
        <v>910</v>
      </c>
      <c r="X78" s="761">
        <v>0</v>
      </c>
    </row>
    <row s="1638" customFormat="1" customHeight="1" ht="22.5" hidden="1">
      <c r="A79" s="2395"/>
      <c r="B79" s="514"/>
      <c r="D79" s="668" t="s">
        <v>90</v>
      </c>
      <c r="E79" s="725" t="s">
        <v>911</v>
      </c>
      <c r="F79" s="663" t="s">
        <v>858</v>
      </c>
      <c r="G79" s="727"/>
      <c r="H79" s="1026"/>
      <c r="I79" s="727"/>
      <c r="J79" s="1026"/>
      <c r="K79" s="292" t="s">
        <v>912</v>
      </c>
      <c r="X79" s="761">
        <v>0</v>
      </c>
    </row>
    <row s="1638" customFormat="1" customHeight="1" ht="11.25" hidden="1">
      <c r="A80" s="2395"/>
      <c r="B80" s="514"/>
      <c r="D80" s="668" t="s">
        <v>323</v>
      </c>
      <c r="E80" s="726" t="s">
        <v>913</v>
      </c>
      <c r="F80" s="663" t="s">
        <v>858</v>
      </c>
      <c r="G80" s="727"/>
      <c r="H80" s="1026"/>
      <c r="I80" s="727"/>
      <c r="J80" s="1026"/>
      <c r="K80" s="292"/>
      <c r="X80" s="761">
        <v>0</v>
      </c>
    </row>
    <row s="1638" customFormat="1" customHeight="1" ht="11.25" hidden="1">
      <c r="A81" s="2395"/>
      <c r="B81" s="514"/>
      <c r="D81" s="668" t="s">
        <v>331</v>
      </c>
      <c r="E81" s="726" t="s">
        <v>914</v>
      </c>
      <c r="F81" s="663" t="s">
        <v>858</v>
      </c>
      <c r="G81" s="727"/>
      <c r="H81" s="1026"/>
      <c r="I81" s="727"/>
      <c r="J81" s="1026"/>
      <c r="K81" s="292"/>
      <c r="X81" s="761">
        <v>0</v>
      </c>
    </row>
    <row s="1638" customFormat="1" customHeight="1" ht="11.25" hidden="1">
      <c r="A82" s="2395"/>
      <c r="B82" s="514"/>
      <c r="D82" s="668" t="s">
        <v>333</v>
      </c>
      <c r="E82" s="726" t="s">
        <v>915</v>
      </c>
      <c r="F82" s="663" t="s">
        <v>858</v>
      </c>
      <c r="G82" s="727"/>
      <c r="H82" s="1026"/>
      <c r="I82" s="727"/>
      <c r="J82" s="1026"/>
      <c r="K82" s="292"/>
      <c r="X82" s="761">
        <v>0</v>
      </c>
    </row>
    <row s="1638" customFormat="1" customHeight="1" ht="11.25" hidden="1">
      <c r="A83" s="2395"/>
      <c r="B83" s="514"/>
      <c r="D83" s="668" t="s">
        <v>335</v>
      </c>
      <c r="E83" s="726" t="s">
        <v>916</v>
      </c>
      <c r="F83" s="663" t="s">
        <v>858</v>
      </c>
      <c r="G83" s="727"/>
      <c r="H83" s="1026"/>
      <c r="I83" s="727"/>
      <c r="J83" s="1026"/>
      <c r="K83" s="292"/>
      <c r="X83" s="761">
        <v>0</v>
      </c>
    </row>
    <row s="1638" customFormat="1" customHeight="1" ht="11.25" hidden="1">
      <c r="A84" s="2395"/>
      <c r="B84" s="514"/>
      <c r="D84" s="668" t="s">
        <v>917</v>
      </c>
      <c r="E84" s="726" t="s">
        <v>918</v>
      </c>
      <c r="F84" s="663" t="s">
        <v>858</v>
      </c>
      <c r="G84" s="727"/>
      <c r="H84" s="1026"/>
      <c r="I84" s="727"/>
      <c r="J84" s="1026"/>
      <c r="K84" s="292"/>
      <c r="X84" s="761">
        <v>0</v>
      </c>
    </row>
    <row s="1638" customFormat="1" customHeight="1" ht="11.25" hidden="1">
      <c r="A85" s="2395"/>
      <c r="B85" s="514"/>
      <c r="D85" s="668" t="s">
        <v>919</v>
      </c>
      <c r="E85" s="726" t="s">
        <v>920</v>
      </c>
      <c r="F85" s="663" t="s">
        <v>858</v>
      </c>
      <c r="G85" s="727"/>
      <c r="H85" s="1026"/>
      <c r="I85" s="727"/>
      <c r="J85" s="1026"/>
      <c r="K85" s="292"/>
      <c r="X85" s="761">
        <v>0</v>
      </c>
    </row>
    <row s="1638" customFormat="1" customHeight="1" ht="11.25" hidden="1">
      <c r="A86" s="2395"/>
      <c r="B86" s="514"/>
      <c r="D86" s="668" t="s">
        <v>921</v>
      </c>
      <c r="E86" s="726" t="s">
        <v>922</v>
      </c>
      <c r="F86" s="663" t="s">
        <v>858</v>
      </c>
      <c r="G86" s="727"/>
      <c r="H86" s="1026"/>
      <c r="I86" s="727"/>
      <c r="J86" s="1026"/>
      <c r="K86" s="292"/>
      <c r="X86" s="761">
        <v>0</v>
      </c>
    </row>
    <row s="1638" customFormat="1" customHeight="1" ht="45" hidden="1">
      <c r="A87" s="2395"/>
      <c r="B87" s="514"/>
      <c r="D87" s="668" t="s">
        <v>91</v>
      </c>
      <c r="E87" s="669" t="s">
        <v>923</v>
      </c>
      <c r="F87" s="663" t="s">
        <v>858</v>
      </c>
      <c r="G87" s="727"/>
      <c r="H87" s="1026"/>
      <c r="I87" s="727"/>
      <c r="J87" s="1026"/>
      <c r="K87" s="292" t="s">
        <v>924</v>
      </c>
      <c r="X87" s="761">
        <v>0</v>
      </c>
    </row>
    <row s="1638" customFormat="1" customHeight="1" ht="11.25" hidden="1">
      <c r="A88" s="2395"/>
      <c r="B88" s="514"/>
      <c r="D88" s="668" t="s">
        <v>753</v>
      </c>
      <c r="E88" s="726" t="s">
        <v>913</v>
      </c>
      <c r="F88" s="663" t="s">
        <v>858</v>
      </c>
      <c r="G88" s="727"/>
      <c r="H88" s="1026"/>
      <c r="I88" s="727"/>
      <c r="J88" s="1026"/>
      <c r="K88" s="292"/>
      <c r="X88" s="761">
        <v>0</v>
      </c>
    </row>
    <row s="1638" customFormat="1" customHeight="1" ht="11.25" hidden="1">
      <c r="A89" s="2395"/>
      <c r="B89" s="514"/>
      <c r="D89" s="668" t="s">
        <v>795</v>
      </c>
      <c r="E89" s="726" t="s">
        <v>914</v>
      </c>
      <c r="F89" s="663" t="s">
        <v>858</v>
      </c>
      <c r="G89" s="727"/>
      <c r="H89" s="1026"/>
      <c r="I89" s="727"/>
      <c r="J89" s="1026"/>
      <c r="K89" s="292"/>
      <c r="X89" s="761">
        <v>0</v>
      </c>
    </row>
    <row s="1638" customFormat="1" customHeight="1" ht="11.25" hidden="1">
      <c r="A90" s="2395"/>
      <c r="B90" s="514"/>
      <c r="D90" s="668" t="s">
        <v>798</v>
      </c>
      <c r="E90" s="726" t="s">
        <v>915</v>
      </c>
      <c r="F90" s="663" t="s">
        <v>858</v>
      </c>
      <c r="G90" s="727"/>
      <c r="H90" s="1026"/>
      <c r="I90" s="727"/>
      <c r="J90" s="1026"/>
      <c r="K90" s="292"/>
      <c r="X90" s="761">
        <v>0</v>
      </c>
    </row>
    <row s="1638" customFormat="1" customHeight="1" ht="11.25" hidden="1">
      <c r="A91" s="2395"/>
      <c r="B91" s="514"/>
      <c r="D91" s="668" t="s">
        <v>876</v>
      </c>
      <c r="E91" s="726" t="s">
        <v>916</v>
      </c>
      <c r="F91" s="663" t="s">
        <v>858</v>
      </c>
      <c r="G91" s="727"/>
      <c r="H91" s="1026"/>
      <c r="I91" s="727"/>
      <c r="J91" s="1026"/>
      <c r="K91" s="292"/>
      <c r="X91" s="761">
        <v>0</v>
      </c>
    </row>
    <row s="1638" customFormat="1" customHeight="1" ht="11.25" hidden="1">
      <c r="A92" s="2395"/>
      <c r="B92" s="514"/>
      <c r="D92" s="668" t="s">
        <v>878</v>
      </c>
      <c r="E92" s="726" t="s">
        <v>918</v>
      </c>
      <c r="F92" s="663" t="s">
        <v>858</v>
      </c>
      <c r="G92" s="727"/>
      <c r="H92" s="1026"/>
      <c r="I92" s="727"/>
      <c r="J92" s="1026"/>
      <c r="K92" s="292"/>
      <c r="X92" s="761">
        <v>0</v>
      </c>
    </row>
    <row s="1638" customFormat="1" customHeight="1" ht="11.25" hidden="1">
      <c r="A93" s="2395"/>
      <c r="B93" s="514"/>
      <c r="D93" s="668" t="s">
        <v>925</v>
      </c>
      <c r="E93" s="726" t="s">
        <v>920</v>
      </c>
      <c r="F93" s="663" t="s">
        <v>858</v>
      </c>
      <c r="G93" s="727"/>
      <c r="H93" s="1026"/>
      <c r="I93" s="727"/>
      <c r="J93" s="1026"/>
      <c r="K93" s="292"/>
      <c r="X93" s="761">
        <v>0</v>
      </c>
    </row>
    <row s="1638" customFormat="1" customHeight="1" ht="11.25" hidden="1">
      <c r="A94" s="2395"/>
      <c r="B94" s="514"/>
      <c r="D94" s="668" t="s">
        <v>926</v>
      </c>
      <c r="E94" s="726" t="s">
        <v>922</v>
      </c>
      <c r="F94" s="663" t="s">
        <v>858</v>
      </c>
      <c r="G94" s="727"/>
      <c r="H94" s="1026"/>
      <c r="I94" s="727"/>
      <c r="J94" s="1026"/>
      <c r="K94" s="292"/>
      <c r="X94" s="761">
        <v>0</v>
      </c>
    </row>
    <row s="1638" customFormat="1" customHeight="1" ht="24.75" hidden="1">
      <c r="A95" s="2395"/>
      <c r="B95" s="514"/>
      <c r="D95" s="668" t="s">
        <v>111</v>
      </c>
      <c r="E95" s="669" t="s">
        <v>927</v>
      </c>
      <c r="F95" s="728" t="s">
        <v>557</v>
      </c>
      <c r="G95" s="730"/>
      <c r="H95" s="1026"/>
      <c r="I95" s="730"/>
      <c r="J95" s="1026"/>
      <c r="K95" s="292" t="s">
        <v>928</v>
      </c>
      <c r="X95" s="761">
        <v>0</v>
      </c>
    </row>
    <row s="1638" customFormat="1" customHeight="1" ht="33.75" hidden="1">
      <c r="A96" s="2395"/>
      <c r="B96" s="514"/>
      <c r="D96" s="668" t="s">
        <v>92</v>
      </c>
      <c r="E96" s="669" t="s">
        <v>929</v>
      </c>
      <c r="F96" s="729" t="s">
        <v>819</v>
      </c>
      <c r="G96" s="731"/>
      <c r="H96" s="1026"/>
      <c r="I96" s="731"/>
      <c r="J96" s="1026"/>
      <c r="K96" s="292"/>
      <c r="X96" s="761">
        <v>0</v>
      </c>
    </row>
    <row s="1638" customFormat="1" customHeight="1" ht="22.5" hidden="1">
      <c r="A97" s="2395"/>
      <c r="B97" s="514" t="s">
        <v>587</v>
      </c>
      <c r="D97" s="668" t="s">
        <v>93</v>
      </c>
      <c r="E97" s="669" t="s">
        <v>930</v>
      </c>
      <c r="F97" s="729" t="s">
        <v>305</v>
      </c>
      <c r="G97" s="388"/>
      <c r="H97" s="1026"/>
      <c r="I97" s="388"/>
      <c r="J97" s="1026"/>
      <c r="K97" s="292" t="s">
        <v>630</v>
      </c>
      <c r="X97" s="761">
        <v>0</v>
      </c>
    </row>
    <row s="1638" customFormat="1" customHeight="1" ht="45" hidden="1">
      <c r="A98" s="2395"/>
      <c r="B98" s="514" t="s">
        <v>587</v>
      </c>
      <c r="D98" s="668" t="s">
        <v>931</v>
      </c>
      <c r="E98" s="670" t="s">
        <v>932</v>
      </c>
      <c r="F98" s="724" t="s">
        <v>305</v>
      </c>
      <c r="G98" s="388"/>
      <c r="H98" s="1026"/>
      <c r="I98" s="388"/>
      <c r="J98" s="1026"/>
      <c r="K98" s="292" t="s">
        <v>630</v>
      </c>
      <c r="X98" s="761">
        <v>0</v>
      </c>
    </row>
    <row s="1638" customFormat="1" customHeight="1" ht="95.25" hidden="1">
      <c r="A99" s="2395"/>
      <c r="B99" s="514" t="s">
        <v>587</v>
      </c>
      <c r="D99" s="668" t="s">
        <v>112</v>
      </c>
      <c r="E99" s="669" t="s">
        <v>933</v>
      </c>
      <c r="F99" s="724" t="s">
        <v>305</v>
      </c>
      <c r="G99" s="388"/>
      <c r="H99" s="1026"/>
      <c r="I99" s="388"/>
      <c r="J99" s="1026"/>
      <c r="K99" s="292" t="s">
        <v>630</v>
      </c>
      <c r="X99" s="761">
        <v>0</v>
      </c>
    </row>
    <row s="1638" customFormat="1" customHeight="1" ht="22.5" hidden="1">
      <c r="A100" s="2395"/>
      <c r="B100" s="514" t="s">
        <v>587</v>
      </c>
      <c r="D100" s="668" t="s">
        <v>149</v>
      </c>
      <c r="E100" s="669" t="s">
        <v>934</v>
      </c>
      <c r="F100" s="724" t="s">
        <v>305</v>
      </c>
      <c r="G100" s="388"/>
      <c r="H100" s="1026"/>
      <c r="I100" s="388"/>
      <c r="J100" s="1026"/>
      <c r="K100" s="292" t="s">
        <v>630</v>
      </c>
      <c r="X100" s="761">
        <v>0</v>
      </c>
    </row>
    <row s="1638" customFormat="1" customHeight="1" ht="11.549999999999999">
      <c r="A101" s="1036"/>
      <c r="B101" s="521"/>
      <c r="D101" s="1037"/>
      <c r="E101" s="1038"/>
      <c r="X101" s="512">
        <v>11</v>
      </c>
    </row>
    <row customHeight="1" ht="22.5" hidden="1">
      <c r="A102" s="539" t="s">
        <v>82</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F3F07D-0B47-C3BD-84DB-0.6CDD2A66}"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"ТГК-2"</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105</v>
      </c>
      <c r="E9" s="2130"/>
      <c r="F9" s="2131" t="s">
        <v>106</v>
      </c>
      <c r="G9" s="2132"/>
      <c r="H9" s="2132"/>
      <c r="I9" s="2132"/>
      <c r="J9" s="2135" t="s">
        <v>107</v>
      </c>
      <c r="K9" s="2135"/>
      <c r="L9" s="2135"/>
      <c r="M9" s="2135"/>
      <c r="AM9" s="586">
        <v>18</v>
      </c>
    </row>
    <row customHeight="1" ht="24">
      <c r="A10" s="2129"/>
      <c r="B10" s="595"/>
      <c r="C10" s="528"/>
      <c r="D10" s="526" t="s">
        <v>88</v>
      </c>
      <c r="E10" s="526" t="s">
        <v>89</v>
      </c>
      <c r="F10" s="526" t="s">
        <v>108</v>
      </c>
      <c r="G10" s="2136" t="s">
        <v>88</v>
      </c>
      <c r="H10" s="2137"/>
      <c r="I10" s="526" t="s">
        <v>89</v>
      </c>
      <c r="J10" s="526" t="s">
        <v>108</v>
      </c>
      <c r="K10" s="2136" t="s">
        <v>88</v>
      </c>
      <c r="L10" s="2137"/>
      <c r="M10" s="526" t="s">
        <v>89</v>
      </c>
      <c r="N10" s="1630"/>
      <c r="AM10" s="586">
        <v>23</v>
      </c>
    </row>
    <row s="1856" customFormat="1" customHeight="1" ht="11.25" hidden="1">
      <c r="A11" s="596"/>
      <c r="B11" s="596"/>
      <c r="C11" s="596"/>
      <c r="D11" s="597" t="s">
        <v>109</v>
      </c>
      <c r="E11" s="597" t="s">
        <v>110</v>
      </c>
      <c r="F11" s="597" t="s">
        <v>90</v>
      </c>
      <c r="G11" s="2118" t="s">
        <v>91</v>
      </c>
      <c r="H11" s="2119"/>
      <c r="I11" s="597" t="s">
        <v>111</v>
      </c>
      <c r="J11" s="597" t="s">
        <v>92</v>
      </c>
      <c r="K11" s="2120" t="s">
        <v>93</v>
      </c>
      <c r="L11" s="2121"/>
      <c r="M11" s="597" t="s">
        <v>112</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113</v>
      </c>
      <c r="P12" s="1416" t="s">
        <v>114</v>
      </c>
      <c r="Q12" s="1416" t="s">
        <v>115</v>
      </c>
      <c r="R12" s="1416" t="s">
        <v>116</v>
      </c>
      <c r="AM12" s="586">
        <v>1</v>
      </c>
    </row>
    <row s="1856" customFormat="1" customHeight="1" ht="15.75">
      <c r="A13" s="296"/>
      <c r="B13" s="296"/>
      <c r="C13" s="529"/>
      <c r="D13" s="2111" t="s">
        <v>109</v>
      </c>
      <c r="E13" s="2112" t="str">
        <f>INDEX(VD_NAME_LIST,MATCH("4190072",VD_ID_LIST,0))</f>
        <v>Подключение (технологическое присоединение) к системе теплоснабжения</v>
      </c>
      <c r="F13" s="2115" t="s">
        <v>66</v>
      </c>
      <c r="G13" s="2116"/>
      <c r="H13" s="2117">
        <v>1</v>
      </c>
      <c r="I13" s="2108" t="str">
        <f>IF(U13="","",INDEX(TERRITORY_MR_LIST,MATCH(U13,TERRITORY_LIST_ID,0)))</f>
        <v>Территория 1</v>
      </c>
      <c r="J13" s="2110" t="s">
        <v>19</v>
      </c>
      <c r="K13" s="605"/>
      <c r="L13" s="530" t="s">
        <v>109</v>
      </c>
      <c r="M13" s="606" t="s">
        <v>22</v>
      </c>
      <c r="N13" s="815"/>
      <c r="O13" s="1419" t="s">
        <v>117</v>
      </c>
      <c r="P13" s="1416" t="str">
        <f>$E$13</f>
        <v>Подключение (технологическое присоединение) к системе теплоснабжения</v>
      </c>
      <c r="Q13" s="1416" t="str">
        <f>IF($F$13="нет","без дифференциации",$I$13)</f>
        <v>Территория 1</v>
      </c>
      <c r="R13" s="1416" t="str">
        <f>IF($J$13="нет","без дифференциации",M13)</f>
        <v>без дифференциации</v>
      </c>
      <c r="S13" s="1419"/>
      <c r="T13" s="1419"/>
      <c r="U13" s="1269" t="s">
        <v>98</v>
      </c>
      <c r="V13" s="1269" t="s">
        <v>118</v>
      </c>
      <c r="W13" s="1269"/>
      <c r="X13" s="1269"/>
      <c r="Y13" s="607" t="s">
        <v>119</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120</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121</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122</v>
      </c>
      <c r="F16" s="180"/>
      <c r="G16" s="180"/>
      <c r="H16" s="180"/>
      <c r="I16" s="180"/>
      <c r="J16" s="180"/>
      <c r="K16" s="180" t="s">
        <v>22</v>
      </c>
      <c r="L16" s="180"/>
      <c r="M16" s="611"/>
      <c r="N16" s="1630"/>
      <c r="AM16" s="586">
        <v>15</v>
      </c>
    </row>
    <row customHeight="1" ht="11.25" hidden="1">
      <c r="A17" s="586" t="s">
        <v>82</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D31ED-A4AB-C38A-695C-0.291141A8}" mc:Ignorable="x14ac xr xr2 xr3">
  <sheetPr>
    <tabColor rgb="FFE26B0A"/>
  </sheetPr>
  <dimension ref="A1:V681"/>
  <sheetViews>
    <sheetView topLeftCell="A1" showGridLines="0" zoomScale="90" workbookViewId="0">
      <selection activeCell="C680" sqref="C680:C68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37.4218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688</v>
      </c>
      <c r="D3" s="692" t="str">
        <f>B3&amp;".1"</f>
        <v>.1</v>
      </c>
      <c r="E3" s="693" t="s">
        <v>935</v>
      </c>
      <c r="F3" s="694" t="s">
        <v>305</v>
      </c>
      <c r="G3" s="689"/>
      <c r="H3" s="404"/>
      <c r="I3" s="689"/>
      <c r="J3" s="404"/>
      <c r="K3" s="292" t="s">
        <v>936</v>
      </c>
      <c r="V3" s="508">
        <v>0</v>
      </c>
    </row>
    <row customHeight="1" ht="15" hidden="1">
      <c r="A4" s="508"/>
      <c r="B4" s="2400"/>
      <c r="C4" s="2401"/>
      <c r="D4" s="692" t="str">
        <f>B3&amp;".2"</f>
        <v>.2</v>
      </c>
      <c r="E4" s="693" t="s">
        <v>937</v>
      </c>
      <c r="F4" s="694" t="s">
        <v>305</v>
      </c>
      <c r="G4" s="1741" t="s">
        <v>22</v>
      </c>
      <c r="H4" s="404"/>
      <c r="I4" s="1741" t="s">
        <v>22</v>
      </c>
      <c r="J4" s="404"/>
      <c r="K4" s="292" t="s">
        <v>938</v>
      </c>
      <c r="V4" s="508">
        <v>0</v>
      </c>
    </row>
    <row s="1369" customFormat="1" customHeight="1" ht="15" hidden="1">
      <c r="C5" s="675"/>
      <c r="U5" s="423"/>
      <c r="V5" s="420">
        <v>0</v>
      </c>
    </row>
    <row customHeight="1" ht="22.5" hidden="1">
      <c r="A6" s="508"/>
      <c r="B6" s="2400"/>
      <c r="C6" s="2401" t="s">
        <v>688</v>
      </c>
      <c r="D6" s="692" t="str">
        <f>B6&amp;".1"</f>
        <v>.1</v>
      </c>
      <c r="E6" s="693" t="s">
        <v>939</v>
      </c>
      <c r="F6" s="694" t="s">
        <v>305</v>
      </c>
      <c r="G6" s="689"/>
      <c r="H6" s="404"/>
      <c r="I6" s="689"/>
      <c r="J6" s="404"/>
      <c r="K6" s="292" t="s">
        <v>940</v>
      </c>
      <c r="V6" s="508">
        <v>0</v>
      </c>
    </row>
    <row customHeight="1" ht="15" hidden="1">
      <c r="A7" s="508"/>
      <c r="B7" s="2400"/>
      <c r="C7" s="2401"/>
      <c r="D7" s="692" t="str">
        <f>B6&amp;".2"</f>
        <v>.2</v>
      </c>
      <c r="E7" s="693" t="s">
        <v>937</v>
      </c>
      <c r="F7" s="694" t="s">
        <v>305</v>
      </c>
      <c r="G7" s="1741" t="s">
        <v>22</v>
      </c>
      <c r="H7" s="404"/>
      <c r="I7" s="1741" t="s">
        <v>22</v>
      </c>
      <c r="J7" s="404"/>
      <c r="K7" s="292" t="s">
        <v>938</v>
      </c>
      <c r="V7" s="508">
        <v>0</v>
      </c>
    </row>
    <row s="1369" customFormat="1" customHeight="1" ht="15" hidden="1">
      <c r="C8" s="675"/>
      <c r="U8" s="423"/>
      <c r="V8" s="420">
        <v>0</v>
      </c>
    </row>
    <row customHeight="1" ht="22.5" hidden="1">
      <c r="A9" s="508"/>
      <c r="B9" s="2400"/>
      <c r="C9" s="2401" t="s">
        <v>688</v>
      </c>
      <c r="D9" s="692" t="str">
        <f>B9&amp;".1"</f>
        <v>.1</v>
      </c>
      <c r="E9" s="693" t="s">
        <v>941</v>
      </c>
      <c r="F9" s="694" t="s">
        <v>305</v>
      </c>
      <c r="G9" s="700" t="s">
        <v>22</v>
      </c>
      <c r="H9" s="404" t="s">
        <v>22</v>
      </c>
      <c r="I9" s="700" t="s">
        <v>22</v>
      </c>
      <c r="J9" s="404" t="s">
        <v>22</v>
      </c>
      <c r="K9" s="292"/>
      <c r="V9" s="508">
        <v>0</v>
      </c>
    </row>
    <row customHeight="1" ht="15" hidden="1">
      <c r="A10" s="508"/>
      <c r="B10" s="2400"/>
      <c r="C10" s="2401"/>
      <c r="D10" s="692" t="str">
        <f>B9&amp;".2"</f>
        <v>.2</v>
      </c>
      <c r="E10" s="693" t="s">
        <v>942</v>
      </c>
      <c r="F10" s="694" t="s">
        <v>305</v>
      </c>
      <c r="G10" s="1735" t="s">
        <v>22</v>
      </c>
      <c r="H10" s="404" t="s">
        <v>22</v>
      </c>
      <c r="I10" s="1735" t="s">
        <v>22</v>
      </c>
      <c r="J10" s="404" t="s">
        <v>22</v>
      </c>
      <c r="K10" s="292" t="s">
        <v>943</v>
      </c>
      <c r="V10" s="508">
        <v>0</v>
      </c>
    </row>
    <row customHeight="1" ht="15" hidden="1">
      <c r="A11" s="508"/>
      <c r="B11" s="2400"/>
      <c r="C11" s="2401"/>
      <c r="D11" s="692" t="str">
        <f>B9&amp;".3"</f>
        <v>.3</v>
      </c>
      <c r="E11" s="693" t="s">
        <v>944</v>
      </c>
      <c r="F11" s="694" t="s">
        <v>305</v>
      </c>
      <c r="G11" s="1735" t="s">
        <v>22</v>
      </c>
      <c r="H11" s="404" t="s">
        <v>22</v>
      </c>
      <c r="I11" s="1735" t="s">
        <v>22</v>
      </c>
      <c r="J11" s="404" t="s">
        <v>22</v>
      </c>
      <c r="K11" s="292" t="s">
        <v>945</v>
      </c>
      <c r="V11" s="508">
        <v>0</v>
      </c>
    </row>
    <row s="1369" customFormat="1" customHeight="1" ht="15" hidden="1">
      <c r="C12" s="675"/>
      <c r="U12" s="423"/>
      <c r="V12" s="420">
        <v>0</v>
      </c>
    </row>
    <row customHeight="1" ht="33.75" hidden="1">
      <c r="A13" s="508"/>
      <c r="B13" s="2400"/>
      <c r="C13" s="2401" t="s">
        <v>688</v>
      </c>
      <c r="D13" s="692" t="str">
        <f>B13&amp;".1"</f>
        <v>.1</v>
      </c>
      <c r="E13" s="693" t="s">
        <v>946</v>
      </c>
      <c r="F13" s="694" t="s">
        <v>305</v>
      </c>
      <c r="G13" s="700" t="s">
        <v>22</v>
      </c>
      <c r="H13" s="404" t="s">
        <v>22</v>
      </c>
      <c r="I13" s="700" t="s">
        <v>22</v>
      </c>
      <c r="J13" s="404" t="s">
        <v>22</v>
      </c>
      <c r="K13" s="292" t="s">
        <v>947</v>
      </c>
      <c r="V13" s="508">
        <v>0</v>
      </c>
    </row>
    <row customHeight="1" ht="15" hidden="1">
      <c r="B14" s="2400"/>
      <c r="C14" s="2401"/>
      <c r="D14" s="692" t="str">
        <f>B13&amp;".2"</f>
        <v>.2</v>
      </c>
      <c r="E14" s="693" t="s">
        <v>948</v>
      </c>
      <c r="F14" s="694" t="s">
        <v>305</v>
      </c>
      <c r="G14" s="1735" t="s">
        <v>22</v>
      </c>
      <c r="H14" s="404" t="s">
        <v>22</v>
      </c>
      <c r="I14" s="1735" t="s">
        <v>22</v>
      </c>
      <c r="J14" s="404" t="s">
        <v>22</v>
      </c>
      <c r="K14" s="292" t="s">
        <v>949</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"ТГК-2"</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117</v>
      </c>
      <c r="J25" s="755"/>
      <c r="K25" s="420"/>
      <c r="U25" s="678"/>
      <c r="V25" s="761">
        <v>1</v>
      </c>
    </row>
    <row customHeight="1" ht="15.75">
      <c r="C26" s="179"/>
      <c r="D26" s="714"/>
      <c r="E26" s="2370" t="s">
        <v>105</v>
      </c>
      <c r="F26" s="2371"/>
      <c r="G26" s="2398" t="str">
        <f>IF(G25="","",INDEX(DIFFERENTIATION_UNMERGE_VD,MATCH(G25,DIFFERENTIATION_ID_DIFF,0)))</f>
        <v/>
      </c>
      <c r="H26" s="2399"/>
      <c r="I26" s="2398" t="str">
        <f>IF(I25="","",INDEX(DIFFERENTIATION_UNMERGE_VD,MATCH(I25,DIFFERENTIATION_ID_DIFF,0)))</f>
        <v>Подключение (технологическое присоединение) к системе теплоснабжения</v>
      </c>
      <c r="J26" s="2399"/>
      <c r="K26" s="2178" t="s">
        <v>300</v>
      </c>
      <c r="V26" s="508">
        <v>15</v>
      </c>
    </row>
    <row s="1638" customFormat="1" customHeight="1" ht="15.75">
      <c r="A27" s="762"/>
      <c r="C27" s="179"/>
      <c r="D27" s="714"/>
      <c r="E27" s="2370" t="s">
        <v>563</v>
      </c>
      <c r="F27" s="2371"/>
      <c r="G27" s="2398" t="str">
        <f>IF(G25="","",INDEX(DIFFERENTIATION_UNMERGE_AREA,MATCH(G25,DIFFERENTIATION_ID_DIFF,0)))</f>
        <v/>
      </c>
      <c r="H27" s="2399"/>
      <c r="I27" s="2398" t="str">
        <f>IF(I25="","",INDEX(DIFFERENTIATION_UNMERGE_AREA,MATCH(I25,DIFFERENTIATION_ID_DIFF,0)))</f>
        <v>Территория 1</v>
      </c>
      <c r="J27" s="2399"/>
      <c r="K27" s="2198"/>
      <c r="U27" s="678"/>
      <c r="V27" s="761">
        <v>15</v>
      </c>
    </row>
    <row s="1638" customFormat="1" customHeight="1" ht="15.75">
      <c r="A28" s="762"/>
      <c r="C28" s="179"/>
      <c r="D28" s="714"/>
      <c r="E28" s="2370" t="s">
        <v>564</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299</v>
      </c>
      <c r="E29" s="2373"/>
      <c r="F29" s="2373"/>
      <c r="G29" s="890"/>
      <c r="H29" s="890"/>
      <c r="I29" s="890"/>
      <c r="J29" s="891"/>
      <c r="K29" s="2198"/>
      <c r="U29" s="678"/>
      <c r="V29" s="761">
        <v>15</v>
      </c>
    </row>
    <row customHeight="1" ht="35.699999999999996">
      <c r="C30" s="179"/>
      <c r="D30" s="764" t="s">
        <v>88</v>
      </c>
      <c r="E30" s="763" t="s">
        <v>301</v>
      </c>
      <c r="F30" s="763" t="s">
        <v>565</v>
      </c>
      <c r="G30" s="811" t="s">
        <v>302</v>
      </c>
      <c r="H30" s="810" t="s">
        <v>389</v>
      </c>
      <c r="I30" s="687" t="s">
        <v>302</v>
      </c>
      <c r="J30" s="468" t="s">
        <v>389</v>
      </c>
      <c r="K30" s="2204"/>
      <c r="V30" s="508">
        <v>34</v>
      </c>
    </row>
    <row customHeight="1" ht="15" hidden="1">
      <c r="C31" s="179"/>
      <c r="D31" s="596"/>
      <c r="E31" s="596"/>
      <c r="F31" s="596"/>
      <c r="G31" s="662"/>
      <c r="H31" s="662"/>
      <c r="I31" s="662"/>
      <c r="J31" s="662"/>
      <c r="K31" s="292"/>
      <c r="V31" s="508">
        <v>0</v>
      </c>
    </row>
    <row customHeight="1" ht="24">
      <c r="A32" s="508"/>
      <c r="B32" s="508" t="s">
        <v>950</v>
      </c>
      <c r="C32" s="529"/>
      <c r="D32" s="695">
        <v>1</v>
      </c>
      <c r="E32" s="696" t="s">
        <v>951</v>
      </c>
      <c r="F32" s="694" t="s">
        <v>305</v>
      </c>
      <c r="G32" s="816" t="s">
        <v>305</v>
      </c>
      <c r="H32" s="816" t="s">
        <v>305</v>
      </c>
      <c r="I32" s="694" t="s">
        <v>305</v>
      </c>
      <c r="J32" s="694" t="s">
        <v>305</v>
      </c>
      <c r="K32" s="292"/>
      <c r="V32" s="508">
        <v>23</v>
      </c>
    </row>
    <row customHeight="1" ht="11.549999999999999">
      <c r="A33" s="508"/>
      <c r="C33" s="508"/>
      <c r="D33" s="350"/>
      <c r="E33" s="583" t="s">
        <v>585</v>
      </c>
      <c r="F33" s="575"/>
      <c r="G33" s="575"/>
      <c r="H33" s="575"/>
      <c r="I33" s="575"/>
      <c r="J33" s="575"/>
      <c r="K33" s="576"/>
      <c r="U33" s="508"/>
      <c r="V33" s="508">
        <v>11</v>
      </c>
    </row>
    <row customHeight="1" ht="24">
      <c r="A34" s="508"/>
      <c r="B34" s="584" t="s">
        <v>635</v>
      </c>
      <c r="C34" s="529"/>
      <c r="D34" s="695">
        <v>2</v>
      </c>
      <c r="E34" s="696" t="s">
        <v>952</v>
      </c>
      <c r="F34" s="823" t="s">
        <v>305</v>
      </c>
      <c r="G34" s="823" t="s">
        <v>305</v>
      </c>
      <c r="H34" s="823" t="s">
        <v>305</v>
      </c>
      <c r="I34" s="694"/>
      <c r="J34" s="694"/>
      <c r="K34" s="292"/>
      <c r="V34" s="508">
        <v>23</v>
      </c>
    </row>
    <row customHeight="1" ht="11.549999999999999">
      <c r="A35" s="508"/>
      <c r="C35" s="508"/>
      <c r="D35" s="350"/>
      <c r="E35" s="583" t="s">
        <v>953</v>
      </c>
      <c r="F35" s="575"/>
      <c r="G35" s="697"/>
      <c r="H35" s="575"/>
      <c r="I35" s="697"/>
      <c r="J35" s="575"/>
      <c r="K35" s="576"/>
      <c r="U35" s="508"/>
      <c r="V35" s="508">
        <v>11</v>
      </c>
    </row>
    <row customHeight="1" ht="71.25">
      <c r="A36" s="508"/>
      <c r="B36" s="508" t="s">
        <v>954</v>
      </c>
      <c r="C36" s="529"/>
      <c r="D36" s="695">
        <v>3</v>
      </c>
      <c r="E36" s="696" t="s">
        <v>955</v>
      </c>
      <c r="F36" s="698" t="s">
        <v>305</v>
      </c>
      <c r="G36" s="817" t="s">
        <v>956</v>
      </c>
      <c r="H36" s="816" t="s">
        <v>305</v>
      </c>
      <c r="I36" s="527" t="s">
        <v>956</v>
      </c>
      <c r="J36" s="694" t="s">
        <v>305</v>
      </c>
      <c r="K36" s="292" t="s">
        <v>957</v>
      </c>
      <c r="V36" s="508">
        <v>68</v>
      </c>
    </row>
    <row s="1853" customFormat="1" customHeight="1" ht="22.5">
      <c r="A37" s="1638"/>
      <c r="B37" s="2400" t="s">
        <v>323</v>
      </c>
      <c r="C37" s="2401" t="s">
        <v>688</v>
      </c>
      <c r="D37" s="692" t="str">
        <f>B37&amp;".1"</f>
        <v>3.1.1</v>
      </c>
      <c r="E37" s="1670" t="s">
        <v>941</v>
      </c>
      <c r="F37" s="2266" t="s">
        <v>305</v>
      </c>
      <c r="G37" s="864" t="s">
        <v>22</v>
      </c>
      <c r="H37" s="821" t="s">
        <v>22</v>
      </c>
      <c r="I37" s="864" t="s">
        <v>958</v>
      </c>
      <c r="J37" s="821" t="s">
        <v>22</v>
      </c>
      <c r="K37" s="1528"/>
      <c r="L37" s="1638"/>
      <c r="M37" s="1638"/>
      <c r="N37" s="1638"/>
      <c r="O37" s="1638"/>
      <c r="P37" s="1638"/>
      <c r="Q37" s="1638"/>
      <c r="R37" s="1638"/>
      <c r="S37" s="1638"/>
      <c r="T37" s="1638"/>
      <c r="U37" s="678"/>
      <c r="V37" s="1638">
        <v>0</v>
      </c>
    </row>
    <row s="1853" customFormat="1" customHeight="1" ht="15">
      <c r="A38" s="1638"/>
      <c r="B38" s="2400"/>
      <c r="C38" s="2401"/>
      <c r="D38" s="692" t="str">
        <f>B37&amp;".2"</f>
        <v>3.1.2</v>
      </c>
      <c r="E38" s="1670" t="s">
        <v>942</v>
      </c>
      <c r="F38" s="2266" t="s">
        <v>305</v>
      </c>
      <c r="G38" s="1735" t="s">
        <v>22</v>
      </c>
      <c r="H38" s="821" t="s">
        <v>22</v>
      </c>
      <c r="I38" s="1735">
        <v>46139</v>
      </c>
      <c r="J38" s="821" t="s">
        <v>22</v>
      </c>
      <c r="K38" s="1528" t="s">
        <v>943</v>
      </c>
      <c r="L38" s="1638"/>
      <c r="M38" s="1638"/>
      <c r="N38" s="1638"/>
      <c r="O38" s="1638"/>
      <c r="P38" s="1638"/>
      <c r="Q38" s="1638"/>
      <c r="R38" s="1638"/>
      <c r="S38" s="1638"/>
      <c r="T38" s="1638"/>
      <c r="U38" s="678"/>
      <c r="V38" s="1638">
        <v>0</v>
      </c>
    </row>
    <row s="1853" customFormat="1" customHeight="1" ht="15">
      <c r="A39" s="1638"/>
      <c r="B39" s="2400"/>
      <c r="C39" s="2401"/>
      <c r="D39" s="692" t="str">
        <f>B37&amp;".3"</f>
        <v>3.1.3</v>
      </c>
      <c r="E39" s="1670" t="s">
        <v>944</v>
      </c>
      <c r="F39" s="2266" t="s">
        <v>305</v>
      </c>
      <c r="G39" s="1735" t="s">
        <v>22</v>
      </c>
      <c r="H39" s="821" t="s">
        <v>22</v>
      </c>
      <c r="I39" s="1735">
        <v>46203</v>
      </c>
      <c r="J39" s="821" t="s">
        <v>22</v>
      </c>
      <c r="K39" s="1528" t="s">
        <v>945</v>
      </c>
      <c r="L39" s="1638"/>
      <c r="M39" s="1638"/>
      <c r="N39" s="1638"/>
      <c r="O39" s="1638"/>
      <c r="P39" s="1638"/>
      <c r="Q39" s="1638"/>
      <c r="R39" s="1638"/>
      <c r="S39" s="1638"/>
      <c r="T39" s="1638"/>
      <c r="U39" s="678"/>
      <c r="V39" s="1638">
        <v>0</v>
      </c>
    </row>
    <row s="1853" customFormat="1" customHeight="1" ht="22.5">
      <c r="A40" s="1638"/>
      <c r="B40" s="2400" t="s">
        <v>331</v>
      </c>
      <c r="C40" s="2401" t="s">
        <v>688</v>
      </c>
      <c r="D40" s="692" t="str">
        <f>B40&amp;".1"</f>
        <v>3.2.1</v>
      </c>
      <c r="E40" s="1670" t="s">
        <v>941</v>
      </c>
      <c r="F40" s="2266" t="s">
        <v>305</v>
      </c>
      <c r="G40" s="2356" t="s">
        <v>22</v>
      </c>
      <c r="H40" s="821" t="s">
        <v>22</v>
      </c>
      <c r="I40" s="2356" t="s">
        <v>959</v>
      </c>
      <c r="J40" s="821" t="s">
        <v>22</v>
      </c>
      <c r="K40" s="1528"/>
      <c r="L40" s="1638"/>
      <c r="M40" s="1638"/>
      <c r="N40" s="1638"/>
      <c r="O40" s="1638"/>
      <c r="P40" s="1638"/>
      <c r="Q40" s="1638"/>
      <c r="R40" s="1638"/>
      <c r="S40" s="1638"/>
      <c r="T40" s="1638"/>
      <c r="U40" s="678"/>
      <c r="V40" s="1638">
        <v>0</v>
      </c>
    </row>
    <row s="1853" customFormat="1" customHeight="1" ht="15">
      <c r="A41" s="1638"/>
      <c r="B41" s="2400"/>
      <c r="C41" s="2401"/>
      <c r="D41" s="692" t="str">
        <f>B40&amp;".2"</f>
        <v>3.2.2</v>
      </c>
      <c r="E41" s="1670" t="s">
        <v>942</v>
      </c>
      <c r="F41" s="2266" t="s">
        <v>305</v>
      </c>
      <c r="G41" s="1741" t="s">
        <v>22</v>
      </c>
      <c r="H41" s="821" t="s">
        <v>22</v>
      </c>
      <c r="I41" s="1741">
        <v>46113</v>
      </c>
      <c r="J41" s="821" t="s">
        <v>22</v>
      </c>
      <c r="K41" s="1528" t="s">
        <v>943</v>
      </c>
      <c r="L41" s="1638"/>
      <c r="M41" s="1638"/>
      <c r="N41" s="1638"/>
      <c r="O41" s="1638"/>
      <c r="P41" s="1638"/>
      <c r="Q41" s="1638"/>
      <c r="R41" s="1638"/>
      <c r="S41" s="1638"/>
      <c r="T41" s="1638"/>
      <c r="U41" s="678"/>
      <c r="V41" s="1638">
        <v>0</v>
      </c>
    </row>
    <row s="1853" customFormat="1" customHeight="1" ht="15">
      <c r="A42" s="1638"/>
      <c r="B42" s="2400"/>
      <c r="C42" s="2401"/>
      <c r="D42" s="692" t="str">
        <f>B40&amp;".3"</f>
        <v>3.2.3</v>
      </c>
      <c r="E42" s="1670" t="s">
        <v>944</v>
      </c>
      <c r="F42" s="2266" t="s">
        <v>305</v>
      </c>
      <c r="G42" s="1741" t="s">
        <v>22</v>
      </c>
      <c r="H42" s="821" t="s">
        <v>22</v>
      </c>
      <c r="I42" s="1741">
        <v>46203</v>
      </c>
      <c r="J42" s="821" t="s">
        <v>22</v>
      </c>
      <c r="K42" s="1528" t="s">
        <v>945</v>
      </c>
      <c r="L42" s="1638"/>
      <c r="M42" s="1638"/>
      <c r="N42" s="1638"/>
      <c r="O42" s="1638"/>
      <c r="P42" s="1638"/>
      <c r="Q42" s="1638"/>
      <c r="R42" s="1638"/>
      <c r="S42" s="1638"/>
      <c r="T42" s="1638"/>
      <c r="U42" s="678"/>
      <c r="V42" s="1638">
        <v>0</v>
      </c>
    </row>
    <row s="1853" customFormat="1" customHeight="1" ht="22.5">
      <c r="A43" s="1638"/>
      <c r="B43" s="2400" t="s">
        <v>333</v>
      </c>
      <c r="C43" s="2401" t="s">
        <v>688</v>
      </c>
      <c r="D43" s="692" t="str">
        <f>B43&amp;".1"</f>
        <v>3.3.1</v>
      </c>
      <c r="E43" s="1670" t="s">
        <v>941</v>
      </c>
      <c r="F43" s="2266" t="s">
        <v>305</v>
      </c>
      <c r="G43" s="2356" t="s">
        <v>22</v>
      </c>
      <c r="H43" s="821" t="s">
        <v>22</v>
      </c>
      <c r="I43" s="2356" t="s">
        <v>960</v>
      </c>
      <c r="J43" s="821" t="s">
        <v>22</v>
      </c>
      <c r="K43" s="1528"/>
      <c r="L43" s="1638"/>
      <c r="M43" s="1638"/>
      <c r="N43" s="1638"/>
      <c r="O43" s="1638"/>
      <c r="P43" s="1638"/>
      <c r="Q43" s="1638"/>
      <c r="R43" s="1638"/>
      <c r="S43" s="1638"/>
      <c r="T43" s="1638"/>
      <c r="U43" s="678"/>
      <c r="V43" s="1638">
        <v>0</v>
      </c>
    </row>
    <row s="1853" customFormat="1" customHeight="1" ht="15">
      <c r="A44" s="1638"/>
      <c r="B44" s="2400"/>
      <c r="C44" s="2401"/>
      <c r="D44" s="692" t="str">
        <f>B43&amp;".2"</f>
        <v>3.3.2</v>
      </c>
      <c r="E44" s="1670" t="s">
        <v>942</v>
      </c>
      <c r="F44" s="2266" t="s">
        <v>305</v>
      </c>
      <c r="G44" s="1741" t="s">
        <v>22</v>
      </c>
      <c r="H44" s="821" t="s">
        <v>22</v>
      </c>
      <c r="I44" s="1741">
        <v>46128</v>
      </c>
      <c r="J44" s="821" t="s">
        <v>22</v>
      </c>
      <c r="K44" s="1528" t="s">
        <v>943</v>
      </c>
      <c r="L44" s="1638"/>
      <c r="M44" s="1638"/>
      <c r="N44" s="1638"/>
      <c r="O44" s="1638"/>
      <c r="P44" s="1638"/>
      <c r="Q44" s="1638"/>
      <c r="R44" s="1638"/>
      <c r="S44" s="1638"/>
      <c r="T44" s="1638"/>
      <c r="U44" s="678"/>
      <c r="V44" s="1638">
        <v>0</v>
      </c>
    </row>
    <row s="1853" customFormat="1" customHeight="1" ht="15">
      <c r="A45" s="1638"/>
      <c r="B45" s="2400"/>
      <c r="C45" s="2401"/>
      <c r="D45" s="692" t="str">
        <f>B43&amp;".3"</f>
        <v>3.3.3</v>
      </c>
      <c r="E45" s="1670" t="s">
        <v>944</v>
      </c>
      <c r="F45" s="2266" t="s">
        <v>305</v>
      </c>
      <c r="G45" s="1741" t="s">
        <v>22</v>
      </c>
      <c r="H45" s="821" t="s">
        <v>22</v>
      </c>
      <c r="I45" s="1741">
        <v>46203</v>
      </c>
      <c r="J45" s="821" t="s">
        <v>22</v>
      </c>
      <c r="K45" s="1528" t="s">
        <v>945</v>
      </c>
      <c r="L45" s="1638"/>
      <c r="M45" s="1638"/>
      <c r="N45" s="1638"/>
      <c r="O45" s="1638"/>
      <c r="P45" s="1638"/>
      <c r="Q45" s="1638"/>
      <c r="R45" s="1638"/>
      <c r="S45" s="1638"/>
      <c r="T45" s="1638"/>
      <c r="U45" s="678"/>
      <c r="V45" s="1638">
        <v>0</v>
      </c>
    </row>
    <row s="1853" customFormat="1" customHeight="1" ht="22.5">
      <c r="A46" s="1638"/>
      <c r="B46" s="2400" t="s">
        <v>335</v>
      </c>
      <c r="C46" s="2401" t="s">
        <v>688</v>
      </c>
      <c r="D46" s="692" t="str">
        <f>B46&amp;".1"</f>
        <v>3.4.1</v>
      </c>
      <c r="E46" s="1670" t="s">
        <v>941</v>
      </c>
      <c r="F46" s="2266" t="s">
        <v>305</v>
      </c>
      <c r="G46" s="2356" t="s">
        <v>22</v>
      </c>
      <c r="H46" s="821" t="s">
        <v>22</v>
      </c>
      <c r="I46" s="2356" t="s">
        <v>961</v>
      </c>
      <c r="J46" s="821" t="s">
        <v>22</v>
      </c>
      <c r="K46" s="1528"/>
      <c r="L46" s="1638"/>
      <c r="M46" s="1638"/>
      <c r="N46" s="1638"/>
      <c r="O46" s="1638"/>
      <c r="P46" s="1638"/>
      <c r="Q46" s="1638"/>
      <c r="R46" s="1638"/>
      <c r="S46" s="1638"/>
      <c r="T46" s="1638"/>
      <c r="U46" s="678"/>
      <c r="V46" s="1638">
        <v>0</v>
      </c>
    </row>
    <row s="1853" customFormat="1" customHeight="1" ht="15">
      <c r="A47" s="1638"/>
      <c r="B47" s="2400"/>
      <c r="C47" s="2401"/>
      <c r="D47" s="692" t="str">
        <f>B46&amp;".2"</f>
        <v>3.4.2</v>
      </c>
      <c r="E47" s="1670" t="s">
        <v>942</v>
      </c>
      <c r="F47" s="2266" t="s">
        <v>305</v>
      </c>
      <c r="G47" s="1741" t="s">
        <v>22</v>
      </c>
      <c r="H47" s="821" t="s">
        <v>22</v>
      </c>
      <c r="I47" s="1741">
        <v>46146</v>
      </c>
      <c r="J47" s="821" t="s">
        <v>22</v>
      </c>
      <c r="K47" s="1528" t="s">
        <v>943</v>
      </c>
      <c r="L47" s="1638"/>
      <c r="M47" s="1638"/>
      <c r="N47" s="1638"/>
      <c r="O47" s="1638"/>
      <c r="P47" s="1638"/>
      <c r="Q47" s="1638"/>
      <c r="R47" s="1638"/>
      <c r="S47" s="1638"/>
      <c r="T47" s="1638"/>
      <c r="U47" s="678"/>
      <c r="V47" s="1638">
        <v>0</v>
      </c>
    </row>
    <row s="1853" customFormat="1" customHeight="1" ht="15">
      <c r="A48" s="1638"/>
      <c r="B48" s="2400"/>
      <c r="C48" s="2401"/>
      <c r="D48" s="692" t="str">
        <f>B46&amp;".3"</f>
        <v>3.4.3</v>
      </c>
      <c r="E48" s="1670" t="s">
        <v>944</v>
      </c>
      <c r="F48" s="2266" t="s">
        <v>305</v>
      </c>
      <c r="G48" s="1741" t="s">
        <v>22</v>
      </c>
      <c r="H48" s="821" t="s">
        <v>22</v>
      </c>
      <c r="I48" s="1741">
        <v>46203</v>
      </c>
      <c r="J48" s="821" t="s">
        <v>22</v>
      </c>
      <c r="K48" s="1528" t="s">
        <v>945</v>
      </c>
      <c r="L48" s="1638"/>
      <c r="M48" s="1638"/>
      <c r="N48" s="1638"/>
      <c r="O48" s="1638"/>
      <c r="P48" s="1638"/>
      <c r="Q48" s="1638"/>
      <c r="R48" s="1638"/>
      <c r="S48" s="1638"/>
      <c r="T48" s="1638"/>
      <c r="U48" s="678"/>
      <c r="V48" s="1638">
        <v>0</v>
      </c>
    </row>
    <row s="1853" customFormat="1" customHeight="1" ht="22.5">
      <c r="A49" s="1638"/>
      <c r="B49" s="2400" t="s">
        <v>917</v>
      </c>
      <c r="C49" s="2401" t="s">
        <v>688</v>
      </c>
      <c r="D49" s="692" t="str">
        <f>B49&amp;".1"</f>
        <v>3.5.1</v>
      </c>
      <c r="E49" s="1670" t="s">
        <v>941</v>
      </c>
      <c r="F49" s="2266" t="s">
        <v>305</v>
      </c>
      <c r="G49" s="2356" t="s">
        <v>22</v>
      </c>
      <c r="H49" s="821" t="s">
        <v>22</v>
      </c>
      <c r="I49" s="2356" t="s">
        <v>962</v>
      </c>
      <c r="J49" s="821" t="s">
        <v>22</v>
      </c>
      <c r="K49" s="1528"/>
      <c r="L49" s="1638"/>
      <c r="M49" s="1638"/>
      <c r="N49" s="1638"/>
      <c r="O49" s="1638"/>
      <c r="P49" s="1638"/>
      <c r="Q49" s="1638"/>
      <c r="R49" s="1638"/>
      <c r="S49" s="1638"/>
      <c r="T49" s="1638"/>
      <c r="U49" s="678"/>
      <c r="V49" s="1638">
        <v>0</v>
      </c>
    </row>
    <row s="1853" customFormat="1" customHeight="1" ht="15">
      <c r="A50" s="1638"/>
      <c r="B50" s="2400"/>
      <c r="C50" s="2401"/>
      <c r="D50" s="692" t="str">
        <f>B49&amp;".2"</f>
        <v>3.5.2</v>
      </c>
      <c r="E50" s="1670" t="s">
        <v>942</v>
      </c>
      <c r="F50" s="2266" t="s">
        <v>305</v>
      </c>
      <c r="G50" s="1741" t="s">
        <v>22</v>
      </c>
      <c r="H50" s="821" t="s">
        <v>22</v>
      </c>
      <c r="I50" s="1741">
        <v>46142</v>
      </c>
      <c r="J50" s="821" t="s">
        <v>22</v>
      </c>
      <c r="K50" s="1528" t="s">
        <v>943</v>
      </c>
      <c r="L50" s="1638"/>
      <c r="M50" s="1638"/>
      <c r="N50" s="1638"/>
      <c r="O50" s="1638"/>
      <c r="P50" s="1638"/>
      <c r="Q50" s="1638"/>
      <c r="R50" s="1638"/>
      <c r="S50" s="1638"/>
      <c r="T50" s="1638"/>
      <c r="U50" s="678"/>
      <c r="V50" s="1638">
        <v>0</v>
      </c>
    </row>
    <row s="1853" customFormat="1" customHeight="1" ht="15">
      <c r="A51" s="1638"/>
      <c r="B51" s="2400"/>
      <c r="C51" s="2401"/>
      <c r="D51" s="692" t="str">
        <f>B49&amp;".3"</f>
        <v>3.5.3</v>
      </c>
      <c r="E51" s="1670" t="s">
        <v>944</v>
      </c>
      <c r="F51" s="2266" t="s">
        <v>305</v>
      </c>
      <c r="G51" s="1741" t="s">
        <v>22</v>
      </c>
      <c r="H51" s="821" t="s">
        <v>22</v>
      </c>
      <c r="I51" s="1741">
        <v>46203</v>
      </c>
      <c r="J51" s="821" t="s">
        <v>22</v>
      </c>
      <c r="K51" s="1528" t="s">
        <v>945</v>
      </c>
      <c r="L51" s="1638"/>
      <c r="M51" s="1638"/>
      <c r="N51" s="1638"/>
      <c r="O51" s="1638"/>
      <c r="P51" s="1638"/>
      <c r="Q51" s="1638"/>
      <c r="R51" s="1638"/>
      <c r="S51" s="1638"/>
      <c r="T51" s="1638"/>
      <c r="U51" s="678"/>
      <c r="V51" s="1638">
        <v>0</v>
      </c>
    </row>
    <row s="1853" customFormat="1" customHeight="1" ht="22.5">
      <c r="A52" s="1638"/>
      <c r="B52" s="2400" t="s">
        <v>919</v>
      </c>
      <c r="C52" s="2401" t="s">
        <v>688</v>
      </c>
      <c r="D52" s="692" t="str">
        <f>B52&amp;".1"</f>
        <v>3.6.1</v>
      </c>
      <c r="E52" s="1670" t="s">
        <v>941</v>
      </c>
      <c r="F52" s="2266" t="s">
        <v>305</v>
      </c>
      <c r="G52" s="2356" t="s">
        <v>22</v>
      </c>
      <c r="H52" s="821" t="s">
        <v>22</v>
      </c>
      <c r="I52" s="2356" t="s">
        <v>963</v>
      </c>
      <c r="J52" s="821" t="s">
        <v>22</v>
      </c>
      <c r="K52" s="1528"/>
      <c r="L52" s="1638"/>
      <c r="M52" s="1638"/>
      <c r="N52" s="1638"/>
      <c r="O52" s="1638"/>
      <c r="P52" s="1638"/>
      <c r="Q52" s="1638"/>
      <c r="R52" s="1638"/>
      <c r="S52" s="1638"/>
      <c r="T52" s="1638"/>
      <c r="U52" s="678"/>
      <c r="V52" s="1638">
        <v>0</v>
      </c>
    </row>
    <row s="1853" customFormat="1" customHeight="1" ht="15">
      <c r="A53" s="1638"/>
      <c r="B53" s="2400"/>
      <c r="C53" s="2401"/>
      <c r="D53" s="692" t="str">
        <f>B52&amp;".2"</f>
        <v>3.6.2</v>
      </c>
      <c r="E53" s="1670" t="s">
        <v>942</v>
      </c>
      <c r="F53" s="2266" t="s">
        <v>305</v>
      </c>
      <c r="G53" s="1741" t="s">
        <v>22</v>
      </c>
      <c r="H53" s="821" t="s">
        <v>22</v>
      </c>
      <c r="I53" s="1741">
        <v>46128</v>
      </c>
      <c r="J53" s="821" t="s">
        <v>22</v>
      </c>
      <c r="K53" s="1528" t="s">
        <v>943</v>
      </c>
      <c r="L53" s="1638"/>
      <c r="M53" s="1638"/>
      <c r="N53" s="1638"/>
      <c r="O53" s="1638"/>
      <c r="P53" s="1638"/>
      <c r="Q53" s="1638"/>
      <c r="R53" s="1638"/>
      <c r="S53" s="1638"/>
      <c r="T53" s="1638"/>
      <c r="U53" s="678"/>
      <c r="V53" s="1638">
        <v>0</v>
      </c>
    </row>
    <row s="1853" customFormat="1" customHeight="1" ht="15">
      <c r="A54" s="1638"/>
      <c r="B54" s="2400"/>
      <c r="C54" s="2401"/>
      <c r="D54" s="692" t="str">
        <f>B52&amp;".3"</f>
        <v>3.6.3</v>
      </c>
      <c r="E54" s="1670" t="s">
        <v>944</v>
      </c>
      <c r="F54" s="2266" t="s">
        <v>305</v>
      </c>
      <c r="G54" s="1741" t="s">
        <v>22</v>
      </c>
      <c r="H54" s="821" t="s">
        <v>22</v>
      </c>
      <c r="I54" s="1741">
        <v>46203</v>
      </c>
      <c r="J54" s="821" t="s">
        <v>22</v>
      </c>
      <c r="K54" s="1528" t="s">
        <v>945</v>
      </c>
      <c r="L54" s="1638"/>
      <c r="M54" s="1638"/>
      <c r="N54" s="1638"/>
      <c r="O54" s="1638"/>
      <c r="P54" s="1638"/>
      <c r="Q54" s="1638"/>
      <c r="R54" s="1638"/>
      <c r="S54" s="1638"/>
      <c r="T54" s="1638"/>
      <c r="U54" s="678"/>
      <c r="V54" s="1638">
        <v>0</v>
      </c>
    </row>
    <row s="1853" customFormat="1" customHeight="1" ht="22.5">
      <c r="A55" s="1638"/>
      <c r="B55" s="2400" t="s">
        <v>921</v>
      </c>
      <c r="C55" s="2401" t="s">
        <v>688</v>
      </c>
      <c r="D55" s="692" t="str">
        <f>B55&amp;".1"</f>
        <v>3.7.1</v>
      </c>
      <c r="E55" s="1670" t="s">
        <v>941</v>
      </c>
      <c r="F55" s="2266" t="s">
        <v>305</v>
      </c>
      <c r="G55" s="2356" t="s">
        <v>22</v>
      </c>
      <c r="H55" s="821" t="s">
        <v>22</v>
      </c>
      <c r="I55" s="2356" t="s">
        <v>964</v>
      </c>
      <c r="J55" s="821" t="s">
        <v>22</v>
      </c>
      <c r="K55" s="1528"/>
      <c r="L55" s="1638"/>
      <c r="M55" s="1638"/>
      <c r="N55" s="1638"/>
      <c r="O55" s="1638"/>
      <c r="P55" s="1638"/>
      <c r="Q55" s="1638"/>
      <c r="R55" s="1638"/>
      <c r="S55" s="1638"/>
      <c r="T55" s="1638"/>
      <c r="U55" s="678"/>
      <c r="V55" s="1638">
        <v>0</v>
      </c>
    </row>
    <row s="1853" customFormat="1" customHeight="1" ht="15">
      <c r="A56" s="1638"/>
      <c r="B56" s="2400"/>
      <c r="C56" s="2401"/>
      <c r="D56" s="692" t="str">
        <f>B55&amp;".2"</f>
        <v>3.7.2</v>
      </c>
      <c r="E56" s="1670" t="s">
        <v>942</v>
      </c>
      <c r="F56" s="2266" t="s">
        <v>305</v>
      </c>
      <c r="G56" s="1741" t="s">
        <v>22</v>
      </c>
      <c r="H56" s="821" t="s">
        <v>22</v>
      </c>
      <c r="I56" s="1741">
        <v>46162</v>
      </c>
      <c r="J56" s="821" t="s">
        <v>22</v>
      </c>
      <c r="K56" s="1528" t="s">
        <v>943</v>
      </c>
      <c r="L56" s="1638"/>
      <c r="M56" s="1638"/>
      <c r="N56" s="1638"/>
      <c r="O56" s="1638"/>
      <c r="P56" s="1638"/>
      <c r="Q56" s="1638"/>
      <c r="R56" s="1638"/>
      <c r="S56" s="1638"/>
      <c r="T56" s="1638"/>
      <c r="U56" s="678"/>
      <c r="V56" s="1638">
        <v>0</v>
      </c>
    </row>
    <row s="1853" customFormat="1" customHeight="1" ht="15">
      <c r="A57" s="1638"/>
      <c r="B57" s="2400"/>
      <c r="C57" s="2401"/>
      <c r="D57" s="692" t="str">
        <f>B55&amp;".3"</f>
        <v>3.7.3</v>
      </c>
      <c r="E57" s="1670" t="s">
        <v>944</v>
      </c>
      <c r="F57" s="2266" t="s">
        <v>305</v>
      </c>
      <c r="G57" s="1741" t="s">
        <v>22</v>
      </c>
      <c r="H57" s="821" t="s">
        <v>22</v>
      </c>
      <c r="I57" s="1741">
        <v>46203</v>
      </c>
      <c r="J57" s="821" t="s">
        <v>22</v>
      </c>
      <c r="K57" s="1528" t="s">
        <v>945</v>
      </c>
      <c r="L57" s="1638"/>
      <c r="M57" s="1638"/>
      <c r="N57" s="1638"/>
      <c r="O57" s="1638"/>
      <c r="P57" s="1638"/>
      <c r="Q57" s="1638"/>
      <c r="R57" s="1638"/>
      <c r="S57" s="1638"/>
      <c r="T57" s="1638"/>
      <c r="U57" s="678"/>
      <c r="V57" s="1638">
        <v>0</v>
      </c>
    </row>
    <row s="1853" customFormat="1" customHeight="1" ht="22.5">
      <c r="A58" s="1638"/>
      <c r="B58" s="2400" t="s">
        <v>965</v>
      </c>
      <c r="C58" s="2401" t="s">
        <v>688</v>
      </c>
      <c r="D58" s="692" t="str">
        <f>B58&amp;".1"</f>
        <v>3.8.1</v>
      </c>
      <c r="E58" s="1670" t="s">
        <v>941</v>
      </c>
      <c r="F58" s="2266" t="s">
        <v>305</v>
      </c>
      <c r="G58" s="2356" t="s">
        <v>22</v>
      </c>
      <c r="H58" s="821" t="s">
        <v>22</v>
      </c>
      <c r="I58" s="2356" t="s">
        <v>966</v>
      </c>
      <c r="J58" s="821" t="s">
        <v>22</v>
      </c>
      <c r="K58" s="1528"/>
      <c r="L58" s="1638"/>
      <c r="M58" s="1638"/>
      <c r="N58" s="1638"/>
      <c r="O58" s="1638"/>
      <c r="P58" s="1638"/>
      <c r="Q58" s="1638"/>
      <c r="R58" s="1638"/>
      <c r="S58" s="1638"/>
      <c r="T58" s="1638"/>
      <c r="U58" s="678"/>
      <c r="V58" s="1638">
        <v>0</v>
      </c>
    </row>
    <row s="1853" customFormat="1" customHeight="1" ht="15">
      <c r="A59" s="1638"/>
      <c r="B59" s="2400"/>
      <c r="C59" s="2401"/>
      <c r="D59" s="692" t="str">
        <f>B58&amp;".2"</f>
        <v>3.8.2</v>
      </c>
      <c r="E59" s="1670" t="s">
        <v>942</v>
      </c>
      <c r="F59" s="2266" t="s">
        <v>305</v>
      </c>
      <c r="G59" s="1741" t="s">
        <v>22</v>
      </c>
      <c r="H59" s="821" t="s">
        <v>22</v>
      </c>
      <c r="I59" s="1741">
        <v>46128</v>
      </c>
      <c r="J59" s="821" t="s">
        <v>22</v>
      </c>
      <c r="K59" s="1528" t="s">
        <v>943</v>
      </c>
      <c r="L59" s="1638"/>
      <c r="M59" s="1638"/>
      <c r="N59" s="1638"/>
      <c r="O59" s="1638"/>
      <c r="P59" s="1638"/>
      <c r="Q59" s="1638"/>
      <c r="R59" s="1638"/>
      <c r="S59" s="1638"/>
      <c r="T59" s="1638"/>
      <c r="U59" s="678"/>
      <c r="V59" s="1638">
        <v>0</v>
      </c>
    </row>
    <row s="1853" customFormat="1" customHeight="1" ht="15">
      <c r="A60" s="1638"/>
      <c r="B60" s="2400"/>
      <c r="C60" s="2401"/>
      <c r="D60" s="692" t="str">
        <f>B58&amp;".3"</f>
        <v>3.8.3</v>
      </c>
      <c r="E60" s="1670" t="s">
        <v>944</v>
      </c>
      <c r="F60" s="2266" t="s">
        <v>305</v>
      </c>
      <c r="G60" s="1741" t="s">
        <v>22</v>
      </c>
      <c r="H60" s="821" t="s">
        <v>22</v>
      </c>
      <c r="I60" s="1741">
        <v>46175</v>
      </c>
      <c r="J60" s="821" t="s">
        <v>22</v>
      </c>
      <c r="K60" s="1528" t="s">
        <v>945</v>
      </c>
      <c r="L60" s="1638"/>
      <c r="M60" s="1638"/>
      <c r="N60" s="1638"/>
      <c r="O60" s="1638"/>
      <c r="P60" s="1638"/>
      <c r="Q60" s="1638"/>
      <c r="R60" s="1638"/>
      <c r="S60" s="1638"/>
      <c r="T60" s="1638"/>
      <c r="U60" s="678"/>
      <c r="V60" s="1638">
        <v>0</v>
      </c>
    </row>
    <row s="1853" customFormat="1" customHeight="1" ht="22.5">
      <c r="A61" s="1638"/>
      <c r="B61" s="2400" t="s">
        <v>967</v>
      </c>
      <c r="C61" s="2401" t="s">
        <v>688</v>
      </c>
      <c r="D61" s="692" t="str">
        <f>B61&amp;".1"</f>
        <v>3.9.1</v>
      </c>
      <c r="E61" s="1670" t="s">
        <v>941</v>
      </c>
      <c r="F61" s="2266" t="s">
        <v>305</v>
      </c>
      <c r="G61" s="2356" t="s">
        <v>22</v>
      </c>
      <c r="H61" s="821" t="s">
        <v>22</v>
      </c>
      <c r="I61" s="2356" t="s">
        <v>968</v>
      </c>
      <c r="J61" s="821" t="s">
        <v>22</v>
      </c>
      <c r="K61" s="1528"/>
      <c r="L61" s="1638"/>
      <c r="M61" s="1638"/>
      <c r="N61" s="1638"/>
      <c r="O61" s="1638"/>
      <c r="P61" s="1638"/>
      <c r="Q61" s="1638"/>
      <c r="R61" s="1638"/>
      <c r="S61" s="1638"/>
      <c r="T61" s="1638"/>
      <c r="U61" s="678"/>
      <c r="V61" s="1638">
        <v>0</v>
      </c>
    </row>
    <row s="1853" customFormat="1" customHeight="1" ht="15">
      <c r="A62" s="1638"/>
      <c r="B62" s="2400"/>
      <c r="C62" s="2401"/>
      <c r="D62" s="692" t="str">
        <f>B61&amp;".2"</f>
        <v>3.9.2</v>
      </c>
      <c r="E62" s="1670" t="s">
        <v>942</v>
      </c>
      <c r="F62" s="2266" t="s">
        <v>305</v>
      </c>
      <c r="G62" s="1741" t="s">
        <v>22</v>
      </c>
      <c r="H62" s="821" t="s">
        <v>22</v>
      </c>
      <c r="I62" s="1741">
        <v>46134</v>
      </c>
      <c r="J62" s="821" t="s">
        <v>22</v>
      </c>
      <c r="K62" s="1528" t="s">
        <v>943</v>
      </c>
      <c r="L62" s="1638"/>
      <c r="M62" s="1638"/>
      <c r="N62" s="1638"/>
      <c r="O62" s="1638"/>
      <c r="P62" s="1638"/>
      <c r="Q62" s="1638"/>
      <c r="R62" s="1638"/>
      <c r="S62" s="1638"/>
      <c r="T62" s="1638"/>
      <c r="U62" s="678"/>
      <c r="V62" s="1638">
        <v>0</v>
      </c>
    </row>
    <row s="1853" customFormat="1" customHeight="1" ht="15">
      <c r="A63" s="1638"/>
      <c r="B63" s="2400"/>
      <c r="C63" s="2401"/>
      <c r="D63" s="692" t="str">
        <f>B61&amp;".3"</f>
        <v>3.9.3</v>
      </c>
      <c r="E63" s="1670" t="s">
        <v>944</v>
      </c>
      <c r="F63" s="2266" t="s">
        <v>305</v>
      </c>
      <c r="G63" s="1741" t="s">
        <v>22</v>
      </c>
      <c r="H63" s="821" t="s">
        <v>22</v>
      </c>
      <c r="I63" s="1741">
        <v>46203</v>
      </c>
      <c r="J63" s="821" t="s">
        <v>22</v>
      </c>
      <c r="K63" s="1528" t="s">
        <v>945</v>
      </c>
      <c r="L63" s="1638"/>
      <c r="M63" s="1638"/>
      <c r="N63" s="1638"/>
      <c r="O63" s="1638"/>
      <c r="P63" s="1638"/>
      <c r="Q63" s="1638"/>
      <c r="R63" s="1638"/>
      <c r="S63" s="1638"/>
      <c r="T63" s="1638"/>
      <c r="U63" s="678"/>
      <c r="V63" s="1638">
        <v>0</v>
      </c>
    </row>
    <row s="1853" customFormat="1" customHeight="1" ht="22.5">
      <c r="A64" s="1638"/>
      <c r="B64" s="2400" t="s">
        <v>969</v>
      </c>
      <c r="C64" s="2401" t="s">
        <v>688</v>
      </c>
      <c r="D64" s="692" t="str">
        <f>B64&amp;".1"</f>
        <v>3.10.1</v>
      </c>
      <c r="E64" s="1670" t="s">
        <v>941</v>
      </c>
      <c r="F64" s="2266" t="s">
        <v>305</v>
      </c>
      <c r="G64" s="2356" t="s">
        <v>22</v>
      </c>
      <c r="H64" s="821" t="s">
        <v>22</v>
      </c>
      <c r="I64" s="2356" t="s">
        <v>970</v>
      </c>
      <c r="J64" s="821" t="s">
        <v>22</v>
      </c>
      <c r="K64" s="1528"/>
      <c r="L64" s="1638"/>
      <c r="M64" s="1638"/>
      <c r="N64" s="1638"/>
      <c r="O64" s="1638"/>
      <c r="P64" s="1638"/>
      <c r="Q64" s="1638"/>
      <c r="R64" s="1638"/>
      <c r="S64" s="1638"/>
      <c r="T64" s="1638"/>
      <c r="U64" s="678"/>
      <c r="V64" s="1638">
        <v>0</v>
      </c>
    </row>
    <row s="1853" customFormat="1" customHeight="1" ht="15">
      <c r="A65" s="1638"/>
      <c r="B65" s="2400"/>
      <c r="C65" s="2401"/>
      <c r="D65" s="692" t="str">
        <f>B64&amp;".2"</f>
        <v>3.10.2</v>
      </c>
      <c r="E65" s="1670" t="s">
        <v>942</v>
      </c>
      <c r="F65" s="2266" t="s">
        <v>305</v>
      </c>
      <c r="G65" s="1741" t="s">
        <v>22</v>
      </c>
      <c r="H65" s="821" t="s">
        <v>22</v>
      </c>
      <c r="I65" s="1741">
        <v>46113</v>
      </c>
      <c r="J65" s="821" t="s">
        <v>22</v>
      </c>
      <c r="K65" s="1528" t="s">
        <v>943</v>
      </c>
      <c r="L65" s="1638"/>
      <c r="M65" s="1638"/>
      <c r="N65" s="1638"/>
      <c r="O65" s="1638"/>
      <c r="P65" s="1638"/>
      <c r="Q65" s="1638"/>
      <c r="R65" s="1638"/>
      <c r="S65" s="1638"/>
      <c r="T65" s="1638"/>
      <c r="U65" s="678"/>
      <c r="V65" s="1638">
        <v>0</v>
      </c>
    </row>
    <row s="1853" customFormat="1" customHeight="1" ht="15">
      <c r="A66" s="1638"/>
      <c r="B66" s="2400"/>
      <c r="C66" s="2401"/>
      <c r="D66" s="692" t="str">
        <f>B64&amp;".3"</f>
        <v>3.10.3</v>
      </c>
      <c r="E66" s="1670" t="s">
        <v>944</v>
      </c>
      <c r="F66" s="2266" t="s">
        <v>305</v>
      </c>
      <c r="G66" s="1741" t="s">
        <v>22</v>
      </c>
      <c r="H66" s="821" t="s">
        <v>22</v>
      </c>
      <c r="I66" s="1741">
        <v>46126</v>
      </c>
      <c r="J66" s="821" t="s">
        <v>22</v>
      </c>
      <c r="K66" s="1528" t="s">
        <v>945</v>
      </c>
      <c r="L66" s="1638"/>
      <c r="M66" s="1638"/>
      <c r="N66" s="1638"/>
      <c r="O66" s="1638"/>
      <c r="P66" s="1638"/>
      <c r="Q66" s="1638"/>
      <c r="R66" s="1638"/>
      <c r="S66" s="1638"/>
      <c r="T66" s="1638"/>
      <c r="U66" s="678"/>
      <c r="V66" s="1638">
        <v>0</v>
      </c>
    </row>
    <row s="1853" customFormat="1" customHeight="1" ht="22.5">
      <c r="A67" s="1638"/>
      <c r="B67" s="2400" t="s">
        <v>971</v>
      </c>
      <c r="C67" s="2401" t="s">
        <v>688</v>
      </c>
      <c r="D67" s="692" t="str">
        <f>B67&amp;".1"</f>
        <v>3.11.1</v>
      </c>
      <c r="E67" s="1670" t="s">
        <v>941</v>
      </c>
      <c r="F67" s="2266" t="s">
        <v>305</v>
      </c>
      <c r="G67" s="2356" t="s">
        <v>22</v>
      </c>
      <c r="H67" s="821" t="s">
        <v>22</v>
      </c>
      <c r="I67" s="2356" t="s">
        <v>972</v>
      </c>
      <c r="J67" s="821" t="s">
        <v>22</v>
      </c>
      <c r="K67" s="1528"/>
      <c r="L67" s="1638"/>
      <c r="M67" s="1638"/>
      <c r="N67" s="1638"/>
      <c r="O67" s="1638"/>
      <c r="P67" s="1638"/>
      <c r="Q67" s="1638"/>
      <c r="R67" s="1638"/>
      <c r="S67" s="1638"/>
      <c r="T67" s="1638"/>
      <c r="U67" s="678"/>
      <c r="V67" s="1638">
        <v>0</v>
      </c>
    </row>
    <row s="1853" customFormat="1" customHeight="1" ht="15">
      <c r="A68" s="1638"/>
      <c r="B68" s="2400"/>
      <c r="C68" s="2401"/>
      <c r="D68" s="692" t="str">
        <f>B67&amp;".2"</f>
        <v>3.11.2</v>
      </c>
      <c r="E68" s="1670" t="s">
        <v>942</v>
      </c>
      <c r="F68" s="2266" t="s">
        <v>305</v>
      </c>
      <c r="G68" s="1741" t="s">
        <v>22</v>
      </c>
      <c r="H68" s="821" t="s">
        <v>22</v>
      </c>
      <c r="I68" s="1741">
        <v>46127</v>
      </c>
      <c r="J68" s="821" t="s">
        <v>22</v>
      </c>
      <c r="K68" s="1528" t="s">
        <v>943</v>
      </c>
      <c r="L68" s="1638"/>
      <c r="M68" s="1638"/>
      <c r="N68" s="1638"/>
      <c r="O68" s="1638"/>
      <c r="P68" s="1638"/>
      <c r="Q68" s="1638"/>
      <c r="R68" s="1638"/>
      <c r="S68" s="1638"/>
      <c r="T68" s="1638"/>
      <c r="U68" s="678"/>
      <c r="V68" s="1638">
        <v>0</v>
      </c>
    </row>
    <row s="1853" customFormat="1" customHeight="1" ht="15">
      <c r="A69" s="1638"/>
      <c r="B69" s="2400"/>
      <c r="C69" s="2401"/>
      <c r="D69" s="692" t="str">
        <f>B67&amp;".3"</f>
        <v>3.11.3</v>
      </c>
      <c r="E69" s="1670" t="s">
        <v>944</v>
      </c>
      <c r="F69" s="2266" t="s">
        <v>305</v>
      </c>
      <c r="G69" s="1741" t="s">
        <v>22</v>
      </c>
      <c r="H69" s="821" t="s">
        <v>22</v>
      </c>
      <c r="I69" s="1741">
        <v>46203</v>
      </c>
      <c r="J69" s="821" t="s">
        <v>22</v>
      </c>
      <c r="K69" s="1528" t="s">
        <v>945</v>
      </c>
      <c r="L69" s="1638"/>
      <c r="M69" s="1638"/>
      <c r="N69" s="1638"/>
      <c r="O69" s="1638"/>
      <c r="P69" s="1638"/>
      <c r="Q69" s="1638"/>
      <c r="R69" s="1638"/>
      <c r="S69" s="1638"/>
      <c r="T69" s="1638"/>
      <c r="U69" s="678"/>
      <c r="V69" s="1638">
        <v>0</v>
      </c>
    </row>
    <row s="1853" customFormat="1" customHeight="1" ht="22.5">
      <c r="A70" s="1638"/>
      <c r="B70" s="2400" t="s">
        <v>973</v>
      </c>
      <c r="C70" s="2401" t="s">
        <v>688</v>
      </c>
      <c r="D70" s="692" t="str">
        <f>B70&amp;".1"</f>
        <v>3.12.1</v>
      </c>
      <c r="E70" s="1670" t="s">
        <v>941</v>
      </c>
      <c r="F70" s="2266" t="s">
        <v>305</v>
      </c>
      <c r="G70" s="2356" t="s">
        <v>22</v>
      </c>
      <c r="H70" s="821" t="s">
        <v>22</v>
      </c>
      <c r="I70" s="2356" t="s">
        <v>974</v>
      </c>
      <c r="J70" s="821" t="s">
        <v>22</v>
      </c>
      <c r="K70" s="1528"/>
      <c r="L70" s="1638"/>
      <c r="M70" s="1638"/>
      <c r="N70" s="1638"/>
      <c r="O70" s="1638"/>
      <c r="P70" s="1638"/>
      <c r="Q70" s="1638"/>
      <c r="R70" s="1638"/>
      <c r="S70" s="1638"/>
      <c r="T70" s="1638"/>
      <c r="U70" s="678"/>
      <c r="V70" s="1638">
        <v>0</v>
      </c>
    </row>
    <row s="1853" customFormat="1" customHeight="1" ht="15">
      <c r="A71" s="1638"/>
      <c r="B71" s="2400"/>
      <c r="C71" s="2401"/>
      <c r="D71" s="692" t="str">
        <f>B70&amp;".2"</f>
        <v>3.12.2</v>
      </c>
      <c r="E71" s="1670" t="s">
        <v>942</v>
      </c>
      <c r="F71" s="2266" t="s">
        <v>305</v>
      </c>
      <c r="G71" s="1741" t="s">
        <v>22</v>
      </c>
      <c r="H71" s="821" t="s">
        <v>22</v>
      </c>
      <c r="I71" s="1741">
        <v>46128</v>
      </c>
      <c r="J71" s="821" t="s">
        <v>22</v>
      </c>
      <c r="K71" s="1528" t="s">
        <v>943</v>
      </c>
      <c r="L71" s="1638"/>
      <c r="M71" s="1638"/>
      <c r="N71" s="1638"/>
      <c r="O71" s="1638"/>
      <c r="P71" s="1638"/>
      <c r="Q71" s="1638"/>
      <c r="R71" s="1638"/>
      <c r="S71" s="1638"/>
      <c r="T71" s="1638"/>
      <c r="U71" s="678"/>
      <c r="V71" s="1638">
        <v>0</v>
      </c>
    </row>
    <row s="1853" customFormat="1" customHeight="1" ht="15">
      <c r="A72" s="1638"/>
      <c r="B72" s="2400"/>
      <c r="C72" s="2401"/>
      <c r="D72" s="692" t="str">
        <f>B70&amp;".3"</f>
        <v>3.12.3</v>
      </c>
      <c r="E72" s="1670" t="s">
        <v>944</v>
      </c>
      <c r="F72" s="2266" t="s">
        <v>305</v>
      </c>
      <c r="G72" s="1741" t="s">
        <v>22</v>
      </c>
      <c r="H72" s="821" t="s">
        <v>22</v>
      </c>
      <c r="I72" s="1741">
        <v>46203</v>
      </c>
      <c r="J72" s="821" t="s">
        <v>22</v>
      </c>
      <c r="K72" s="1528" t="s">
        <v>945</v>
      </c>
      <c r="L72" s="1638"/>
      <c r="M72" s="1638"/>
      <c r="N72" s="1638"/>
      <c r="O72" s="1638"/>
      <c r="P72" s="1638"/>
      <c r="Q72" s="1638"/>
      <c r="R72" s="1638"/>
      <c r="S72" s="1638"/>
      <c r="T72" s="1638"/>
      <c r="U72" s="678"/>
      <c r="V72" s="1638">
        <v>0</v>
      </c>
    </row>
    <row s="1853" customFormat="1" customHeight="1" ht="22.5">
      <c r="A73" s="1638"/>
      <c r="B73" s="2400" t="s">
        <v>975</v>
      </c>
      <c r="C73" s="2401" t="s">
        <v>688</v>
      </c>
      <c r="D73" s="692" t="str">
        <f>B73&amp;".1"</f>
        <v>3.13.1</v>
      </c>
      <c r="E73" s="1670" t="s">
        <v>941</v>
      </c>
      <c r="F73" s="2266" t="s">
        <v>305</v>
      </c>
      <c r="G73" s="2356" t="s">
        <v>22</v>
      </c>
      <c r="H73" s="821" t="s">
        <v>22</v>
      </c>
      <c r="I73" s="2356" t="s">
        <v>976</v>
      </c>
      <c r="J73" s="821" t="s">
        <v>22</v>
      </c>
      <c r="K73" s="1528"/>
      <c r="L73" s="1638"/>
      <c r="M73" s="1638"/>
      <c r="N73" s="1638"/>
      <c r="O73" s="1638"/>
      <c r="P73" s="1638"/>
      <c r="Q73" s="1638"/>
      <c r="R73" s="1638"/>
      <c r="S73" s="1638"/>
      <c r="T73" s="1638"/>
      <c r="U73" s="678"/>
      <c r="V73" s="1638">
        <v>0</v>
      </c>
    </row>
    <row s="1853" customFormat="1" customHeight="1" ht="15">
      <c r="A74" s="1638"/>
      <c r="B74" s="2400"/>
      <c r="C74" s="2401"/>
      <c r="D74" s="692" t="str">
        <f>B73&amp;".2"</f>
        <v>3.13.2</v>
      </c>
      <c r="E74" s="1670" t="s">
        <v>942</v>
      </c>
      <c r="F74" s="2266" t="s">
        <v>305</v>
      </c>
      <c r="G74" s="1741" t="s">
        <v>22</v>
      </c>
      <c r="H74" s="821" t="s">
        <v>22</v>
      </c>
      <c r="I74" s="1741">
        <v>46161</v>
      </c>
      <c r="J74" s="821" t="s">
        <v>22</v>
      </c>
      <c r="K74" s="1528" t="s">
        <v>943</v>
      </c>
      <c r="L74" s="1638"/>
      <c r="M74" s="1638"/>
      <c r="N74" s="1638"/>
      <c r="O74" s="1638"/>
      <c r="P74" s="1638"/>
      <c r="Q74" s="1638"/>
      <c r="R74" s="1638"/>
      <c r="S74" s="1638"/>
      <c r="T74" s="1638"/>
      <c r="U74" s="678"/>
      <c r="V74" s="1638">
        <v>0</v>
      </c>
    </row>
    <row s="1853" customFormat="1" customHeight="1" ht="15">
      <c r="A75" s="1638"/>
      <c r="B75" s="2400"/>
      <c r="C75" s="2401"/>
      <c r="D75" s="692" t="str">
        <f>B73&amp;".3"</f>
        <v>3.13.3</v>
      </c>
      <c r="E75" s="1670" t="s">
        <v>944</v>
      </c>
      <c r="F75" s="2266" t="s">
        <v>305</v>
      </c>
      <c r="G75" s="1741" t="s">
        <v>22</v>
      </c>
      <c r="H75" s="821" t="s">
        <v>22</v>
      </c>
      <c r="I75" s="1741">
        <v>46203</v>
      </c>
      <c r="J75" s="821" t="s">
        <v>22</v>
      </c>
      <c r="K75" s="1528" t="s">
        <v>945</v>
      </c>
      <c r="L75" s="1638"/>
      <c r="M75" s="1638"/>
      <c r="N75" s="1638"/>
      <c r="O75" s="1638"/>
      <c r="P75" s="1638"/>
      <c r="Q75" s="1638"/>
      <c r="R75" s="1638"/>
      <c r="S75" s="1638"/>
      <c r="T75" s="1638"/>
      <c r="U75" s="678"/>
      <c r="V75" s="1638">
        <v>0</v>
      </c>
    </row>
    <row s="1853" customFormat="1" customHeight="1" ht="22.5">
      <c r="A76" s="1638"/>
      <c r="B76" s="2400" t="s">
        <v>977</v>
      </c>
      <c r="C76" s="2401" t="s">
        <v>688</v>
      </c>
      <c r="D76" s="692" t="str">
        <f>B76&amp;".1"</f>
        <v>3.14.1</v>
      </c>
      <c r="E76" s="1670" t="s">
        <v>941</v>
      </c>
      <c r="F76" s="2266" t="s">
        <v>305</v>
      </c>
      <c r="G76" s="2356" t="s">
        <v>22</v>
      </c>
      <c r="H76" s="821" t="s">
        <v>22</v>
      </c>
      <c r="I76" s="2356" t="s">
        <v>978</v>
      </c>
      <c r="J76" s="821" t="s">
        <v>22</v>
      </c>
      <c r="K76" s="1528"/>
      <c r="L76" s="1638"/>
      <c r="M76" s="1638"/>
      <c r="N76" s="1638"/>
      <c r="O76" s="1638"/>
      <c r="P76" s="1638"/>
      <c r="Q76" s="1638"/>
      <c r="R76" s="1638"/>
      <c r="S76" s="1638"/>
      <c r="T76" s="1638"/>
      <c r="U76" s="678"/>
      <c r="V76" s="1638">
        <v>0</v>
      </c>
    </row>
    <row s="1853" customFormat="1" customHeight="1" ht="15">
      <c r="A77" s="1638"/>
      <c r="B77" s="2400"/>
      <c r="C77" s="2401"/>
      <c r="D77" s="692" t="str">
        <f>B76&amp;".2"</f>
        <v>3.14.2</v>
      </c>
      <c r="E77" s="1670" t="s">
        <v>942</v>
      </c>
      <c r="F77" s="2266" t="s">
        <v>305</v>
      </c>
      <c r="G77" s="1741" t="s">
        <v>22</v>
      </c>
      <c r="H77" s="821" t="s">
        <v>22</v>
      </c>
      <c r="I77" s="1741">
        <v>46113</v>
      </c>
      <c r="J77" s="821" t="s">
        <v>22</v>
      </c>
      <c r="K77" s="1528" t="s">
        <v>943</v>
      </c>
      <c r="L77" s="1638"/>
      <c r="M77" s="1638"/>
      <c r="N77" s="1638"/>
      <c r="O77" s="1638"/>
      <c r="P77" s="1638"/>
      <c r="Q77" s="1638"/>
      <c r="R77" s="1638"/>
      <c r="S77" s="1638"/>
      <c r="T77" s="1638"/>
      <c r="U77" s="678"/>
      <c r="V77" s="1638">
        <v>0</v>
      </c>
    </row>
    <row s="1853" customFormat="1" customHeight="1" ht="15">
      <c r="A78" s="1638"/>
      <c r="B78" s="2400"/>
      <c r="C78" s="2401"/>
      <c r="D78" s="692" t="str">
        <f>B76&amp;".3"</f>
        <v>3.14.3</v>
      </c>
      <c r="E78" s="1670" t="s">
        <v>944</v>
      </c>
      <c r="F78" s="2266" t="s">
        <v>305</v>
      </c>
      <c r="G78" s="1741" t="s">
        <v>22</v>
      </c>
      <c r="H78" s="821" t="s">
        <v>22</v>
      </c>
      <c r="I78" s="1741">
        <v>46203</v>
      </c>
      <c r="J78" s="821" t="s">
        <v>22</v>
      </c>
      <c r="K78" s="1528" t="s">
        <v>945</v>
      </c>
      <c r="L78" s="1638"/>
      <c r="M78" s="1638"/>
      <c r="N78" s="1638"/>
      <c r="O78" s="1638"/>
      <c r="P78" s="1638"/>
      <c r="Q78" s="1638"/>
      <c r="R78" s="1638"/>
      <c r="S78" s="1638"/>
      <c r="T78" s="1638"/>
      <c r="U78" s="678"/>
      <c r="V78" s="1638">
        <v>0</v>
      </c>
    </row>
    <row s="1853" customFormat="1" customHeight="1" ht="22.5">
      <c r="A79" s="1638"/>
      <c r="B79" s="2400" t="s">
        <v>979</v>
      </c>
      <c r="C79" s="2401" t="s">
        <v>688</v>
      </c>
      <c r="D79" s="692" t="str">
        <f>B79&amp;".1"</f>
        <v>3.15.1</v>
      </c>
      <c r="E79" s="1670" t="s">
        <v>941</v>
      </c>
      <c r="F79" s="2266" t="s">
        <v>305</v>
      </c>
      <c r="G79" s="2356" t="s">
        <v>22</v>
      </c>
      <c r="H79" s="821" t="s">
        <v>22</v>
      </c>
      <c r="I79" s="2356" t="s">
        <v>980</v>
      </c>
      <c r="J79" s="821" t="s">
        <v>22</v>
      </c>
      <c r="K79" s="1528"/>
      <c r="L79" s="1638"/>
      <c r="M79" s="1638"/>
      <c r="N79" s="1638"/>
      <c r="O79" s="1638"/>
      <c r="P79" s="1638"/>
      <c r="Q79" s="1638"/>
      <c r="R79" s="1638"/>
      <c r="S79" s="1638"/>
      <c r="T79" s="1638"/>
      <c r="U79" s="678"/>
      <c r="V79" s="1638">
        <v>0</v>
      </c>
    </row>
    <row s="1853" customFormat="1" customHeight="1" ht="15">
      <c r="A80" s="1638"/>
      <c r="B80" s="2400"/>
      <c r="C80" s="2401"/>
      <c r="D80" s="692" t="str">
        <f>B79&amp;".2"</f>
        <v>3.15.2</v>
      </c>
      <c r="E80" s="1670" t="s">
        <v>942</v>
      </c>
      <c r="F80" s="2266" t="s">
        <v>305</v>
      </c>
      <c r="G80" s="1741" t="s">
        <v>22</v>
      </c>
      <c r="H80" s="821" t="s">
        <v>22</v>
      </c>
      <c r="I80" s="1741">
        <v>46148</v>
      </c>
      <c r="J80" s="821" t="s">
        <v>22</v>
      </c>
      <c r="K80" s="1528" t="s">
        <v>943</v>
      </c>
      <c r="L80" s="1638"/>
      <c r="M80" s="1638"/>
      <c r="N80" s="1638"/>
      <c r="O80" s="1638"/>
      <c r="P80" s="1638"/>
      <c r="Q80" s="1638"/>
      <c r="R80" s="1638"/>
      <c r="S80" s="1638"/>
      <c r="T80" s="1638"/>
      <c r="U80" s="678"/>
      <c r="V80" s="1638">
        <v>0</v>
      </c>
    </row>
    <row s="1853" customFormat="1" customHeight="1" ht="15">
      <c r="A81" s="1638"/>
      <c r="B81" s="2400"/>
      <c r="C81" s="2401"/>
      <c r="D81" s="692" t="str">
        <f>B79&amp;".3"</f>
        <v>3.15.3</v>
      </c>
      <c r="E81" s="1670" t="s">
        <v>944</v>
      </c>
      <c r="F81" s="2266" t="s">
        <v>305</v>
      </c>
      <c r="G81" s="1741" t="s">
        <v>22</v>
      </c>
      <c r="H81" s="821" t="s">
        <v>22</v>
      </c>
      <c r="I81" s="1741">
        <v>46203</v>
      </c>
      <c r="J81" s="821" t="s">
        <v>22</v>
      </c>
      <c r="K81" s="1528" t="s">
        <v>945</v>
      </c>
      <c r="L81" s="1638"/>
      <c r="M81" s="1638"/>
      <c r="N81" s="1638"/>
      <c r="O81" s="1638"/>
      <c r="P81" s="1638"/>
      <c r="Q81" s="1638"/>
      <c r="R81" s="1638"/>
      <c r="S81" s="1638"/>
      <c r="T81" s="1638"/>
      <c r="U81" s="678"/>
      <c r="V81" s="1638">
        <v>0</v>
      </c>
    </row>
    <row s="1853" customFormat="1" customHeight="1" ht="22.5">
      <c r="A82" s="1638"/>
      <c r="B82" s="2400" t="s">
        <v>981</v>
      </c>
      <c r="C82" s="2401" t="s">
        <v>688</v>
      </c>
      <c r="D82" s="692" t="str">
        <f>B82&amp;".1"</f>
        <v>3.16.1</v>
      </c>
      <c r="E82" s="1670" t="s">
        <v>941</v>
      </c>
      <c r="F82" s="2266" t="s">
        <v>305</v>
      </c>
      <c r="G82" s="2356" t="s">
        <v>22</v>
      </c>
      <c r="H82" s="821" t="s">
        <v>22</v>
      </c>
      <c r="I82" s="2356" t="s">
        <v>982</v>
      </c>
      <c r="J82" s="821" t="s">
        <v>22</v>
      </c>
      <c r="K82" s="1528"/>
      <c r="L82" s="1638"/>
      <c r="M82" s="1638"/>
      <c r="N82" s="1638"/>
      <c r="O82" s="1638"/>
      <c r="P82" s="1638"/>
      <c r="Q82" s="1638"/>
      <c r="R82" s="1638"/>
      <c r="S82" s="1638"/>
      <c r="T82" s="1638"/>
      <c r="U82" s="678"/>
      <c r="V82" s="1638">
        <v>0</v>
      </c>
    </row>
    <row s="1853" customFormat="1" customHeight="1" ht="15">
      <c r="A83" s="1638"/>
      <c r="B83" s="2400"/>
      <c r="C83" s="2401"/>
      <c r="D83" s="692" t="str">
        <f>B82&amp;".2"</f>
        <v>3.16.2</v>
      </c>
      <c r="E83" s="1670" t="s">
        <v>942</v>
      </c>
      <c r="F83" s="2266" t="s">
        <v>305</v>
      </c>
      <c r="G83" s="1741" t="s">
        <v>22</v>
      </c>
      <c r="H83" s="821" t="s">
        <v>22</v>
      </c>
      <c r="I83" s="1741">
        <v>46203</v>
      </c>
      <c r="J83" s="821" t="s">
        <v>22</v>
      </c>
      <c r="K83" s="1528" t="s">
        <v>943</v>
      </c>
      <c r="L83" s="1638"/>
      <c r="M83" s="1638"/>
      <c r="N83" s="1638"/>
      <c r="O83" s="1638"/>
      <c r="P83" s="1638"/>
      <c r="Q83" s="1638"/>
      <c r="R83" s="1638"/>
      <c r="S83" s="1638"/>
      <c r="T83" s="1638"/>
      <c r="U83" s="678"/>
      <c r="V83" s="1638">
        <v>0</v>
      </c>
    </row>
    <row s="1853" customFormat="1" customHeight="1" ht="15">
      <c r="A84" s="1638"/>
      <c r="B84" s="2400"/>
      <c r="C84" s="2401"/>
      <c r="D84" s="692" t="str">
        <f>B82&amp;".3"</f>
        <v>3.16.3</v>
      </c>
      <c r="E84" s="1670" t="s">
        <v>944</v>
      </c>
      <c r="F84" s="2266" t="s">
        <v>305</v>
      </c>
      <c r="G84" s="1741" t="s">
        <v>22</v>
      </c>
      <c r="H84" s="821" t="s">
        <v>22</v>
      </c>
      <c r="I84" s="1741">
        <v>46203</v>
      </c>
      <c r="J84" s="821" t="s">
        <v>22</v>
      </c>
      <c r="K84" s="1528" t="s">
        <v>945</v>
      </c>
      <c r="L84" s="1638"/>
      <c r="M84" s="1638"/>
      <c r="N84" s="1638"/>
      <c r="O84" s="1638"/>
      <c r="P84" s="1638"/>
      <c r="Q84" s="1638"/>
      <c r="R84" s="1638"/>
      <c r="S84" s="1638"/>
      <c r="T84" s="1638"/>
      <c r="U84" s="678"/>
      <c r="V84" s="1638">
        <v>0</v>
      </c>
    </row>
    <row s="1853" customFormat="1" customHeight="1" ht="22.5">
      <c r="A85" s="1638"/>
      <c r="B85" s="2400" t="s">
        <v>983</v>
      </c>
      <c r="C85" s="2401" t="s">
        <v>688</v>
      </c>
      <c r="D85" s="692" t="str">
        <f>B85&amp;".1"</f>
        <v>3.17.1</v>
      </c>
      <c r="E85" s="1670" t="s">
        <v>941</v>
      </c>
      <c r="F85" s="2266" t="s">
        <v>305</v>
      </c>
      <c r="G85" s="2356" t="s">
        <v>22</v>
      </c>
      <c r="H85" s="821" t="s">
        <v>22</v>
      </c>
      <c r="I85" s="2356" t="s">
        <v>984</v>
      </c>
      <c r="J85" s="821" t="s">
        <v>22</v>
      </c>
      <c r="K85" s="1528"/>
      <c r="L85" s="1638"/>
      <c r="M85" s="1638"/>
      <c r="N85" s="1638"/>
      <c r="O85" s="1638"/>
      <c r="P85" s="1638"/>
      <c r="Q85" s="1638"/>
      <c r="R85" s="1638"/>
      <c r="S85" s="1638"/>
      <c r="T85" s="1638"/>
      <c r="U85" s="678"/>
      <c r="V85" s="1638">
        <v>0</v>
      </c>
    </row>
    <row s="1853" customFormat="1" customHeight="1" ht="15">
      <c r="A86" s="1638"/>
      <c r="B86" s="2400"/>
      <c r="C86" s="2401"/>
      <c r="D86" s="692" t="str">
        <f>B85&amp;".2"</f>
        <v>3.17.2</v>
      </c>
      <c r="E86" s="1670" t="s">
        <v>942</v>
      </c>
      <c r="F86" s="2266" t="s">
        <v>305</v>
      </c>
      <c r="G86" s="1741" t="s">
        <v>22</v>
      </c>
      <c r="H86" s="821" t="s">
        <v>22</v>
      </c>
      <c r="I86" s="1741">
        <v>46154</v>
      </c>
      <c r="J86" s="821" t="s">
        <v>22</v>
      </c>
      <c r="K86" s="1528" t="s">
        <v>943</v>
      </c>
      <c r="L86" s="1638"/>
      <c r="M86" s="1638"/>
      <c r="N86" s="1638"/>
      <c r="O86" s="1638"/>
      <c r="P86" s="1638"/>
      <c r="Q86" s="1638"/>
      <c r="R86" s="1638"/>
      <c r="S86" s="1638"/>
      <c r="T86" s="1638"/>
      <c r="U86" s="678"/>
      <c r="V86" s="1638">
        <v>0</v>
      </c>
    </row>
    <row s="1853" customFormat="1" customHeight="1" ht="15">
      <c r="A87" s="1638"/>
      <c r="B87" s="2400"/>
      <c r="C87" s="2401"/>
      <c r="D87" s="692" t="str">
        <f>B85&amp;".3"</f>
        <v>3.17.3</v>
      </c>
      <c r="E87" s="1670" t="s">
        <v>944</v>
      </c>
      <c r="F87" s="2266" t="s">
        <v>305</v>
      </c>
      <c r="G87" s="1741" t="s">
        <v>22</v>
      </c>
      <c r="H87" s="821" t="s">
        <v>22</v>
      </c>
      <c r="I87" s="1741">
        <v>46203</v>
      </c>
      <c r="J87" s="821" t="s">
        <v>22</v>
      </c>
      <c r="K87" s="1528" t="s">
        <v>945</v>
      </c>
      <c r="L87" s="1638"/>
      <c r="M87" s="1638"/>
      <c r="N87" s="1638"/>
      <c r="O87" s="1638"/>
      <c r="P87" s="1638"/>
      <c r="Q87" s="1638"/>
      <c r="R87" s="1638"/>
      <c r="S87" s="1638"/>
      <c r="T87" s="1638"/>
      <c r="U87" s="678"/>
      <c r="V87" s="1638">
        <v>0</v>
      </c>
    </row>
    <row s="1853" customFormat="1" customHeight="1" ht="22.5">
      <c r="A88" s="1638"/>
      <c r="B88" s="2400" t="s">
        <v>985</v>
      </c>
      <c r="C88" s="2401" t="s">
        <v>688</v>
      </c>
      <c r="D88" s="692" t="str">
        <f>B88&amp;".1"</f>
        <v>3.18.1</v>
      </c>
      <c r="E88" s="1670" t="s">
        <v>941</v>
      </c>
      <c r="F88" s="2266" t="s">
        <v>305</v>
      </c>
      <c r="G88" s="2356" t="s">
        <v>22</v>
      </c>
      <c r="H88" s="821" t="s">
        <v>22</v>
      </c>
      <c r="I88" s="2356" t="s">
        <v>986</v>
      </c>
      <c r="J88" s="821" t="s">
        <v>22</v>
      </c>
      <c r="K88" s="1528"/>
      <c r="L88" s="1638"/>
      <c r="M88" s="1638"/>
      <c r="N88" s="1638"/>
      <c r="O88" s="1638"/>
      <c r="P88" s="1638"/>
      <c r="Q88" s="1638"/>
      <c r="R88" s="1638"/>
      <c r="S88" s="1638"/>
      <c r="T88" s="1638"/>
      <c r="U88" s="678"/>
      <c r="V88" s="1638">
        <v>0</v>
      </c>
    </row>
    <row s="1853" customFormat="1" customHeight="1" ht="15">
      <c r="A89" s="1638"/>
      <c r="B89" s="2400"/>
      <c r="C89" s="2401"/>
      <c r="D89" s="692" t="str">
        <f>B88&amp;".2"</f>
        <v>3.18.2</v>
      </c>
      <c r="E89" s="1670" t="s">
        <v>942</v>
      </c>
      <c r="F89" s="2266" t="s">
        <v>305</v>
      </c>
      <c r="G89" s="1741" t="s">
        <v>22</v>
      </c>
      <c r="H89" s="821" t="s">
        <v>22</v>
      </c>
      <c r="I89" s="1741">
        <v>46113</v>
      </c>
      <c r="J89" s="821" t="s">
        <v>22</v>
      </c>
      <c r="K89" s="1528" t="s">
        <v>943</v>
      </c>
      <c r="L89" s="1638"/>
      <c r="M89" s="1638"/>
      <c r="N89" s="1638"/>
      <c r="O89" s="1638"/>
      <c r="P89" s="1638"/>
      <c r="Q89" s="1638"/>
      <c r="R89" s="1638"/>
      <c r="S89" s="1638"/>
      <c r="T89" s="1638"/>
      <c r="U89" s="678"/>
      <c r="V89" s="1638">
        <v>0</v>
      </c>
    </row>
    <row s="1853" customFormat="1" customHeight="1" ht="15">
      <c r="A90" s="1638"/>
      <c r="B90" s="2400"/>
      <c r="C90" s="2401"/>
      <c r="D90" s="692" t="str">
        <f>B88&amp;".3"</f>
        <v>3.18.3</v>
      </c>
      <c r="E90" s="1670" t="s">
        <v>944</v>
      </c>
      <c r="F90" s="2266" t="s">
        <v>305</v>
      </c>
      <c r="G90" s="1741" t="s">
        <v>22</v>
      </c>
      <c r="H90" s="821" t="s">
        <v>22</v>
      </c>
      <c r="I90" s="1741">
        <v>46203</v>
      </c>
      <c r="J90" s="821" t="s">
        <v>22</v>
      </c>
      <c r="K90" s="1528" t="s">
        <v>945</v>
      </c>
      <c r="L90" s="1638"/>
      <c r="M90" s="1638"/>
      <c r="N90" s="1638"/>
      <c r="O90" s="1638"/>
      <c r="P90" s="1638"/>
      <c r="Q90" s="1638"/>
      <c r="R90" s="1638"/>
      <c r="S90" s="1638"/>
      <c r="T90" s="1638"/>
      <c r="U90" s="678"/>
      <c r="V90" s="1638">
        <v>0</v>
      </c>
    </row>
    <row s="1853" customFormat="1" customHeight="1" ht="22.5">
      <c r="A91" s="1638"/>
      <c r="B91" s="2400" t="s">
        <v>987</v>
      </c>
      <c r="C91" s="2401" t="s">
        <v>688</v>
      </c>
      <c r="D91" s="692" t="str">
        <f>B91&amp;".1"</f>
        <v>3.19.1</v>
      </c>
      <c r="E91" s="1670" t="s">
        <v>941</v>
      </c>
      <c r="F91" s="2266" t="s">
        <v>305</v>
      </c>
      <c r="G91" s="2356" t="s">
        <v>22</v>
      </c>
      <c r="H91" s="821" t="s">
        <v>22</v>
      </c>
      <c r="I91" s="2356" t="s">
        <v>988</v>
      </c>
      <c r="J91" s="821" t="s">
        <v>22</v>
      </c>
      <c r="K91" s="1528"/>
      <c r="L91" s="1638"/>
      <c r="M91" s="1638"/>
      <c r="N91" s="1638"/>
      <c r="O91" s="1638"/>
      <c r="P91" s="1638"/>
      <c r="Q91" s="1638"/>
      <c r="R91" s="1638"/>
      <c r="S91" s="1638"/>
      <c r="T91" s="1638"/>
      <c r="U91" s="678"/>
      <c r="V91" s="1638">
        <v>0</v>
      </c>
    </row>
    <row s="1853" customFormat="1" customHeight="1" ht="15">
      <c r="A92" s="1638"/>
      <c r="B92" s="2400"/>
      <c r="C92" s="2401"/>
      <c r="D92" s="692" t="str">
        <f>B91&amp;".2"</f>
        <v>3.19.2</v>
      </c>
      <c r="E92" s="1670" t="s">
        <v>942</v>
      </c>
      <c r="F92" s="2266" t="s">
        <v>305</v>
      </c>
      <c r="G92" s="1741" t="s">
        <v>22</v>
      </c>
      <c r="H92" s="821" t="s">
        <v>22</v>
      </c>
      <c r="I92" s="1741">
        <v>46113</v>
      </c>
      <c r="J92" s="821" t="s">
        <v>22</v>
      </c>
      <c r="K92" s="1528" t="s">
        <v>943</v>
      </c>
      <c r="L92" s="1638"/>
      <c r="M92" s="1638"/>
      <c r="N92" s="1638"/>
      <c r="O92" s="1638"/>
      <c r="P92" s="1638"/>
      <c r="Q92" s="1638"/>
      <c r="R92" s="1638"/>
      <c r="S92" s="1638"/>
      <c r="T92" s="1638"/>
      <c r="U92" s="678"/>
      <c r="V92" s="1638">
        <v>0</v>
      </c>
    </row>
    <row s="1853" customFormat="1" customHeight="1" ht="15">
      <c r="A93" s="1638"/>
      <c r="B93" s="2400"/>
      <c r="C93" s="2401"/>
      <c r="D93" s="692" t="str">
        <f>B91&amp;".3"</f>
        <v>3.19.3</v>
      </c>
      <c r="E93" s="1670" t="s">
        <v>944</v>
      </c>
      <c r="F93" s="2266" t="s">
        <v>305</v>
      </c>
      <c r="G93" s="1741" t="s">
        <v>22</v>
      </c>
      <c r="H93" s="821" t="s">
        <v>22</v>
      </c>
      <c r="I93" s="1741">
        <v>46203</v>
      </c>
      <c r="J93" s="821" t="s">
        <v>22</v>
      </c>
      <c r="K93" s="1528" t="s">
        <v>945</v>
      </c>
      <c r="L93" s="1638"/>
      <c r="M93" s="1638"/>
      <c r="N93" s="1638"/>
      <c r="O93" s="1638"/>
      <c r="P93" s="1638"/>
      <c r="Q93" s="1638"/>
      <c r="R93" s="1638"/>
      <c r="S93" s="1638"/>
      <c r="T93" s="1638"/>
      <c r="U93" s="678"/>
      <c r="V93" s="1638">
        <v>0</v>
      </c>
    </row>
    <row s="1853" customFormat="1" customHeight="1" ht="22.5">
      <c r="A94" s="1638"/>
      <c r="B94" s="2400" t="s">
        <v>989</v>
      </c>
      <c r="C94" s="2401" t="s">
        <v>688</v>
      </c>
      <c r="D94" s="692" t="str">
        <f>B94&amp;".1"</f>
        <v>3.20.1</v>
      </c>
      <c r="E94" s="1670" t="s">
        <v>941</v>
      </c>
      <c r="F94" s="2266" t="s">
        <v>305</v>
      </c>
      <c r="G94" s="2356" t="s">
        <v>22</v>
      </c>
      <c r="H94" s="821" t="s">
        <v>22</v>
      </c>
      <c r="I94" s="2356" t="s">
        <v>990</v>
      </c>
      <c r="J94" s="821" t="s">
        <v>22</v>
      </c>
      <c r="K94" s="1528"/>
      <c r="L94" s="1638"/>
      <c r="M94" s="1638"/>
      <c r="N94" s="1638"/>
      <c r="O94" s="1638"/>
      <c r="P94" s="1638"/>
      <c r="Q94" s="1638"/>
      <c r="R94" s="1638"/>
      <c r="S94" s="1638"/>
      <c r="T94" s="1638"/>
      <c r="U94" s="678"/>
      <c r="V94" s="1638">
        <v>0</v>
      </c>
    </row>
    <row s="1853" customFormat="1" customHeight="1" ht="15">
      <c r="A95" s="1638"/>
      <c r="B95" s="2400"/>
      <c r="C95" s="2401"/>
      <c r="D95" s="692" t="str">
        <f>B94&amp;".2"</f>
        <v>3.20.2</v>
      </c>
      <c r="E95" s="1670" t="s">
        <v>942</v>
      </c>
      <c r="F95" s="2266" t="s">
        <v>305</v>
      </c>
      <c r="G95" s="1741" t="s">
        <v>22</v>
      </c>
      <c r="H95" s="821" t="s">
        <v>22</v>
      </c>
      <c r="I95" s="1741">
        <v>46162</v>
      </c>
      <c r="J95" s="821" t="s">
        <v>22</v>
      </c>
      <c r="K95" s="1528" t="s">
        <v>943</v>
      </c>
      <c r="L95" s="1638"/>
      <c r="M95" s="1638"/>
      <c r="N95" s="1638"/>
      <c r="O95" s="1638"/>
      <c r="P95" s="1638"/>
      <c r="Q95" s="1638"/>
      <c r="R95" s="1638"/>
      <c r="S95" s="1638"/>
      <c r="T95" s="1638"/>
      <c r="U95" s="678"/>
      <c r="V95" s="1638">
        <v>0</v>
      </c>
    </row>
    <row s="1853" customFormat="1" customHeight="1" ht="15">
      <c r="A96" s="1638"/>
      <c r="B96" s="2400"/>
      <c r="C96" s="2401"/>
      <c r="D96" s="692" t="str">
        <f>B94&amp;".3"</f>
        <v>3.20.3</v>
      </c>
      <c r="E96" s="1670" t="s">
        <v>944</v>
      </c>
      <c r="F96" s="2266" t="s">
        <v>305</v>
      </c>
      <c r="G96" s="1741" t="s">
        <v>22</v>
      </c>
      <c r="H96" s="821" t="s">
        <v>22</v>
      </c>
      <c r="I96" s="1741">
        <v>46203</v>
      </c>
      <c r="J96" s="821" t="s">
        <v>22</v>
      </c>
      <c r="K96" s="1528" t="s">
        <v>945</v>
      </c>
      <c r="L96" s="1638"/>
      <c r="M96" s="1638"/>
      <c r="N96" s="1638"/>
      <c r="O96" s="1638"/>
      <c r="P96" s="1638"/>
      <c r="Q96" s="1638"/>
      <c r="R96" s="1638"/>
      <c r="S96" s="1638"/>
      <c r="T96" s="1638"/>
      <c r="U96" s="678"/>
      <c r="V96" s="1638">
        <v>0</v>
      </c>
    </row>
    <row s="1853" customFormat="1" customHeight="1" ht="22.5">
      <c r="A97" s="1638"/>
      <c r="B97" s="2400" t="s">
        <v>991</v>
      </c>
      <c r="C97" s="2401" t="s">
        <v>688</v>
      </c>
      <c r="D97" s="692" t="str">
        <f>B97&amp;".1"</f>
        <v>3.21.1</v>
      </c>
      <c r="E97" s="1670" t="s">
        <v>941</v>
      </c>
      <c r="F97" s="2266" t="s">
        <v>305</v>
      </c>
      <c r="G97" s="2356" t="s">
        <v>22</v>
      </c>
      <c r="H97" s="821" t="s">
        <v>22</v>
      </c>
      <c r="I97" s="2356" t="s">
        <v>992</v>
      </c>
      <c r="J97" s="821" t="s">
        <v>22</v>
      </c>
      <c r="K97" s="1528"/>
      <c r="L97" s="1638"/>
      <c r="M97" s="1638"/>
      <c r="N97" s="1638"/>
      <c r="O97" s="1638"/>
      <c r="P97" s="1638"/>
      <c r="Q97" s="1638"/>
      <c r="R97" s="1638"/>
      <c r="S97" s="1638"/>
      <c r="T97" s="1638"/>
      <c r="U97" s="678"/>
      <c r="V97" s="1638">
        <v>0</v>
      </c>
    </row>
    <row s="1853" customFormat="1" customHeight="1" ht="15">
      <c r="A98" s="1638"/>
      <c r="B98" s="2400"/>
      <c r="C98" s="2401"/>
      <c r="D98" s="692" t="str">
        <f>B97&amp;".2"</f>
        <v>3.21.2</v>
      </c>
      <c r="E98" s="1670" t="s">
        <v>942</v>
      </c>
      <c r="F98" s="2266" t="s">
        <v>305</v>
      </c>
      <c r="G98" s="1741" t="s">
        <v>22</v>
      </c>
      <c r="H98" s="821" t="s">
        <v>22</v>
      </c>
      <c r="I98" s="1741">
        <v>46113</v>
      </c>
      <c r="J98" s="821" t="s">
        <v>22</v>
      </c>
      <c r="K98" s="1528" t="s">
        <v>943</v>
      </c>
      <c r="L98" s="1638"/>
      <c r="M98" s="1638"/>
      <c r="N98" s="1638"/>
      <c r="O98" s="1638"/>
      <c r="P98" s="1638"/>
      <c r="Q98" s="1638"/>
      <c r="R98" s="1638"/>
      <c r="S98" s="1638"/>
      <c r="T98" s="1638"/>
      <c r="U98" s="678"/>
      <c r="V98" s="1638">
        <v>0</v>
      </c>
    </row>
    <row s="1853" customFormat="1" customHeight="1" ht="15">
      <c r="A99" s="1638"/>
      <c r="B99" s="2400"/>
      <c r="C99" s="2401"/>
      <c r="D99" s="692" t="str">
        <f>B97&amp;".3"</f>
        <v>3.21.3</v>
      </c>
      <c r="E99" s="1670" t="s">
        <v>944</v>
      </c>
      <c r="F99" s="2266" t="s">
        <v>305</v>
      </c>
      <c r="G99" s="1741" t="s">
        <v>22</v>
      </c>
      <c r="H99" s="821" t="s">
        <v>22</v>
      </c>
      <c r="I99" s="1741">
        <v>46203</v>
      </c>
      <c r="J99" s="821" t="s">
        <v>22</v>
      </c>
      <c r="K99" s="1528" t="s">
        <v>945</v>
      </c>
      <c r="L99" s="1638"/>
      <c r="M99" s="1638"/>
      <c r="N99" s="1638"/>
      <c r="O99" s="1638"/>
      <c r="P99" s="1638"/>
      <c r="Q99" s="1638"/>
      <c r="R99" s="1638"/>
      <c r="S99" s="1638"/>
      <c r="T99" s="1638"/>
      <c r="U99" s="678"/>
      <c r="V99" s="1638">
        <v>0</v>
      </c>
    </row>
    <row s="1853" customFormat="1" customHeight="1" ht="22.5">
      <c r="A100" s="1638"/>
      <c r="B100" s="2400" t="s">
        <v>993</v>
      </c>
      <c r="C100" s="2401" t="s">
        <v>688</v>
      </c>
      <c r="D100" s="692" t="str">
        <f>B100&amp;".1"</f>
        <v>3.22.1</v>
      </c>
      <c r="E100" s="1670" t="s">
        <v>941</v>
      </c>
      <c r="F100" s="2266" t="s">
        <v>305</v>
      </c>
      <c r="G100" s="2356" t="s">
        <v>22</v>
      </c>
      <c r="H100" s="821" t="s">
        <v>22</v>
      </c>
      <c r="I100" s="2356" t="s">
        <v>994</v>
      </c>
      <c r="J100" s="821" t="s">
        <v>22</v>
      </c>
      <c r="K100" s="1528"/>
      <c r="L100" s="1638"/>
      <c r="M100" s="1638"/>
      <c r="N100" s="1638"/>
      <c r="O100" s="1638"/>
      <c r="P100" s="1638"/>
      <c r="Q100" s="1638"/>
      <c r="R100" s="1638"/>
      <c r="S100" s="1638"/>
      <c r="T100" s="1638"/>
      <c r="U100" s="678"/>
      <c r="V100" s="1638">
        <v>0</v>
      </c>
    </row>
    <row s="1853" customFormat="1" customHeight="1" ht="15">
      <c r="A101" s="1638"/>
      <c r="B101" s="2400"/>
      <c r="C101" s="2401"/>
      <c r="D101" s="692" t="str">
        <f>B100&amp;".2"</f>
        <v>3.22.2</v>
      </c>
      <c r="E101" s="1670" t="s">
        <v>942</v>
      </c>
      <c r="F101" s="2266" t="s">
        <v>305</v>
      </c>
      <c r="G101" s="1741" t="s">
        <v>22</v>
      </c>
      <c r="H101" s="821" t="s">
        <v>22</v>
      </c>
      <c r="I101" s="1741">
        <v>46113</v>
      </c>
      <c r="J101" s="821" t="s">
        <v>22</v>
      </c>
      <c r="K101" s="1528" t="s">
        <v>943</v>
      </c>
      <c r="L101" s="1638"/>
      <c r="M101" s="1638"/>
      <c r="N101" s="1638"/>
      <c r="O101" s="1638"/>
      <c r="P101" s="1638"/>
      <c r="Q101" s="1638"/>
      <c r="R101" s="1638"/>
      <c r="S101" s="1638"/>
      <c r="T101" s="1638"/>
      <c r="U101" s="678"/>
      <c r="V101" s="1638">
        <v>0</v>
      </c>
    </row>
    <row s="1853" customFormat="1" customHeight="1" ht="15">
      <c r="A102" s="1638"/>
      <c r="B102" s="2400"/>
      <c r="C102" s="2401"/>
      <c r="D102" s="692" t="str">
        <f>B100&amp;".3"</f>
        <v>3.22.3</v>
      </c>
      <c r="E102" s="1670" t="s">
        <v>944</v>
      </c>
      <c r="F102" s="2266" t="s">
        <v>305</v>
      </c>
      <c r="G102" s="1741" t="s">
        <v>22</v>
      </c>
      <c r="H102" s="821" t="s">
        <v>22</v>
      </c>
      <c r="I102" s="1741">
        <v>46203</v>
      </c>
      <c r="J102" s="821" t="s">
        <v>22</v>
      </c>
      <c r="K102" s="1528" t="s">
        <v>945</v>
      </c>
      <c r="L102" s="1638"/>
      <c r="M102" s="1638"/>
      <c r="N102" s="1638"/>
      <c r="O102" s="1638"/>
      <c r="P102" s="1638"/>
      <c r="Q102" s="1638"/>
      <c r="R102" s="1638"/>
      <c r="S102" s="1638"/>
      <c r="T102" s="1638"/>
      <c r="U102" s="678"/>
      <c r="V102" s="1638">
        <v>0</v>
      </c>
    </row>
    <row s="1853" customFormat="1" customHeight="1" ht="22.5">
      <c r="A103" s="1638"/>
      <c r="B103" s="2400" t="s">
        <v>995</v>
      </c>
      <c r="C103" s="2401" t="s">
        <v>688</v>
      </c>
      <c r="D103" s="692" t="str">
        <f>B103&amp;".1"</f>
        <v>3.23.1</v>
      </c>
      <c r="E103" s="1670" t="s">
        <v>941</v>
      </c>
      <c r="F103" s="2266" t="s">
        <v>305</v>
      </c>
      <c r="G103" s="2356" t="s">
        <v>22</v>
      </c>
      <c r="H103" s="821" t="s">
        <v>22</v>
      </c>
      <c r="I103" s="2356" t="s">
        <v>996</v>
      </c>
      <c r="J103" s="821" t="s">
        <v>22</v>
      </c>
      <c r="K103" s="1528"/>
      <c r="L103" s="1638"/>
      <c r="M103" s="1638"/>
      <c r="N103" s="1638"/>
      <c r="O103" s="1638"/>
      <c r="P103" s="1638"/>
      <c r="Q103" s="1638"/>
      <c r="R103" s="1638"/>
      <c r="S103" s="1638"/>
      <c r="T103" s="1638"/>
      <c r="U103" s="678"/>
      <c r="V103" s="1638">
        <v>0</v>
      </c>
    </row>
    <row s="1853" customFormat="1" customHeight="1" ht="15">
      <c r="A104" s="1638"/>
      <c r="B104" s="2400"/>
      <c r="C104" s="2401"/>
      <c r="D104" s="692" t="str">
        <f>B103&amp;".2"</f>
        <v>3.23.2</v>
      </c>
      <c r="E104" s="1670" t="s">
        <v>942</v>
      </c>
      <c r="F104" s="2266" t="s">
        <v>305</v>
      </c>
      <c r="G104" s="1741" t="s">
        <v>22</v>
      </c>
      <c r="H104" s="821" t="s">
        <v>22</v>
      </c>
      <c r="I104" s="1741">
        <v>46127</v>
      </c>
      <c r="J104" s="821" t="s">
        <v>22</v>
      </c>
      <c r="K104" s="1528" t="s">
        <v>943</v>
      </c>
      <c r="L104" s="1638"/>
      <c r="M104" s="1638"/>
      <c r="N104" s="1638"/>
      <c r="O104" s="1638"/>
      <c r="P104" s="1638"/>
      <c r="Q104" s="1638"/>
      <c r="R104" s="1638"/>
      <c r="S104" s="1638"/>
      <c r="T104" s="1638"/>
      <c r="U104" s="678"/>
      <c r="V104" s="1638">
        <v>0</v>
      </c>
    </row>
    <row s="1853" customFormat="1" customHeight="1" ht="15">
      <c r="A105" s="1638"/>
      <c r="B105" s="2400"/>
      <c r="C105" s="2401"/>
      <c r="D105" s="692" t="str">
        <f>B103&amp;".3"</f>
        <v>3.23.3</v>
      </c>
      <c r="E105" s="1670" t="s">
        <v>944</v>
      </c>
      <c r="F105" s="2266" t="s">
        <v>305</v>
      </c>
      <c r="G105" s="1741" t="s">
        <v>22</v>
      </c>
      <c r="H105" s="821" t="s">
        <v>22</v>
      </c>
      <c r="I105" s="1741">
        <v>46203</v>
      </c>
      <c r="J105" s="821" t="s">
        <v>22</v>
      </c>
      <c r="K105" s="1528" t="s">
        <v>945</v>
      </c>
      <c r="L105" s="1638"/>
      <c r="M105" s="1638"/>
      <c r="N105" s="1638"/>
      <c r="O105" s="1638"/>
      <c r="P105" s="1638"/>
      <c r="Q105" s="1638"/>
      <c r="R105" s="1638"/>
      <c r="S105" s="1638"/>
      <c r="T105" s="1638"/>
      <c r="U105" s="678"/>
      <c r="V105" s="1638">
        <v>0</v>
      </c>
    </row>
    <row s="1853" customFormat="1" customHeight="1" ht="22.5">
      <c r="A106" s="1638"/>
      <c r="B106" s="2400" t="s">
        <v>997</v>
      </c>
      <c r="C106" s="2401" t="s">
        <v>688</v>
      </c>
      <c r="D106" s="692" t="str">
        <f>B106&amp;".1"</f>
        <v>3.24.1</v>
      </c>
      <c r="E106" s="1670" t="s">
        <v>941</v>
      </c>
      <c r="F106" s="2266" t="s">
        <v>305</v>
      </c>
      <c r="G106" s="2356" t="s">
        <v>22</v>
      </c>
      <c r="H106" s="821" t="s">
        <v>22</v>
      </c>
      <c r="I106" s="2356" t="s">
        <v>998</v>
      </c>
      <c r="J106" s="821" t="s">
        <v>22</v>
      </c>
      <c r="K106" s="1528"/>
      <c r="L106" s="1638"/>
      <c r="M106" s="1638"/>
      <c r="N106" s="1638"/>
      <c r="O106" s="1638"/>
      <c r="P106" s="1638"/>
      <c r="Q106" s="1638"/>
      <c r="R106" s="1638"/>
      <c r="S106" s="1638"/>
      <c r="T106" s="1638"/>
      <c r="U106" s="678"/>
      <c r="V106" s="1638">
        <v>0</v>
      </c>
    </row>
    <row s="1853" customFormat="1" customHeight="1" ht="15">
      <c r="A107" s="1638"/>
      <c r="B107" s="2400"/>
      <c r="C107" s="2401"/>
      <c r="D107" s="692" t="str">
        <f>B106&amp;".2"</f>
        <v>3.24.2</v>
      </c>
      <c r="E107" s="1670" t="s">
        <v>942</v>
      </c>
      <c r="F107" s="2266" t="s">
        <v>305</v>
      </c>
      <c r="G107" s="1741" t="s">
        <v>22</v>
      </c>
      <c r="H107" s="821" t="s">
        <v>22</v>
      </c>
      <c r="I107" s="1741">
        <v>46128</v>
      </c>
      <c r="J107" s="821" t="s">
        <v>22</v>
      </c>
      <c r="K107" s="1528" t="s">
        <v>943</v>
      </c>
      <c r="L107" s="1638"/>
      <c r="M107" s="1638"/>
      <c r="N107" s="1638"/>
      <c r="O107" s="1638"/>
      <c r="P107" s="1638"/>
      <c r="Q107" s="1638"/>
      <c r="R107" s="1638"/>
      <c r="S107" s="1638"/>
      <c r="T107" s="1638"/>
      <c r="U107" s="678"/>
      <c r="V107" s="1638">
        <v>0</v>
      </c>
    </row>
    <row s="1853" customFormat="1" customHeight="1" ht="15">
      <c r="A108" s="1638"/>
      <c r="B108" s="2400"/>
      <c r="C108" s="2401"/>
      <c r="D108" s="692" t="str">
        <f>B106&amp;".3"</f>
        <v>3.24.3</v>
      </c>
      <c r="E108" s="1670" t="s">
        <v>944</v>
      </c>
      <c r="F108" s="2266" t="s">
        <v>305</v>
      </c>
      <c r="G108" s="1741" t="s">
        <v>22</v>
      </c>
      <c r="H108" s="821" t="s">
        <v>22</v>
      </c>
      <c r="I108" s="1741">
        <v>46203</v>
      </c>
      <c r="J108" s="821" t="s">
        <v>22</v>
      </c>
      <c r="K108" s="1528" t="s">
        <v>945</v>
      </c>
      <c r="L108" s="1638"/>
      <c r="M108" s="1638"/>
      <c r="N108" s="1638"/>
      <c r="O108" s="1638"/>
      <c r="P108" s="1638"/>
      <c r="Q108" s="1638"/>
      <c r="R108" s="1638"/>
      <c r="S108" s="1638"/>
      <c r="T108" s="1638"/>
      <c r="U108" s="678"/>
      <c r="V108" s="1638">
        <v>0</v>
      </c>
    </row>
    <row s="1853" customFormat="1" customHeight="1" ht="22.5">
      <c r="A109" s="1638"/>
      <c r="B109" s="2400" t="s">
        <v>999</v>
      </c>
      <c r="C109" s="2401" t="s">
        <v>688</v>
      </c>
      <c r="D109" s="692" t="str">
        <f>B109&amp;".1"</f>
        <v>3.25.1</v>
      </c>
      <c r="E109" s="1670" t="s">
        <v>941</v>
      </c>
      <c r="F109" s="2266" t="s">
        <v>305</v>
      </c>
      <c r="G109" s="2356" t="s">
        <v>22</v>
      </c>
      <c r="H109" s="821" t="s">
        <v>22</v>
      </c>
      <c r="I109" s="2356" t="s">
        <v>1000</v>
      </c>
      <c r="J109" s="821" t="s">
        <v>22</v>
      </c>
      <c r="K109" s="1528"/>
      <c r="L109" s="1638"/>
      <c r="M109" s="1638"/>
      <c r="N109" s="1638"/>
      <c r="O109" s="1638"/>
      <c r="P109" s="1638"/>
      <c r="Q109" s="1638"/>
      <c r="R109" s="1638"/>
      <c r="S109" s="1638"/>
      <c r="T109" s="1638"/>
      <c r="U109" s="678"/>
      <c r="V109" s="1638">
        <v>0</v>
      </c>
    </row>
    <row s="1853" customFormat="1" customHeight="1" ht="15">
      <c r="A110" s="1638"/>
      <c r="B110" s="2400"/>
      <c r="C110" s="2401"/>
      <c r="D110" s="692" t="str">
        <f>B109&amp;".2"</f>
        <v>3.25.2</v>
      </c>
      <c r="E110" s="1670" t="s">
        <v>942</v>
      </c>
      <c r="F110" s="2266" t="s">
        <v>305</v>
      </c>
      <c r="G110" s="1741" t="s">
        <v>22</v>
      </c>
      <c r="H110" s="821" t="s">
        <v>22</v>
      </c>
      <c r="I110" s="1741">
        <v>46113</v>
      </c>
      <c r="J110" s="821" t="s">
        <v>22</v>
      </c>
      <c r="K110" s="1528" t="s">
        <v>943</v>
      </c>
      <c r="L110" s="1638"/>
      <c r="M110" s="1638"/>
      <c r="N110" s="1638"/>
      <c r="O110" s="1638"/>
      <c r="P110" s="1638"/>
      <c r="Q110" s="1638"/>
      <c r="R110" s="1638"/>
      <c r="S110" s="1638"/>
      <c r="T110" s="1638"/>
      <c r="U110" s="678"/>
      <c r="V110" s="1638">
        <v>0</v>
      </c>
    </row>
    <row s="1853" customFormat="1" customHeight="1" ht="15">
      <c r="A111" s="1638"/>
      <c r="B111" s="2400"/>
      <c r="C111" s="2401"/>
      <c r="D111" s="692" t="str">
        <f>B109&amp;".3"</f>
        <v>3.25.3</v>
      </c>
      <c r="E111" s="1670" t="s">
        <v>944</v>
      </c>
      <c r="F111" s="2266" t="s">
        <v>305</v>
      </c>
      <c r="G111" s="1741" t="s">
        <v>22</v>
      </c>
      <c r="H111" s="821" t="s">
        <v>22</v>
      </c>
      <c r="I111" s="1741">
        <v>46203</v>
      </c>
      <c r="J111" s="821" t="s">
        <v>22</v>
      </c>
      <c r="K111" s="1528" t="s">
        <v>945</v>
      </c>
      <c r="L111" s="1638"/>
      <c r="M111" s="1638"/>
      <c r="N111" s="1638"/>
      <c r="O111" s="1638"/>
      <c r="P111" s="1638"/>
      <c r="Q111" s="1638"/>
      <c r="R111" s="1638"/>
      <c r="S111" s="1638"/>
      <c r="T111" s="1638"/>
      <c r="U111" s="678"/>
      <c r="V111" s="1638">
        <v>0</v>
      </c>
    </row>
    <row s="1853" customFormat="1" customHeight="1" ht="22.5">
      <c r="A112" s="1638"/>
      <c r="B112" s="2400" t="s">
        <v>1001</v>
      </c>
      <c r="C112" s="2401" t="s">
        <v>688</v>
      </c>
      <c r="D112" s="692" t="str">
        <f>B112&amp;".1"</f>
        <v>3.26.1</v>
      </c>
      <c r="E112" s="1670" t="s">
        <v>941</v>
      </c>
      <c r="F112" s="2266" t="s">
        <v>305</v>
      </c>
      <c r="G112" s="2356" t="s">
        <v>22</v>
      </c>
      <c r="H112" s="821" t="s">
        <v>22</v>
      </c>
      <c r="I112" s="2356" t="s">
        <v>1002</v>
      </c>
      <c r="J112" s="821" t="s">
        <v>22</v>
      </c>
      <c r="K112" s="1528"/>
      <c r="L112" s="1638"/>
      <c r="M112" s="1638"/>
      <c r="N112" s="1638"/>
      <c r="O112" s="1638"/>
      <c r="P112" s="1638"/>
      <c r="Q112" s="1638"/>
      <c r="R112" s="1638"/>
      <c r="S112" s="1638"/>
      <c r="T112" s="1638"/>
      <c r="U112" s="678"/>
      <c r="V112" s="1638">
        <v>0</v>
      </c>
    </row>
    <row s="1853" customFormat="1" customHeight="1" ht="15">
      <c r="A113" s="1638"/>
      <c r="B113" s="2400"/>
      <c r="C113" s="2401"/>
      <c r="D113" s="692" t="str">
        <f>B112&amp;".2"</f>
        <v>3.26.2</v>
      </c>
      <c r="E113" s="1670" t="s">
        <v>942</v>
      </c>
      <c r="F113" s="2266" t="s">
        <v>305</v>
      </c>
      <c r="G113" s="1741" t="s">
        <v>22</v>
      </c>
      <c r="H113" s="821" t="s">
        <v>22</v>
      </c>
      <c r="I113" s="1741">
        <v>46203</v>
      </c>
      <c r="J113" s="821" t="s">
        <v>22</v>
      </c>
      <c r="K113" s="1528" t="s">
        <v>943</v>
      </c>
      <c r="L113" s="1638"/>
      <c r="M113" s="1638"/>
      <c r="N113" s="1638"/>
      <c r="O113" s="1638"/>
      <c r="P113" s="1638"/>
      <c r="Q113" s="1638"/>
      <c r="R113" s="1638"/>
      <c r="S113" s="1638"/>
      <c r="T113" s="1638"/>
      <c r="U113" s="678"/>
      <c r="V113" s="1638">
        <v>0</v>
      </c>
    </row>
    <row s="1853" customFormat="1" customHeight="1" ht="15">
      <c r="A114" s="1638"/>
      <c r="B114" s="2400"/>
      <c r="C114" s="2401"/>
      <c r="D114" s="692" t="str">
        <f>B112&amp;".3"</f>
        <v>3.26.3</v>
      </c>
      <c r="E114" s="1670" t="s">
        <v>944</v>
      </c>
      <c r="F114" s="2266" t="s">
        <v>305</v>
      </c>
      <c r="G114" s="1741" t="s">
        <v>22</v>
      </c>
      <c r="H114" s="821" t="s">
        <v>22</v>
      </c>
      <c r="I114" s="1741">
        <v>46203</v>
      </c>
      <c r="J114" s="821" t="s">
        <v>22</v>
      </c>
      <c r="K114" s="1528" t="s">
        <v>945</v>
      </c>
      <c r="L114" s="1638"/>
      <c r="M114" s="1638"/>
      <c r="N114" s="1638"/>
      <c r="O114" s="1638"/>
      <c r="P114" s="1638"/>
      <c r="Q114" s="1638"/>
      <c r="R114" s="1638"/>
      <c r="S114" s="1638"/>
      <c r="T114" s="1638"/>
      <c r="U114" s="678"/>
      <c r="V114" s="1638">
        <v>0</v>
      </c>
    </row>
    <row s="1853" customFormat="1" customHeight="1" ht="22.5">
      <c r="A115" s="1638"/>
      <c r="B115" s="2400" t="s">
        <v>1003</v>
      </c>
      <c r="C115" s="2401" t="s">
        <v>688</v>
      </c>
      <c r="D115" s="692" t="str">
        <f>B115&amp;".1"</f>
        <v>3.27.1</v>
      </c>
      <c r="E115" s="1670" t="s">
        <v>941</v>
      </c>
      <c r="F115" s="2266" t="s">
        <v>305</v>
      </c>
      <c r="G115" s="2356" t="s">
        <v>22</v>
      </c>
      <c r="H115" s="821" t="s">
        <v>22</v>
      </c>
      <c r="I115" s="2356" t="s">
        <v>1004</v>
      </c>
      <c r="J115" s="821" t="s">
        <v>22</v>
      </c>
      <c r="K115" s="1528"/>
      <c r="L115" s="1638"/>
      <c r="M115" s="1638"/>
      <c r="N115" s="1638"/>
      <c r="O115" s="1638"/>
      <c r="P115" s="1638"/>
      <c r="Q115" s="1638"/>
      <c r="R115" s="1638"/>
      <c r="S115" s="1638"/>
      <c r="T115" s="1638"/>
      <c r="U115" s="678"/>
      <c r="V115" s="1638">
        <v>0</v>
      </c>
    </row>
    <row s="1853" customFormat="1" customHeight="1" ht="15">
      <c r="A116" s="1638"/>
      <c r="B116" s="2400"/>
      <c r="C116" s="2401"/>
      <c r="D116" s="692" t="str">
        <f>B115&amp;".2"</f>
        <v>3.27.2</v>
      </c>
      <c r="E116" s="1670" t="s">
        <v>942</v>
      </c>
      <c r="F116" s="2266" t="s">
        <v>305</v>
      </c>
      <c r="G116" s="1741" t="s">
        <v>22</v>
      </c>
      <c r="H116" s="821" t="s">
        <v>22</v>
      </c>
      <c r="I116" s="1741">
        <v>46142</v>
      </c>
      <c r="J116" s="821" t="s">
        <v>22</v>
      </c>
      <c r="K116" s="1528" t="s">
        <v>943</v>
      </c>
      <c r="L116" s="1638"/>
      <c r="M116" s="1638"/>
      <c r="N116" s="1638"/>
      <c r="O116" s="1638"/>
      <c r="P116" s="1638"/>
      <c r="Q116" s="1638"/>
      <c r="R116" s="1638"/>
      <c r="S116" s="1638"/>
      <c r="T116" s="1638"/>
      <c r="U116" s="678"/>
      <c r="V116" s="1638">
        <v>0</v>
      </c>
    </row>
    <row s="1853" customFormat="1" customHeight="1" ht="15">
      <c r="A117" s="1638"/>
      <c r="B117" s="2400"/>
      <c r="C117" s="2401"/>
      <c r="D117" s="692" t="str">
        <f>B115&amp;".3"</f>
        <v>3.27.3</v>
      </c>
      <c r="E117" s="1670" t="s">
        <v>944</v>
      </c>
      <c r="F117" s="2266" t="s">
        <v>305</v>
      </c>
      <c r="G117" s="1741" t="s">
        <v>22</v>
      </c>
      <c r="H117" s="821" t="s">
        <v>22</v>
      </c>
      <c r="I117" s="1741">
        <v>46203</v>
      </c>
      <c r="J117" s="821" t="s">
        <v>22</v>
      </c>
      <c r="K117" s="1528" t="s">
        <v>945</v>
      </c>
      <c r="L117" s="1638"/>
      <c r="M117" s="1638"/>
      <c r="N117" s="1638"/>
      <c r="O117" s="1638"/>
      <c r="P117" s="1638"/>
      <c r="Q117" s="1638"/>
      <c r="R117" s="1638"/>
      <c r="S117" s="1638"/>
      <c r="T117" s="1638"/>
      <c r="U117" s="678"/>
      <c r="V117" s="1638">
        <v>0</v>
      </c>
    </row>
    <row s="1853" customFormat="1" customHeight="1" ht="22.5">
      <c r="A118" s="1638"/>
      <c r="B118" s="2400" t="s">
        <v>1005</v>
      </c>
      <c r="C118" s="2401" t="s">
        <v>688</v>
      </c>
      <c r="D118" s="692" t="str">
        <f>B118&amp;".1"</f>
        <v>3.28.1</v>
      </c>
      <c r="E118" s="1670" t="s">
        <v>941</v>
      </c>
      <c r="F118" s="2266" t="s">
        <v>305</v>
      </c>
      <c r="G118" s="2356" t="s">
        <v>22</v>
      </c>
      <c r="H118" s="821" t="s">
        <v>22</v>
      </c>
      <c r="I118" s="2356" t="s">
        <v>1006</v>
      </c>
      <c r="J118" s="821" t="s">
        <v>22</v>
      </c>
      <c r="K118" s="1528"/>
      <c r="L118" s="1638"/>
      <c r="M118" s="1638"/>
      <c r="N118" s="1638"/>
      <c r="O118" s="1638"/>
      <c r="P118" s="1638"/>
      <c r="Q118" s="1638"/>
      <c r="R118" s="1638"/>
      <c r="S118" s="1638"/>
      <c r="T118" s="1638"/>
      <c r="U118" s="678"/>
      <c r="V118" s="1638">
        <v>0</v>
      </c>
    </row>
    <row s="1853" customFormat="1" customHeight="1" ht="15">
      <c r="A119" s="1638"/>
      <c r="B119" s="2400"/>
      <c r="C119" s="2401"/>
      <c r="D119" s="692" t="str">
        <f>B118&amp;".2"</f>
        <v>3.28.2</v>
      </c>
      <c r="E119" s="1670" t="s">
        <v>942</v>
      </c>
      <c r="F119" s="2266" t="s">
        <v>305</v>
      </c>
      <c r="G119" s="1741" t="s">
        <v>22</v>
      </c>
      <c r="H119" s="821" t="s">
        <v>22</v>
      </c>
      <c r="I119" s="1741">
        <v>46196</v>
      </c>
      <c r="J119" s="821" t="s">
        <v>22</v>
      </c>
      <c r="K119" s="1528" t="s">
        <v>943</v>
      </c>
      <c r="L119" s="1638"/>
      <c r="M119" s="1638"/>
      <c r="N119" s="1638"/>
      <c r="O119" s="1638"/>
      <c r="P119" s="1638"/>
      <c r="Q119" s="1638"/>
      <c r="R119" s="1638"/>
      <c r="S119" s="1638"/>
      <c r="T119" s="1638"/>
      <c r="U119" s="678"/>
      <c r="V119" s="1638">
        <v>0</v>
      </c>
    </row>
    <row s="1853" customFormat="1" customHeight="1" ht="15">
      <c r="A120" s="1638"/>
      <c r="B120" s="2400"/>
      <c r="C120" s="2401"/>
      <c r="D120" s="692" t="str">
        <f>B118&amp;".3"</f>
        <v>3.28.3</v>
      </c>
      <c r="E120" s="1670" t="s">
        <v>944</v>
      </c>
      <c r="F120" s="2266" t="s">
        <v>305</v>
      </c>
      <c r="G120" s="1741" t="s">
        <v>22</v>
      </c>
      <c r="H120" s="821" t="s">
        <v>22</v>
      </c>
      <c r="I120" s="1741">
        <v>46203</v>
      </c>
      <c r="J120" s="821" t="s">
        <v>22</v>
      </c>
      <c r="K120" s="1528" t="s">
        <v>945</v>
      </c>
      <c r="L120" s="1638"/>
      <c r="M120" s="1638"/>
      <c r="N120" s="1638"/>
      <c r="O120" s="1638"/>
      <c r="P120" s="1638"/>
      <c r="Q120" s="1638"/>
      <c r="R120" s="1638"/>
      <c r="S120" s="1638"/>
      <c r="T120" s="1638"/>
      <c r="U120" s="678"/>
      <c r="V120" s="1638">
        <v>0</v>
      </c>
    </row>
    <row s="1853" customFormat="1" customHeight="1" ht="22.5">
      <c r="A121" s="1638"/>
      <c r="B121" s="2400" t="s">
        <v>1007</v>
      </c>
      <c r="C121" s="2401" t="s">
        <v>688</v>
      </c>
      <c r="D121" s="692" t="str">
        <f>B121&amp;".1"</f>
        <v>3.29.1</v>
      </c>
      <c r="E121" s="1670" t="s">
        <v>941</v>
      </c>
      <c r="F121" s="2266" t="s">
        <v>305</v>
      </c>
      <c r="G121" s="2356" t="s">
        <v>22</v>
      </c>
      <c r="H121" s="821" t="s">
        <v>22</v>
      </c>
      <c r="I121" s="2356" t="s">
        <v>1008</v>
      </c>
      <c r="J121" s="821" t="s">
        <v>22</v>
      </c>
      <c r="K121" s="1528"/>
      <c r="L121" s="1638"/>
      <c r="M121" s="1638"/>
      <c r="N121" s="1638"/>
      <c r="O121" s="1638"/>
      <c r="P121" s="1638"/>
      <c r="Q121" s="1638"/>
      <c r="R121" s="1638"/>
      <c r="S121" s="1638"/>
      <c r="T121" s="1638"/>
      <c r="U121" s="678"/>
      <c r="V121" s="1638">
        <v>0</v>
      </c>
    </row>
    <row s="1853" customFormat="1" customHeight="1" ht="15">
      <c r="A122" s="1638"/>
      <c r="B122" s="2400"/>
      <c r="C122" s="2401"/>
      <c r="D122" s="692" t="str">
        <f>B121&amp;".2"</f>
        <v>3.29.2</v>
      </c>
      <c r="E122" s="1670" t="s">
        <v>942</v>
      </c>
      <c r="F122" s="2266" t="s">
        <v>305</v>
      </c>
      <c r="G122" s="1741" t="s">
        <v>22</v>
      </c>
      <c r="H122" s="821" t="s">
        <v>22</v>
      </c>
      <c r="I122" s="1741">
        <v>46113</v>
      </c>
      <c r="J122" s="821" t="s">
        <v>22</v>
      </c>
      <c r="K122" s="1528" t="s">
        <v>943</v>
      </c>
      <c r="L122" s="1638"/>
      <c r="M122" s="1638"/>
      <c r="N122" s="1638"/>
      <c r="O122" s="1638"/>
      <c r="P122" s="1638"/>
      <c r="Q122" s="1638"/>
      <c r="R122" s="1638"/>
      <c r="S122" s="1638"/>
      <c r="T122" s="1638"/>
      <c r="U122" s="678"/>
      <c r="V122" s="1638">
        <v>0</v>
      </c>
    </row>
    <row s="1853" customFormat="1" customHeight="1" ht="15">
      <c r="A123" s="1638"/>
      <c r="B123" s="2400"/>
      <c r="C123" s="2401"/>
      <c r="D123" s="692" t="str">
        <f>B121&amp;".3"</f>
        <v>3.29.3</v>
      </c>
      <c r="E123" s="1670" t="s">
        <v>944</v>
      </c>
      <c r="F123" s="2266" t="s">
        <v>305</v>
      </c>
      <c r="G123" s="1741" t="s">
        <v>22</v>
      </c>
      <c r="H123" s="821" t="s">
        <v>22</v>
      </c>
      <c r="I123" s="1741">
        <v>46203</v>
      </c>
      <c r="J123" s="821" t="s">
        <v>22</v>
      </c>
      <c r="K123" s="1528" t="s">
        <v>945</v>
      </c>
      <c r="L123" s="1638"/>
      <c r="M123" s="1638"/>
      <c r="N123" s="1638"/>
      <c r="O123" s="1638"/>
      <c r="P123" s="1638"/>
      <c r="Q123" s="1638"/>
      <c r="R123" s="1638"/>
      <c r="S123" s="1638"/>
      <c r="T123" s="1638"/>
      <c r="U123" s="678"/>
      <c r="V123" s="1638">
        <v>0</v>
      </c>
    </row>
    <row s="1853" customFormat="1" customHeight="1" ht="22.5">
      <c r="A124" s="1638"/>
      <c r="B124" s="2400" t="s">
        <v>1009</v>
      </c>
      <c r="C124" s="2401" t="s">
        <v>688</v>
      </c>
      <c r="D124" s="692" t="str">
        <f>B124&amp;".1"</f>
        <v>3.30.1</v>
      </c>
      <c r="E124" s="1670" t="s">
        <v>941</v>
      </c>
      <c r="F124" s="2266" t="s">
        <v>305</v>
      </c>
      <c r="G124" s="2356" t="s">
        <v>22</v>
      </c>
      <c r="H124" s="821" t="s">
        <v>22</v>
      </c>
      <c r="I124" s="2356" t="s">
        <v>1010</v>
      </c>
      <c r="J124" s="821" t="s">
        <v>22</v>
      </c>
      <c r="K124" s="1528"/>
      <c r="L124" s="1638"/>
      <c r="M124" s="1638"/>
      <c r="N124" s="1638"/>
      <c r="O124" s="1638"/>
      <c r="P124" s="1638"/>
      <c r="Q124" s="1638"/>
      <c r="R124" s="1638"/>
      <c r="S124" s="1638"/>
      <c r="T124" s="1638"/>
      <c r="U124" s="678"/>
      <c r="V124" s="1638">
        <v>0</v>
      </c>
    </row>
    <row s="1853" customFormat="1" customHeight="1" ht="15">
      <c r="A125" s="1638"/>
      <c r="B125" s="2400"/>
      <c r="C125" s="2401"/>
      <c r="D125" s="692" t="str">
        <f>B124&amp;".2"</f>
        <v>3.30.2</v>
      </c>
      <c r="E125" s="1670" t="s">
        <v>942</v>
      </c>
      <c r="F125" s="2266" t="s">
        <v>305</v>
      </c>
      <c r="G125" s="1741" t="s">
        <v>22</v>
      </c>
      <c r="H125" s="821" t="s">
        <v>22</v>
      </c>
      <c r="I125" s="1741">
        <v>46142</v>
      </c>
      <c r="J125" s="821" t="s">
        <v>22</v>
      </c>
      <c r="K125" s="1528" t="s">
        <v>943</v>
      </c>
      <c r="L125" s="1638"/>
      <c r="M125" s="1638"/>
      <c r="N125" s="1638"/>
      <c r="O125" s="1638"/>
      <c r="P125" s="1638"/>
      <c r="Q125" s="1638"/>
      <c r="R125" s="1638"/>
      <c r="S125" s="1638"/>
      <c r="T125" s="1638"/>
      <c r="U125" s="678"/>
      <c r="V125" s="1638">
        <v>0</v>
      </c>
    </row>
    <row s="1853" customFormat="1" customHeight="1" ht="15">
      <c r="A126" s="1638"/>
      <c r="B126" s="2400"/>
      <c r="C126" s="2401"/>
      <c r="D126" s="692" t="str">
        <f>B124&amp;".3"</f>
        <v>3.30.3</v>
      </c>
      <c r="E126" s="1670" t="s">
        <v>944</v>
      </c>
      <c r="F126" s="2266" t="s">
        <v>305</v>
      </c>
      <c r="G126" s="1741" t="s">
        <v>22</v>
      </c>
      <c r="H126" s="821" t="s">
        <v>22</v>
      </c>
      <c r="I126" s="1741">
        <v>46203</v>
      </c>
      <c r="J126" s="821" t="s">
        <v>22</v>
      </c>
      <c r="K126" s="1528" t="s">
        <v>945</v>
      </c>
      <c r="L126" s="1638"/>
      <c r="M126" s="1638"/>
      <c r="N126" s="1638"/>
      <c r="O126" s="1638"/>
      <c r="P126" s="1638"/>
      <c r="Q126" s="1638"/>
      <c r="R126" s="1638"/>
      <c r="S126" s="1638"/>
      <c r="T126" s="1638"/>
      <c r="U126" s="678"/>
      <c r="V126" s="1638">
        <v>0</v>
      </c>
    </row>
    <row s="1853" customFormat="1" customHeight="1" ht="22.5">
      <c r="A127" s="1638"/>
      <c r="B127" s="2400" t="s">
        <v>1011</v>
      </c>
      <c r="C127" s="2401" t="s">
        <v>688</v>
      </c>
      <c r="D127" s="692" t="str">
        <f>B127&amp;".1"</f>
        <v>3.31.1</v>
      </c>
      <c r="E127" s="1670" t="s">
        <v>941</v>
      </c>
      <c r="F127" s="2266" t="s">
        <v>305</v>
      </c>
      <c r="G127" s="2356" t="s">
        <v>22</v>
      </c>
      <c r="H127" s="821" t="s">
        <v>22</v>
      </c>
      <c r="I127" s="2356" t="s">
        <v>1012</v>
      </c>
      <c r="J127" s="821" t="s">
        <v>22</v>
      </c>
      <c r="K127" s="1528"/>
      <c r="L127" s="1638"/>
      <c r="M127" s="1638"/>
      <c r="N127" s="1638"/>
      <c r="O127" s="1638"/>
      <c r="P127" s="1638"/>
      <c r="Q127" s="1638"/>
      <c r="R127" s="1638"/>
      <c r="S127" s="1638"/>
      <c r="T127" s="1638"/>
      <c r="U127" s="678"/>
      <c r="V127" s="1638">
        <v>0</v>
      </c>
    </row>
    <row s="1853" customFormat="1" customHeight="1" ht="15">
      <c r="A128" s="1638"/>
      <c r="B128" s="2400"/>
      <c r="C128" s="2401"/>
      <c r="D128" s="692" t="str">
        <f>B127&amp;".2"</f>
        <v>3.31.2</v>
      </c>
      <c r="E128" s="1670" t="s">
        <v>942</v>
      </c>
      <c r="F128" s="2266" t="s">
        <v>305</v>
      </c>
      <c r="G128" s="1741" t="s">
        <v>22</v>
      </c>
      <c r="H128" s="821" t="s">
        <v>22</v>
      </c>
      <c r="I128" s="1741">
        <v>46113</v>
      </c>
      <c r="J128" s="821" t="s">
        <v>22</v>
      </c>
      <c r="K128" s="1528" t="s">
        <v>943</v>
      </c>
      <c r="L128" s="1638"/>
      <c r="M128" s="1638"/>
      <c r="N128" s="1638"/>
      <c r="O128" s="1638"/>
      <c r="P128" s="1638"/>
      <c r="Q128" s="1638"/>
      <c r="R128" s="1638"/>
      <c r="S128" s="1638"/>
      <c r="T128" s="1638"/>
      <c r="U128" s="678"/>
      <c r="V128" s="1638">
        <v>0</v>
      </c>
    </row>
    <row s="1853" customFormat="1" customHeight="1" ht="15">
      <c r="A129" s="1638"/>
      <c r="B129" s="2400"/>
      <c r="C129" s="2401"/>
      <c r="D129" s="692" t="str">
        <f>B127&amp;".3"</f>
        <v>3.31.3</v>
      </c>
      <c r="E129" s="1670" t="s">
        <v>944</v>
      </c>
      <c r="F129" s="2266" t="s">
        <v>305</v>
      </c>
      <c r="G129" s="1741" t="s">
        <v>22</v>
      </c>
      <c r="H129" s="821" t="s">
        <v>22</v>
      </c>
      <c r="I129" s="1741">
        <v>46203</v>
      </c>
      <c r="J129" s="821" t="s">
        <v>22</v>
      </c>
      <c r="K129" s="1528" t="s">
        <v>945</v>
      </c>
      <c r="L129" s="1638"/>
      <c r="M129" s="1638"/>
      <c r="N129" s="1638"/>
      <c r="O129" s="1638"/>
      <c r="P129" s="1638"/>
      <c r="Q129" s="1638"/>
      <c r="R129" s="1638"/>
      <c r="S129" s="1638"/>
      <c r="T129" s="1638"/>
      <c r="U129" s="678"/>
      <c r="V129" s="1638">
        <v>0</v>
      </c>
    </row>
    <row s="1853" customFormat="1" customHeight="1" ht="22.5">
      <c r="A130" s="1638"/>
      <c r="B130" s="2400" t="s">
        <v>1013</v>
      </c>
      <c r="C130" s="2401" t="s">
        <v>688</v>
      </c>
      <c r="D130" s="692" t="str">
        <f>B130&amp;".1"</f>
        <v>3.32.1</v>
      </c>
      <c r="E130" s="1670" t="s">
        <v>941</v>
      </c>
      <c r="F130" s="2266" t="s">
        <v>305</v>
      </c>
      <c r="G130" s="2356" t="s">
        <v>22</v>
      </c>
      <c r="H130" s="821" t="s">
        <v>22</v>
      </c>
      <c r="I130" s="2356" t="s">
        <v>1014</v>
      </c>
      <c r="J130" s="821" t="s">
        <v>22</v>
      </c>
      <c r="K130" s="1528"/>
      <c r="L130" s="1638"/>
      <c r="M130" s="1638"/>
      <c r="N130" s="1638"/>
      <c r="O130" s="1638"/>
      <c r="P130" s="1638"/>
      <c r="Q130" s="1638"/>
      <c r="R130" s="1638"/>
      <c r="S130" s="1638"/>
      <c r="T130" s="1638"/>
      <c r="U130" s="678"/>
      <c r="V130" s="1638">
        <v>0</v>
      </c>
    </row>
    <row s="1853" customFormat="1" customHeight="1" ht="15">
      <c r="A131" s="1638"/>
      <c r="B131" s="2400"/>
      <c r="C131" s="2401"/>
      <c r="D131" s="692" t="str">
        <f>B130&amp;".2"</f>
        <v>3.32.2</v>
      </c>
      <c r="E131" s="1670" t="s">
        <v>942</v>
      </c>
      <c r="F131" s="2266" t="s">
        <v>305</v>
      </c>
      <c r="G131" s="1741" t="s">
        <v>22</v>
      </c>
      <c r="H131" s="821" t="s">
        <v>22</v>
      </c>
      <c r="I131" s="1741">
        <v>46154</v>
      </c>
      <c r="J131" s="821" t="s">
        <v>22</v>
      </c>
      <c r="K131" s="1528" t="s">
        <v>943</v>
      </c>
      <c r="L131" s="1638"/>
      <c r="M131" s="1638"/>
      <c r="N131" s="1638"/>
      <c r="O131" s="1638"/>
      <c r="P131" s="1638"/>
      <c r="Q131" s="1638"/>
      <c r="R131" s="1638"/>
      <c r="S131" s="1638"/>
      <c r="T131" s="1638"/>
      <c r="U131" s="678"/>
      <c r="V131" s="1638">
        <v>0</v>
      </c>
    </row>
    <row s="1853" customFormat="1" customHeight="1" ht="15">
      <c r="A132" s="1638"/>
      <c r="B132" s="2400"/>
      <c r="C132" s="2401"/>
      <c r="D132" s="692" t="str">
        <f>B130&amp;".3"</f>
        <v>3.32.3</v>
      </c>
      <c r="E132" s="1670" t="s">
        <v>944</v>
      </c>
      <c r="F132" s="2266" t="s">
        <v>305</v>
      </c>
      <c r="G132" s="1741" t="s">
        <v>22</v>
      </c>
      <c r="H132" s="821" t="s">
        <v>22</v>
      </c>
      <c r="I132" s="1741">
        <v>46203</v>
      </c>
      <c r="J132" s="821" t="s">
        <v>22</v>
      </c>
      <c r="K132" s="1528" t="s">
        <v>945</v>
      </c>
      <c r="L132" s="1638"/>
      <c r="M132" s="1638"/>
      <c r="N132" s="1638"/>
      <c r="O132" s="1638"/>
      <c r="P132" s="1638"/>
      <c r="Q132" s="1638"/>
      <c r="R132" s="1638"/>
      <c r="S132" s="1638"/>
      <c r="T132" s="1638"/>
      <c r="U132" s="678"/>
      <c r="V132" s="1638">
        <v>0</v>
      </c>
    </row>
    <row s="1853" customFormat="1" customHeight="1" ht="22.5">
      <c r="A133" s="1638"/>
      <c r="B133" s="2400" t="s">
        <v>1015</v>
      </c>
      <c r="C133" s="2401" t="s">
        <v>688</v>
      </c>
      <c r="D133" s="692" t="str">
        <f>B133&amp;".1"</f>
        <v>3.33.1</v>
      </c>
      <c r="E133" s="1670" t="s">
        <v>941</v>
      </c>
      <c r="F133" s="2266" t="s">
        <v>305</v>
      </c>
      <c r="G133" s="2356" t="s">
        <v>22</v>
      </c>
      <c r="H133" s="821" t="s">
        <v>22</v>
      </c>
      <c r="I133" s="2356" t="s">
        <v>1016</v>
      </c>
      <c r="J133" s="821" t="s">
        <v>22</v>
      </c>
      <c r="K133" s="1528"/>
      <c r="L133" s="1638"/>
      <c r="M133" s="1638"/>
      <c r="N133" s="1638"/>
      <c r="O133" s="1638"/>
      <c r="P133" s="1638"/>
      <c r="Q133" s="1638"/>
      <c r="R133" s="1638"/>
      <c r="S133" s="1638"/>
      <c r="T133" s="1638"/>
      <c r="U133" s="678"/>
      <c r="V133" s="1638">
        <v>0</v>
      </c>
    </row>
    <row s="1853" customFormat="1" customHeight="1" ht="15">
      <c r="A134" s="1638"/>
      <c r="B134" s="2400"/>
      <c r="C134" s="2401"/>
      <c r="D134" s="692" t="str">
        <f>B133&amp;".2"</f>
        <v>3.33.2</v>
      </c>
      <c r="E134" s="1670" t="s">
        <v>942</v>
      </c>
      <c r="F134" s="2266" t="s">
        <v>305</v>
      </c>
      <c r="G134" s="1741" t="s">
        <v>22</v>
      </c>
      <c r="H134" s="821" t="s">
        <v>22</v>
      </c>
      <c r="I134" s="1741">
        <v>46146</v>
      </c>
      <c r="J134" s="821" t="s">
        <v>22</v>
      </c>
      <c r="K134" s="1528" t="s">
        <v>943</v>
      </c>
      <c r="L134" s="1638"/>
      <c r="M134" s="1638"/>
      <c r="N134" s="1638"/>
      <c r="O134" s="1638"/>
      <c r="P134" s="1638"/>
      <c r="Q134" s="1638"/>
      <c r="R134" s="1638"/>
      <c r="S134" s="1638"/>
      <c r="T134" s="1638"/>
      <c r="U134" s="678"/>
      <c r="V134" s="1638">
        <v>0</v>
      </c>
    </row>
    <row s="1853" customFormat="1" customHeight="1" ht="15">
      <c r="A135" s="1638"/>
      <c r="B135" s="2400"/>
      <c r="C135" s="2401"/>
      <c r="D135" s="692" t="str">
        <f>B133&amp;".3"</f>
        <v>3.33.3</v>
      </c>
      <c r="E135" s="1670" t="s">
        <v>944</v>
      </c>
      <c r="F135" s="2266" t="s">
        <v>305</v>
      </c>
      <c r="G135" s="1741" t="s">
        <v>22</v>
      </c>
      <c r="H135" s="821" t="s">
        <v>22</v>
      </c>
      <c r="I135" s="1741">
        <v>46203</v>
      </c>
      <c r="J135" s="821" t="s">
        <v>22</v>
      </c>
      <c r="K135" s="1528" t="s">
        <v>945</v>
      </c>
      <c r="L135" s="1638"/>
      <c r="M135" s="1638"/>
      <c r="N135" s="1638"/>
      <c r="O135" s="1638"/>
      <c r="P135" s="1638"/>
      <c r="Q135" s="1638"/>
      <c r="R135" s="1638"/>
      <c r="S135" s="1638"/>
      <c r="T135" s="1638"/>
      <c r="U135" s="678"/>
      <c r="V135" s="1638">
        <v>0</v>
      </c>
    </row>
    <row s="1853" customFormat="1" customHeight="1" ht="22.5">
      <c r="A136" s="1638"/>
      <c r="B136" s="2400" t="s">
        <v>1017</v>
      </c>
      <c r="C136" s="2401" t="s">
        <v>688</v>
      </c>
      <c r="D136" s="692" t="str">
        <f>B136&amp;".1"</f>
        <v>3.34.1</v>
      </c>
      <c r="E136" s="1670" t="s">
        <v>941</v>
      </c>
      <c r="F136" s="2266" t="s">
        <v>305</v>
      </c>
      <c r="G136" s="2356" t="s">
        <v>22</v>
      </c>
      <c r="H136" s="821" t="s">
        <v>22</v>
      </c>
      <c r="I136" s="2356" t="s">
        <v>1018</v>
      </c>
      <c r="J136" s="821" t="s">
        <v>22</v>
      </c>
      <c r="K136" s="1528"/>
      <c r="L136" s="1638"/>
      <c r="M136" s="1638"/>
      <c r="N136" s="1638"/>
      <c r="O136" s="1638"/>
      <c r="P136" s="1638"/>
      <c r="Q136" s="1638"/>
      <c r="R136" s="1638"/>
      <c r="S136" s="1638"/>
      <c r="T136" s="1638"/>
      <c r="U136" s="678"/>
      <c r="V136" s="1638">
        <v>0</v>
      </c>
    </row>
    <row s="1853" customFormat="1" customHeight="1" ht="15">
      <c r="A137" s="1638"/>
      <c r="B137" s="2400"/>
      <c r="C137" s="2401"/>
      <c r="D137" s="692" t="str">
        <f>B136&amp;".2"</f>
        <v>3.34.2</v>
      </c>
      <c r="E137" s="1670" t="s">
        <v>942</v>
      </c>
      <c r="F137" s="2266" t="s">
        <v>305</v>
      </c>
      <c r="G137" s="1741" t="s">
        <v>22</v>
      </c>
      <c r="H137" s="821" t="s">
        <v>22</v>
      </c>
      <c r="I137" s="1741">
        <v>46146</v>
      </c>
      <c r="J137" s="821" t="s">
        <v>22</v>
      </c>
      <c r="K137" s="1528" t="s">
        <v>943</v>
      </c>
      <c r="L137" s="1638"/>
      <c r="M137" s="1638"/>
      <c r="N137" s="1638"/>
      <c r="O137" s="1638"/>
      <c r="P137" s="1638"/>
      <c r="Q137" s="1638"/>
      <c r="R137" s="1638"/>
      <c r="S137" s="1638"/>
      <c r="T137" s="1638"/>
      <c r="U137" s="678"/>
      <c r="V137" s="1638">
        <v>0</v>
      </c>
    </row>
    <row s="1853" customFormat="1" customHeight="1" ht="15">
      <c r="A138" s="1638"/>
      <c r="B138" s="2400"/>
      <c r="C138" s="2401"/>
      <c r="D138" s="692" t="str">
        <f>B136&amp;".3"</f>
        <v>3.34.3</v>
      </c>
      <c r="E138" s="1670" t="s">
        <v>944</v>
      </c>
      <c r="F138" s="2266" t="s">
        <v>305</v>
      </c>
      <c r="G138" s="1741" t="s">
        <v>22</v>
      </c>
      <c r="H138" s="821" t="s">
        <v>22</v>
      </c>
      <c r="I138" s="1741">
        <v>46203</v>
      </c>
      <c r="J138" s="821" t="s">
        <v>22</v>
      </c>
      <c r="K138" s="1528" t="s">
        <v>945</v>
      </c>
      <c r="L138" s="1638"/>
      <c r="M138" s="1638"/>
      <c r="N138" s="1638"/>
      <c r="O138" s="1638"/>
      <c r="P138" s="1638"/>
      <c r="Q138" s="1638"/>
      <c r="R138" s="1638"/>
      <c r="S138" s="1638"/>
      <c r="T138" s="1638"/>
      <c r="U138" s="678"/>
      <c r="V138" s="1638">
        <v>0</v>
      </c>
    </row>
    <row s="1853" customFormat="1" customHeight="1" ht="22.5">
      <c r="A139" s="1638"/>
      <c r="B139" s="2400" t="s">
        <v>1019</v>
      </c>
      <c r="C139" s="2401" t="s">
        <v>688</v>
      </c>
      <c r="D139" s="692" t="str">
        <f>B139&amp;".1"</f>
        <v>3.35.1</v>
      </c>
      <c r="E139" s="1670" t="s">
        <v>941</v>
      </c>
      <c r="F139" s="2266" t="s">
        <v>305</v>
      </c>
      <c r="G139" s="2356" t="s">
        <v>22</v>
      </c>
      <c r="H139" s="821" t="s">
        <v>22</v>
      </c>
      <c r="I139" s="2356" t="s">
        <v>1020</v>
      </c>
      <c r="J139" s="821" t="s">
        <v>22</v>
      </c>
      <c r="K139" s="1528"/>
      <c r="L139" s="1638"/>
      <c r="M139" s="1638"/>
      <c r="N139" s="1638"/>
      <c r="O139" s="1638"/>
      <c r="P139" s="1638"/>
      <c r="Q139" s="1638"/>
      <c r="R139" s="1638"/>
      <c r="S139" s="1638"/>
      <c r="T139" s="1638"/>
      <c r="U139" s="678"/>
      <c r="V139" s="1638">
        <v>0</v>
      </c>
    </row>
    <row s="1853" customFormat="1" customHeight="1" ht="15">
      <c r="A140" s="1638"/>
      <c r="B140" s="2400"/>
      <c r="C140" s="2401"/>
      <c r="D140" s="692" t="str">
        <f>B139&amp;".2"</f>
        <v>3.35.2</v>
      </c>
      <c r="E140" s="1670" t="s">
        <v>942</v>
      </c>
      <c r="F140" s="2266" t="s">
        <v>305</v>
      </c>
      <c r="G140" s="1741" t="s">
        <v>22</v>
      </c>
      <c r="H140" s="821" t="s">
        <v>22</v>
      </c>
      <c r="I140" s="1741">
        <v>46113</v>
      </c>
      <c r="J140" s="821" t="s">
        <v>22</v>
      </c>
      <c r="K140" s="1528" t="s">
        <v>943</v>
      </c>
      <c r="L140" s="1638"/>
      <c r="M140" s="1638"/>
      <c r="N140" s="1638"/>
      <c r="O140" s="1638"/>
      <c r="P140" s="1638"/>
      <c r="Q140" s="1638"/>
      <c r="R140" s="1638"/>
      <c r="S140" s="1638"/>
      <c r="T140" s="1638"/>
      <c r="U140" s="678"/>
      <c r="V140" s="1638">
        <v>0</v>
      </c>
    </row>
    <row s="1853" customFormat="1" customHeight="1" ht="15">
      <c r="A141" s="1638"/>
      <c r="B141" s="2400"/>
      <c r="C141" s="2401"/>
      <c r="D141" s="692" t="str">
        <f>B139&amp;".3"</f>
        <v>3.35.3</v>
      </c>
      <c r="E141" s="1670" t="s">
        <v>944</v>
      </c>
      <c r="F141" s="2266" t="s">
        <v>305</v>
      </c>
      <c r="G141" s="1741" t="s">
        <v>22</v>
      </c>
      <c r="H141" s="821" t="s">
        <v>22</v>
      </c>
      <c r="I141" s="1741">
        <v>46203</v>
      </c>
      <c r="J141" s="821" t="s">
        <v>22</v>
      </c>
      <c r="K141" s="1528" t="s">
        <v>945</v>
      </c>
      <c r="L141" s="1638"/>
      <c r="M141" s="1638"/>
      <c r="N141" s="1638"/>
      <c r="O141" s="1638"/>
      <c r="P141" s="1638"/>
      <c r="Q141" s="1638"/>
      <c r="R141" s="1638"/>
      <c r="S141" s="1638"/>
      <c r="T141" s="1638"/>
      <c r="U141" s="678"/>
      <c r="V141" s="1638">
        <v>0</v>
      </c>
    </row>
    <row s="1853" customFormat="1" customHeight="1" ht="22.5">
      <c r="A142" s="1638"/>
      <c r="B142" s="2400" t="s">
        <v>1021</v>
      </c>
      <c r="C142" s="2401" t="s">
        <v>688</v>
      </c>
      <c r="D142" s="692" t="str">
        <f>B142&amp;".1"</f>
        <v>3.36.1</v>
      </c>
      <c r="E142" s="1670" t="s">
        <v>941</v>
      </c>
      <c r="F142" s="2266" t="s">
        <v>305</v>
      </c>
      <c r="G142" s="2356" t="s">
        <v>22</v>
      </c>
      <c r="H142" s="821" t="s">
        <v>22</v>
      </c>
      <c r="I142" s="2356" t="s">
        <v>1022</v>
      </c>
      <c r="J142" s="821" t="s">
        <v>22</v>
      </c>
      <c r="K142" s="1528"/>
      <c r="L142" s="1638"/>
      <c r="M142" s="1638"/>
      <c r="N142" s="1638"/>
      <c r="O142" s="1638"/>
      <c r="P142" s="1638"/>
      <c r="Q142" s="1638"/>
      <c r="R142" s="1638"/>
      <c r="S142" s="1638"/>
      <c r="T142" s="1638"/>
      <c r="U142" s="678"/>
      <c r="V142" s="1638">
        <v>0</v>
      </c>
    </row>
    <row s="1853" customFormat="1" customHeight="1" ht="15">
      <c r="A143" s="1638"/>
      <c r="B143" s="2400"/>
      <c r="C143" s="2401"/>
      <c r="D143" s="692" t="str">
        <f>B142&amp;".2"</f>
        <v>3.36.2</v>
      </c>
      <c r="E143" s="1670" t="s">
        <v>942</v>
      </c>
      <c r="F143" s="2266" t="s">
        <v>305</v>
      </c>
      <c r="G143" s="1741" t="s">
        <v>22</v>
      </c>
      <c r="H143" s="821" t="s">
        <v>22</v>
      </c>
      <c r="I143" s="1741">
        <v>46167</v>
      </c>
      <c r="J143" s="821" t="s">
        <v>22</v>
      </c>
      <c r="K143" s="1528" t="s">
        <v>943</v>
      </c>
      <c r="L143" s="1638"/>
      <c r="M143" s="1638"/>
      <c r="N143" s="1638"/>
      <c r="O143" s="1638"/>
      <c r="P143" s="1638"/>
      <c r="Q143" s="1638"/>
      <c r="R143" s="1638"/>
      <c r="S143" s="1638"/>
      <c r="T143" s="1638"/>
      <c r="U143" s="678"/>
      <c r="V143" s="1638">
        <v>0</v>
      </c>
    </row>
    <row s="1853" customFormat="1" customHeight="1" ht="15">
      <c r="A144" s="1638"/>
      <c r="B144" s="2400"/>
      <c r="C144" s="2401"/>
      <c r="D144" s="692" t="str">
        <f>B142&amp;".3"</f>
        <v>3.36.3</v>
      </c>
      <c r="E144" s="1670" t="s">
        <v>944</v>
      </c>
      <c r="F144" s="2266" t="s">
        <v>305</v>
      </c>
      <c r="G144" s="1741" t="s">
        <v>22</v>
      </c>
      <c r="H144" s="821" t="s">
        <v>22</v>
      </c>
      <c r="I144" s="1741">
        <v>46203</v>
      </c>
      <c r="J144" s="821" t="s">
        <v>22</v>
      </c>
      <c r="K144" s="1528" t="s">
        <v>945</v>
      </c>
      <c r="L144" s="1638"/>
      <c r="M144" s="1638"/>
      <c r="N144" s="1638"/>
      <c r="O144" s="1638"/>
      <c r="P144" s="1638"/>
      <c r="Q144" s="1638"/>
      <c r="R144" s="1638"/>
      <c r="S144" s="1638"/>
      <c r="T144" s="1638"/>
      <c r="U144" s="678"/>
      <c r="V144" s="1638">
        <v>0</v>
      </c>
    </row>
    <row s="1853" customFormat="1" customHeight="1" ht="22.5">
      <c r="A145" s="1638"/>
      <c r="B145" s="2400" t="s">
        <v>1023</v>
      </c>
      <c r="C145" s="2401" t="s">
        <v>688</v>
      </c>
      <c r="D145" s="692" t="str">
        <f>B145&amp;".1"</f>
        <v>3.37.1</v>
      </c>
      <c r="E145" s="1670" t="s">
        <v>941</v>
      </c>
      <c r="F145" s="2266" t="s">
        <v>305</v>
      </c>
      <c r="G145" s="2356" t="s">
        <v>22</v>
      </c>
      <c r="H145" s="821" t="s">
        <v>22</v>
      </c>
      <c r="I145" s="2356" t="s">
        <v>1024</v>
      </c>
      <c r="J145" s="821" t="s">
        <v>22</v>
      </c>
      <c r="K145" s="1528"/>
      <c r="L145" s="1638"/>
      <c r="M145" s="1638"/>
      <c r="N145" s="1638"/>
      <c r="O145" s="1638"/>
      <c r="P145" s="1638"/>
      <c r="Q145" s="1638"/>
      <c r="R145" s="1638"/>
      <c r="S145" s="1638"/>
      <c r="T145" s="1638"/>
      <c r="U145" s="678"/>
      <c r="V145" s="1638">
        <v>0</v>
      </c>
    </row>
    <row s="1853" customFormat="1" customHeight="1" ht="15">
      <c r="A146" s="1638"/>
      <c r="B146" s="2400"/>
      <c r="C146" s="2401"/>
      <c r="D146" s="692" t="str">
        <f>B145&amp;".2"</f>
        <v>3.37.2</v>
      </c>
      <c r="E146" s="1670" t="s">
        <v>942</v>
      </c>
      <c r="F146" s="2266" t="s">
        <v>305</v>
      </c>
      <c r="G146" s="1741" t="s">
        <v>22</v>
      </c>
      <c r="H146" s="821" t="s">
        <v>22</v>
      </c>
      <c r="I146" s="1741">
        <v>46154</v>
      </c>
      <c r="J146" s="821" t="s">
        <v>22</v>
      </c>
      <c r="K146" s="1528" t="s">
        <v>943</v>
      </c>
      <c r="L146" s="1638"/>
      <c r="M146" s="1638"/>
      <c r="N146" s="1638"/>
      <c r="O146" s="1638"/>
      <c r="P146" s="1638"/>
      <c r="Q146" s="1638"/>
      <c r="R146" s="1638"/>
      <c r="S146" s="1638"/>
      <c r="T146" s="1638"/>
      <c r="U146" s="678"/>
      <c r="V146" s="1638">
        <v>0</v>
      </c>
    </row>
    <row s="1853" customFormat="1" customHeight="1" ht="15">
      <c r="A147" s="1638"/>
      <c r="B147" s="2400"/>
      <c r="C147" s="2401"/>
      <c r="D147" s="692" t="str">
        <f>B145&amp;".3"</f>
        <v>3.37.3</v>
      </c>
      <c r="E147" s="1670" t="s">
        <v>944</v>
      </c>
      <c r="F147" s="2266" t="s">
        <v>305</v>
      </c>
      <c r="G147" s="1741" t="s">
        <v>22</v>
      </c>
      <c r="H147" s="821" t="s">
        <v>22</v>
      </c>
      <c r="I147" s="1741">
        <v>46203</v>
      </c>
      <c r="J147" s="821" t="s">
        <v>22</v>
      </c>
      <c r="K147" s="1528" t="s">
        <v>945</v>
      </c>
      <c r="L147" s="1638"/>
      <c r="M147" s="1638"/>
      <c r="N147" s="1638"/>
      <c r="O147" s="1638"/>
      <c r="P147" s="1638"/>
      <c r="Q147" s="1638"/>
      <c r="R147" s="1638"/>
      <c r="S147" s="1638"/>
      <c r="T147" s="1638"/>
      <c r="U147" s="678"/>
      <c r="V147" s="1638">
        <v>0</v>
      </c>
    </row>
    <row s="1853" customFormat="1" customHeight="1" ht="22.5">
      <c r="A148" s="1638"/>
      <c r="B148" s="2400" t="s">
        <v>1025</v>
      </c>
      <c r="C148" s="2401" t="s">
        <v>688</v>
      </c>
      <c r="D148" s="692" t="str">
        <f>B148&amp;".1"</f>
        <v>3.38.1</v>
      </c>
      <c r="E148" s="1670" t="s">
        <v>941</v>
      </c>
      <c r="F148" s="2266" t="s">
        <v>305</v>
      </c>
      <c r="G148" s="2356" t="s">
        <v>22</v>
      </c>
      <c r="H148" s="821" t="s">
        <v>22</v>
      </c>
      <c r="I148" s="2356" t="s">
        <v>1026</v>
      </c>
      <c r="J148" s="821" t="s">
        <v>22</v>
      </c>
      <c r="K148" s="1528"/>
      <c r="L148" s="1638"/>
      <c r="M148" s="1638"/>
      <c r="N148" s="1638"/>
      <c r="O148" s="1638"/>
      <c r="P148" s="1638"/>
      <c r="Q148" s="1638"/>
      <c r="R148" s="1638"/>
      <c r="S148" s="1638"/>
      <c r="T148" s="1638"/>
      <c r="U148" s="678"/>
      <c r="V148" s="1638">
        <v>0</v>
      </c>
    </row>
    <row s="1853" customFormat="1" customHeight="1" ht="15">
      <c r="A149" s="1638"/>
      <c r="B149" s="2400"/>
      <c r="C149" s="2401"/>
      <c r="D149" s="692" t="str">
        <f>B148&amp;".2"</f>
        <v>3.38.2</v>
      </c>
      <c r="E149" s="1670" t="s">
        <v>942</v>
      </c>
      <c r="F149" s="2266" t="s">
        <v>305</v>
      </c>
      <c r="G149" s="1741" t="s">
        <v>22</v>
      </c>
      <c r="H149" s="821" t="s">
        <v>22</v>
      </c>
      <c r="I149" s="1741">
        <v>46127</v>
      </c>
      <c r="J149" s="821" t="s">
        <v>22</v>
      </c>
      <c r="K149" s="1528" t="s">
        <v>943</v>
      </c>
      <c r="L149" s="1638"/>
      <c r="M149" s="1638"/>
      <c r="N149" s="1638"/>
      <c r="O149" s="1638"/>
      <c r="P149" s="1638"/>
      <c r="Q149" s="1638"/>
      <c r="R149" s="1638"/>
      <c r="S149" s="1638"/>
      <c r="T149" s="1638"/>
      <c r="U149" s="678"/>
      <c r="V149" s="1638">
        <v>0</v>
      </c>
    </row>
    <row s="1853" customFormat="1" customHeight="1" ht="15">
      <c r="A150" s="1638"/>
      <c r="B150" s="2400"/>
      <c r="C150" s="2401"/>
      <c r="D150" s="692" t="str">
        <f>B148&amp;".3"</f>
        <v>3.38.3</v>
      </c>
      <c r="E150" s="1670" t="s">
        <v>944</v>
      </c>
      <c r="F150" s="2266" t="s">
        <v>305</v>
      </c>
      <c r="G150" s="1741" t="s">
        <v>22</v>
      </c>
      <c r="H150" s="821" t="s">
        <v>22</v>
      </c>
      <c r="I150" s="1741">
        <v>46203</v>
      </c>
      <c r="J150" s="821" t="s">
        <v>22</v>
      </c>
      <c r="K150" s="1528" t="s">
        <v>945</v>
      </c>
      <c r="L150" s="1638"/>
      <c r="M150" s="1638"/>
      <c r="N150" s="1638"/>
      <c r="O150" s="1638"/>
      <c r="P150" s="1638"/>
      <c r="Q150" s="1638"/>
      <c r="R150" s="1638"/>
      <c r="S150" s="1638"/>
      <c r="T150" s="1638"/>
      <c r="U150" s="678"/>
      <c r="V150" s="1638">
        <v>0</v>
      </c>
    </row>
    <row s="1853" customFormat="1" customHeight="1" ht="22.5">
      <c r="A151" s="1638"/>
      <c r="B151" s="2400" t="s">
        <v>1027</v>
      </c>
      <c r="C151" s="2401" t="s">
        <v>688</v>
      </c>
      <c r="D151" s="692" t="str">
        <f>B151&amp;".1"</f>
        <v>3.39.1</v>
      </c>
      <c r="E151" s="1670" t="s">
        <v>941</v>
      </c>
      <c r="F151" s="2266" t="s">
        <v>305</v>
      </c>
      <c r="G151" s="2356" t="s">
        <v>22</v>
      </c>
      <c r="H151" s="821" t="s">
        <v>22</v>
      </c>
      <c r="I151" s="2356" t="s">
        <v>1028</v>
      </c>
      <c r="J151" s="821" t="s">
        <v>22</v>
      </c>
      <c r="K151" s="1528"/>
      <c r="L151" s="1638"/>
      <c r="M151" s="1638"/>
      <c r="N151" s="1638"/>
      <c r="O151" s="1638"/>
      <c r="P151" s="1638"/>
      <c r="Q151" s="1638"/>
      <c r="R151" s="1638"/>
      <c r="S151" s="1638"/>
      <c r="T151" s="1638"/>
      <c r="U151" s="678"/>
      <c r="V151" s="1638">
        <v>0</v>
      </c>
    </row>
    <row s="1853" customFormat="1" customHeight="1" ht="15">
      <c r="A152" s="1638"/>
      <c r="B152" s="2400"/>
      <c r="C152" s="2401"/>
      <c r="D152" s="692" t="str">
        <f>B151&amp;".2"</f>
        <v>3.39.2</v>
      </c>
      <c r="E152" s="1670" t="s">
        <v>942</v>
      </c>
      <c r="F152" s="2266" t="s">
        <v>305</v>
      </c>
      <c r="G152" s="1741" t="s">
        <v>22</v>
      </c>
      <c r="H152" s="821" t="s">
        <v>22</v>
      </c>
      <c r="I152" s="1741">
        <v>46156</v>
      </c>
      <c r="J152" s="821" t="s">
        <v>22</v>
      </c>
      <c r="K152" s="1528" t="s">
        <v>943</v>
      </c>
      <c r="L152" s="1638"/>
      <c r="M152" s="1638"/>
      <c r="N152" s="1638"/>
      <c r="O152" s="1638"/>
      <c r="P152" s="1638"/>
      <c r="Q152" s="1638"/>
      <c r="R152" s="1638"/>
      <c r="S152" s="1638"/>
      <c r="T152" s="1638"/>
      <c r="U152" s="678"/>
      <c r="V152" s="1638">
        <v>0</v>
      </c>
    </row>
    <row s="1853" customFormat="1" customHeight="1" ht="15">
      <c r="A153" s="1638"/>
      <c r="B153" s="2400"/>
      <c r="C153" s="2401"/>
      <c r="D153" s="692" t="str">
        <f>B151&amp;".3"</f>
        <v>3.39.3</v>
      </c>
      <c r="E153" s="1670" t="s">
        <v>944</v>
      </c>
      <c r="F153" s="2266" t="s">
        <v>305</v>
      </c>
      <c r="G153" s="1741" t="s">
        <v>22</v>
      </c>
      <c r="H153" s="821" t="s">
        <v>22</v>
      </c>
      <c r="I153" s="1741">
        <v>46203</v>
      </c>
      <c r="J153" s="821" t="s">
        <v>22</v>
      </c>
      <c r="K153" s="1528" t="s">
        <v>945</v>
      </c>
      <c r="L153" s="1638"/>
      <c r="M153" s="1638"/>
      <c r="N153" s="1638"/>
      <c r="O153" s="1638"/>
      <c r="P153" s="1638"/>
      <c r="Q153" s="1638"/>
      <c r="R153" s="1638"/>
      <c r="S153" s="1638"/>
      <c r="T153" s="1638"/>
      <c r="U153" s="678"/>
      <c r="V153" s="1638">
        <v>0</v>
      </c>
    </row>
    <row customHeight="1" ht="11.549999999999999">
      <c r="A154" s="508"/>
      <c r="C154" s="508"/>
      <c r="D154" s="350"/>
      <c r="E154" s="583" t="s">
        <v>1029</v>
      </c>
      <c r="F154" s="575"/>
      <c r="G154" s="697"/>
      <c r="H154" s="697"/>
      <c r="I154" s="697"/>
      <c r="J154" s="697"/>
      <c r="K154" s="576"/>
      <c r="U154" s="508"/>
      <c r="V154" s="508">
        <v>11</v>
      </c>
    </row>
    <row customHeight="1" ht="71.25">
      <c r="A155" s="508"/>
      <c r="B155" s="508" t="s">
        <v>1030</v>
      </c>
      <c r="C155" s="529"/>
      <c r="D155" s="695">
        <v>4</v>
      </c>
      <c r="E155" s="696" t="s">
        <v>1031</v>
      </c>
      <c r="F155" s="698" t="s">
        <v>305</v>
      </c>
      <c r="G155" s="817" t="s">
        <v>956</v>
      </c>
      <c r="H155" s="818" t="s">
        <v>305</v>
      </c>
      <c r="I155" s="527" t="s">
        <v>956</v>
      </c>
      <c r="J155" s="524" t="s">
        <v>305</v>
      </c>
      <c r="K155" s="682" t="s">
        <v>1032</v>
      </c>
      <c r="V155" s="508">
        <v>68</v>
      </c>
    </row>
    <row s="1853" customFormat="1" customHeight="1" ht="33.75">
      <c r="A156" s="1638"/>
      <c r="B156" s="2400" t="s">
        <v>753</v>
      </c>
      <c r="C156" s="2401" t="s">
        <v>688</v>
      </c>
      <c r="D156" s="692" t="str">
        <f>B156&amp;".1"</f>
        <v>4.1.1</v>
      </c>
      <c r="E156" s="1670" t="s">
        <v>946</v>
      </c>
      <c r="F156" s="2266" t="s">
        <v>305</v>
      </c>
      <c r="G156" s="864" t="s">
        <v>22</v>
      </c>
      <c r="H156" s="821" t="s">
        <v>22</v>
      </c>
      <c r="I156" s="864" t="s">
        <v>1033</v>
      </c>
      <c r="J156" s="821" t="s">
        <v>22</v>
      </c>
      <c r="K156" s="1528" t="s">
        <v>947</v>
      </c>
      <c r="L156" s="1638"/>
      <c r="M156" s="1638"/>
      <c r="N156" s="1638"/>
      <c r="O156" s="1638"/>
      <c r="P156" s="1638"/>
      <c r="Q156" s="1638"/>
      <c r="R156" s="1638"/>
      <c r="S156" s="1638"/>
      <c r="T156" s="1638"/>
      <c r="U156" s="678"/>
      <c r="V156" s="1638">
        <v>0</v>
      </c>
    </row>
    <row s="1853" customFormat="1" customHeight="1" ht="15">
      <c r="A157" s="1635"/>
      <c r="B157" s="2400"/>
      <c r="C157" s="2401"/>
      <c r="D157" s="692" t="str">
        <f>B156&amp;".2"</f>
        <v>4.1.2</v>
      </c>
      <c r="E157" s="1670" t="s">
        <v>948</v>
      </c>
      <c r="F157" s="2266" t="s">
        <v>305</v>
      </c>
      <c r="G157" s="1735" t="s">
        <v>22</v>
      </c>
      <c r="H157" s="821" t="s">
        <v>22</v>
      </c>
      <c r="I157" s="1735">
        <v>46129</v>
      </c>
      <c r="J157" s="821" t="s">
        <v>22</v>
      </c>
      <c r="K157" s="1528" t="s">
        <v>949</v>
      </c>
      <c r="L157" s="1638"/>
      <c r="M157" s="1638"/>
      <c r="N157" s="1638"/>
      <c r="O157" s="1638"/>
      <c r="P157" s="1638"/>
      <c r="Q157" s="1638"/>
      <c r="R157" s="1638"/>
      <c r="S157" s="1638"/>
      <c r="T157" s="1638"/>
      <c r="U157" s="678"/>
      <c r="V157" s="1638">
        <v>0</v>
      </c>
    </row>
    <row s="1853" customFormat="1" customHeight="1" ht="33.75">
      <c r="A158" s="1638"/>
      <c r="B158" s="2400" t="s">
        <v>795</v>
      </c>
      <c r="C158" s="2401" t="s">
        <v>688</v>
      </c>
      <c r="D158" s="692" t="str">
        <f>B158&amp;".1"</f>
        <v>4.2.1</v>
      </c>
      <c r="E158" s="1670" t="s">
        <v>946</v>
      </c>
      <c r="F158" s="2266" t="s">
        <v>305</v>
      </c>
      <c r="G158" s="2356" t="s">
        <v>22</v>
      </c>
      <c r="H158" s="821" t="s">
        <v>22</v>
      </c>
      <c r="I158" s="2356" t="s">
        <v>1034</v>
      </c>
      <c r="J158" s="821" t="s">
        <v>22</v>
      </c>
      <c r="K158" s="1528" t="s">
        <v>947</v>
      </c>
      <c r="L158" s="1638"/>
      <c r="M158" s="1638"/>
      <c r="N158" s="1638"/>
      <c r="O158" s="1638"/>
      <c r="P158" s="1638"/>
      <c r="Q158" s="1638"/>
      <c r="R158" s="1638"/>
      <c r="S158" s="1638"/>
      <c r="T158" s="1638"/>
      <c r="U158" s="678"/>
      <c r="V158" s="1638">
        <v>0</v>
      </c>
    </row>
    <row s="1853" customFormat="1" customHeight="1" ht="15">
      <c r="A159" s="1635"/>
      <c r="B159" s="2400"/>
      <c r="C159" s="2401"/>
      <c r="D159" s="692" t="str">
        <f>B158&amp;".2"</f>
        <v>4.2.2</v>
      </c>
      <c r="E159" s="1670" t="s">
        <v>948</v>
      </c>
      <c r="F159" s="2266" t="s">
        <v>305</v>
      </c>
      <c r="G159" s="1741" t="s">
        <v>22</v>
      </c>
      <c r="H159" s="821" t="s">
        <v>22</v>
      </c>
      <c r="I159" s="1741">
        <v>46171</v>
      </c>
      <c r="J159" s="821" t="s">
        <v>22</v>
      </c>
      <c r="K159" s="1528" t="s">
        <v>949</v>
      </c>
      <c r="L159" s="1638"/>
      <c r="M159" s="1638"/>
      <c r="N159" s="1638"/>
      <c r="O159" s="1638"/>
      <c r="P159" s="1638"/>
      <c r="Q159" s="1638"/>
      <c r="R159" s="1638"/>
      <c r="S159" s="1638"/>
      <c r="T159" s="1638"/>
      <c r="U159" s="678"/>
      <c r="V159" s="1638">
        <v>0</v>
      </c>
    </row>
    <row s="1853" customFormat="1" customHeight="1" ht="33.75">
      <c r="A160" s="1638"/>
      <c r="B160" s="2400" t="s">
        <v>798</v>
      </c>
      <c r="C160" s="2401" t="s">
        <v>688</v>
      </c>
      <c r="D160" s="692" t="str">
        <f>B160&amp;".1"</f>
        <v>4.3.1</v>
      </c>
      <c r="E160" s="1670" t="s">
        <v>946</v>
      </c>
      <c r="F160" s="2266" t="s">
        <v>305</v>
      </c>
      <c r="G160" s="2356" t="s">
        <v>22</v>
      </c>
      <c r="H160" s="821" t="s">
        <v>22</v>
      </c>
      <c r="I160" s="2356" t="s">
        <v>1035</v>
      </c>
      <c r="J160" s="821" t="s">
        <v>22</v>
      </c>
      <c r="K160" s="1528" t="s">
        <v>947</v>
      </c>
      <c r="L160" s="1638"/>
      <c r="M160" s="1638"/>
      <c r="N160" s="1638"/>
      <c r="O160" s="1638"/>
      <c r="P160" s="1638"/>
      <c r="Q160" s="1638"/>
      <c r="R160" s="1638"/>
      <c r="S160" s="1638"/>
      <c r="T160" s="1638"/>
      <c r="U160" s="678"/>
      <c r="V160" s="1638">
        <v>0</v>
      </c>
    </row>
    <row s="1853" customFormat="1" customHeight="1" ht="15">
      <c r="A161" s="1635"/>
      <c r="B161" s="2400"/>
      <c r="C161" s="2401"/>
      <c r="D161" s="692" t="str">
        <f>B160&amp;".2"</f>
        <v>4.3.2</v>
      </c>
      <c r="E161" s="1670" t="s">
        <v>948</v>
      </c>
      <c r="F161" s="2266" t="s">
        <v>305</v>
      </c>
      <c r="G161" s="1741" t="s">
        <v>22</v>
      </c>
      <c r="H161" s="821" t="s">
        <v>22</v>
      </c>
      <c r="I161" s="1741">
        <v>46189</v>
      </c>
      <c r="J161" s="821" t="s">
        <v>22</v>
      </c>
      <c r="K161" s="1528" t="s">
        <v>949</v>
      </c>
      <c r="L161" s="1638"/>
      <c r="M161" s="1638"/>
      <c r="N161" s="1638"/>
      <c r="O161" s="1638"/>
      <c r="P161" s="1638"/>
      <c r="Q161" s="1638"/>
      <c r="R161" s="1638"/>
      <c r="S161" s="1638"/>
      <c r="T161" s="1638"/>
      <c r="U161" s="678"/>
      <c r="V161" s="1638">
        <v>0</v>
      </c>
    </row>
    <row s="1853" customFormat="1" customHeight="1" ht="33.75">
      <c r="A162" s="1638"/>
      <c r="B162" s="2400" t="s">
        <v>876</v>
      </c>
      <c r="C162" s="2401" t="s">
        <v>688</v>
      </c>
      <c r="D162" s="692" t="str">
        <f>B162&amp;".1"</f>
        <v>4.4.1</v>
      </c>
      <c r="E162" s="1670" t="s">
        <v>946</v>
      </c>
      <c r="F162" s="2266" t="s">
        <v>305</v>
      </c>
      <c r="G162" s="2356" t="s">
        <v>22</v>
      </c>
      <c r="H162" s="821" t="s">
        <v>22</v>
      </c>
      <c r="I162" s="2356" t="s">
        <v>1036</v>
      </c>
      <c r="J162" s="821" t="s">
        <v>22</v>
      </c>
      <c r="K162" s="1528" t="s">
        <v>947</v>
      </c>
      <c r="L162" s="1638"/>
      <c r="M162" s="1638"/>
      <c r="N162" s="1638"/>
      <c r="O162" s="1638"/>
      <c r="P162" s="1638"/>
      <c r="Q162" s="1638"/>
      <c r="R162" s="1638"/>
      <c r="S162" s="1638"/>
      <c r="T162" s="1638"/>
      <c r="U162" s="678"/>
      <c r="V162" s="1638">
        <v>0</v>
      </c>
    </row>
    <row s="1853" customFormat="1" customHeight="1" ht="15">
      <c r="A163" s="1635"/>
      <c r="B163" s="2400"/>
      <c r="C163" s="2401"/>
      <c r="D163" s="692" t="str">
        <f>B162&amp;".2"</f>
        <v>4.4.2</v>
      </c>
      <c r="E163" s="1670" t="s">
        <v>948</v>
      </c>
      <c r="F163" s="2266" t="s">
        <v>305</v>
      </c>
      <c r="G163" s="1741" t="s">
        <v>22</v>
      </c>
      <c r="H163" s="821" t="s">
        <v>22</v>
      </c>
      <c r="I163" s="1741">
        <v>46148</v>
      </c>
      <c r="J163" s="821" t="s">
        <v>22</v>
      </c>
      <c r="K163" s="1528" t="s">
        <v>949</v>
      </c>
      <c r="L163" s="1638"/>
      <c r="M163" s="1638"/>
      <c r="N163" s="1638"/>
      <c r="O163" s="1638"/>
      <c r="P163" s="1638"/>
      <c r="Q163" s="1638"/>
      <c r="R163" s="1638"/>
      <c r="S163" s="1638"/>
      <c r="T163" s="1638"/>
      <c r="U163" s="678"/>
      <c r="V163" s="1638">
        <v>0</v>
      </c>
    </row>
    <row s="1853" customFormat="1" customHeight="1" ht="33.75">
      <c r="A164" s="1638"/>
      <c r="B164" s="2400" t="s">
        <v>878</v>
      </c>
      <c r="C164" s="2401" t="s">
        <v>688</v>
      </c>
      <c r="D164" s="692" t="str">
        <f>B164&amp;".1"</f>
        <v>4.5.1</v>
      </c>
      <c r="E164" s="1670" t="s">
        <v>946</v>
      </c>
      <c r="F164" s="2266" t="s">
        <v>305</v>
      </c>
      <c r="G164" s="2356" t="s">
        <v>22</v>
      </c>
      <c r="H164" s="821" t="s">
        <v>22</v>
      </c>
      <c r="I164" s="2356" t="s">
        <v>1037</v>
      </c>
      <c r="J164" s="821" t="s">
        <v>22</v>
      </c>
      <c r="K164" s="1528" t="s">
        <v>947</v>
      </c>
      <c r="L164" s="1638"/>
      <c r="M164" s="1638"/>
      <c r="N164" s="1638"/>
      <c r="O164" s="1638"/>
      <c r="P164" s="1638"/>
      <c r="Q164" s="1638"/>
      <c r="R164" s="1638"/>
      <c r="S164" s="1638"/>
      <c r="T164" s="1638"/>
      <c r="U164" s="678"/>
      <c r="V164" s="1638">
        <v>0</v>
      </c>
    </row>
    <row s="1853" customFormat="1" customHeight="1" ht="15">
      <c r="A165" s="1635"/>
      <c r="B165" s="2400"/>
      <c r="C165" s="2401"/>
      <c r="D165" s="692" t="str">
        <f>B164&amp;".2"</f>
        <v>4.5.2</v>
      </c>
      <c r="E165" s="1670" t="s">
        <v>948</v>
      </c>
      <c r="F165" s="2266" t="s">
        <v>305</v>
      </c>
      <c r="G165" s="1741" t="s">
        <v>22</v>
      </c>
      <c r="H165" s="821" t="s">
        <v>22</v>
      </c>
      <c r="I165" s="1741">
        <v>46114</v>
      </c>
      <c r="J165" s="821" t="s">
        <v>22</v>
      </c>
      <c r="K165" s="1528" t="s">
        <v>949</v>
      </c>
      <c r="L165" s="1638"/>
      <c r="M165" s="1638"/>
      <c r="N165" s="1638"/>
      <c r="O165" s="1638"/>
      <c r="P165" s="1638"/>
      <c r="Q165" s="1638"/>
      <c r="R165" s="1638"/>
      <c r="S165" s="1638"/>
      <c r="T165" s="1638"/>
      <c r="U165" s="678"/>
      <c r="V165" s="1638">
        <v>0</v>
      </c>
    </row>
    <row s="1853" customFormat="1" customHeight="1" ht="33.75">
      <c r="A166" s="1638"/>
      <c r="B166" s="2400" t="s">
        <v>925</v>
      </c>
      <c r="C166" s="2401" t="s">
        <v>688</v>
      </c>
      <c r="D166" s="692" t="str">
        <f>B166&amp;".1"</f>
        <v>4.6.1</v>
      </c>
      <c r="E166" s="1670" t="s">
        <v>946</v>
      </c>
      <c r="F166" s="2266" t="s">
        <v>305</v>
      </c>
      <c r="G166" s="2356" t="s">
        <v>22</v>
      </c>
      <c r="H166" s="821" t="s">
        <v>22</v>
      </c>
      <c r="I166" s="2356" t="s">
        <v>1038</v>
      </c>
      <c r="J166" s="821" t="s">
        <v>22</v>
      </c>
      <c r="K166" s="1528" t="s">
        <v>947</v>
      </c>
      <c r="L166" s="1638"/>
      <c r="M166" s="1638"/>
      <c r="N166" s="1638"/>
      <c r="O166" s="1638"/>
      <c r="P166" s="1638"/>
      <c r="Q166" s="1638"/>
      <c r="R166" s="1638"/>
      <c r="S166" s="1638"/>
      <c r="T166" s="1638"/>
      <c r="U166" s="678"/>
      <c r="V166" s="1638">
        <v>0</v>
      </c>
    </row>
    <row s="1853" customFormat="1" customHeight="1" ht="15">
      <c r="A167" s="1635"/>
      <c r="B167" s="2400"/>
      <c r="C167" s="2401"/>
      <c r="D167" s="692" t="str">
        <f>B166&amp;".2"</f>
        <v>4.6.2</v>
      </c>
      <c r="E167" s="1670" t="s">
        <v>948</v>
      </c>
      <c r="F167" s="2266" t="s">
        <v>305</v>
      </c>
      <c r="G167" s="1741" t="s">
        <v>22</v>
      </c>
      <c r="H167" s="821" t="s">
        <v>22</v>
      </c>
      <c r="I167" s="1741">
        <v>46169</v>
      </c>
      <c r="J167" s="821" t="s">
        <v>22</v>
      </c>
      <c r="K167" s="1528" t="s">
        <v>949</v>
      </c>
      <c r="L167" s="1638"/>
      <c r="M167" s="1638"/>
      <c r="N167" s="1638"/>
      <c r="O167" s="1638"/>
      <c r="P167" s="1638"/>
      <c r="Q167" s="1638"/>
      <c r="R167" s="1638"/>
      <c r="S167" s="1638"/>
      <c r="T167" s="1638"/>
      <c r="U167" s="678"/>
      <c r="V167" s="1638">
        <v>0</v>
      </c>
    </row>
    <row s="1853" customFormat="1" customHeight="1" ht="33.75">
      <c r="A168" s="1638"/>
      <c r="B168" s="2400" t="s">
        <v>926</v>
      </c>
      <c r="C168" s="2401" t="s">
        <v>688</v>
      </c>
      <c r="D168" s="692" t="str">
        <f>B168&amp;".1"</f>
        <v>4.7.1</v>
      </c>
      <c r="E168" s="1670" t="s">
        <v>946</v>
      </c>
      <c r="F168" s="2266" t="s">
        <v>305</v>
      </c>
      <c r="G168" s="2356" t="s">
        <v>22</v>
      </c>
      <c r="H168" s="821" t="s">
        <v>22</v>
      </c>
      <c r="I168" s="2356" t="s">
        <v>1039</v>
      </c>
      <c r="J168" s="821" t="s">
        <v>22</v>
      </c>
      <c r="K168" s="1528" t="s">
        <v>947</v>
      </c>
      <c r="L168" s="1638"/>
      <c r="M168" s="1638"/>
      <c r="N168" s="1638"/>
      <c r="O168" s="1638"/>
      <c r="P168" s="1638"/>
      <c r="Q168" s="1638"/>
      <c r="R168" s="1638"/>
      <c r="S168" s="1638"/>
      <c r="T168" s="1638"/>
      <c r="U168" s="678"/>
      <c r="V168" s="1638">
        <v>0</v>
      </c>
    </row>
    <row s="1853" customFormat="1" customHeight="1" ht="15">
      <c r="A169" s="1635"/>
      <c r="B169" s="2400"/>
      <c r="C169" s="2401"/>
      <c r="D169" s="692" t="str">
        <f>B168&amp;".2"</f>
        <v>4.7.2</v>
      </c>
      <c r="E169" s="1670" t="s">
        <v>948</v>
      </c>
      <c r="F169" s="2266" t="s">
        <v>305</v>
      </c>
      <c r="G169" s="1741" t="s">
        <v>22</v>
      </c>
      <c r="H169" s="821" t="s">
        <v>22</v>
      </c>
      <c r="I169" s="1741">
        <v>46161</v>
      </c>
      <c r="J169" s="821" t="s">
        <v>22</v>
      </c>
      <c r="K169" s="1528" t="s">
        <v>949</v>
      </c>
      <c r="L169" s="1638"/>
      <c r="M169" s="1638"/>
      <c r="N169" s="1638"/>
      <c r="O169" s="1638"/>
      <c r="P169" s="1638"/>
      <c r="Q169" s="1638"/>
      <c r="R169" s="1638"/>
      <c r="S169" s="1638"/>
      <c r="T169" s="1638"/>
      <c r="U169" s="678"/>
      <c r="V169" s="1638">
        <v>0</v>
      </c>
    </row>
    <row s="1853" customFormat="1" customHeight="1" ht="33.75">
      <c r="A170" s="1638"/>
      <c r="B170" s="2400" t="s">
        <v>1040</v>
      </c>
      <c r="C170" s="2401" t="s">
        <v>688</v>
      </c>
      <c r="D170" s="692" t="str">
        <f>B170&amp;".1"</f>
        <v>4.8.1</v>
      </c>
      <c r="E170" s="1670" t="s">
        <v>946</v>
      </c>
      <c r="F170" s="2266" t="s">
        <v>305</v>
      </c>
      <c r="G170" s="2356" t="s">
        <v>22</v>
      </c>
      <c r="H170" s="821" t="s">
        <v>22</v>
      </c>
      <c r="I170" s="2356" t="s">
        <v>1041</v>
      </c>
      <c r="J170" s="821" t="s">
        <v>22</v>
      </c>
      <c r="K170" s="1528" t="s">
        <v>947</v>
      </c>
      <c r="L170" s="1638"/>
      <c r="M170" s="1638"/>
      <c r="N170" s="1638"/>
      <c r="O170" s="1638"/>
      <c r="P170" s="1638"/>
      <c r="Q170" s="1638"/>
      <c r="R170" s="1638"/>
      <c r="S170" s="1638"/>
      <c r="T170" s="1638"/>
      <c r="U170" s="678"/>
      <c r="V170" s="1638">
        <v>0</v>
      </c>
    </row>
    <row s="1853" customFormat="1" customHeight="1" ht="15">
      <c r="A171" s="1635"/>
      <c r="B171" s="2400"/>
      <c r="C171" s="2401"/>
      <c r="D171" s="692" t="str">
        <f>B170&amp;".2"</f>
        <v>4.8.2</v>
      </c>
      <c r="E171" s="1670" t="s">
        <v>948</v>
      </c>
      <c r="F171" s="2266" t="s">
        <v>305</v>
      </c>
      <c r="G171" s="1741" t="s">
        <v>22</v>
      </c>
      <c r="H171" s="821" t="s">
        <v>22</v>
      </c>
      <c r="I171" s="1741">
        <v>46174</v>
      </c>
      <c r="J171" s="821" t="s">
        <v>22</v>
      </c>
      <c r="K171" s="1528" t="s">
        <v>949</v>
      </c>
      <c r="L171" s="1638"/>
      <c r="M171" s="1638"/>
      <c r="N171" s="1638"/>
      <c r="O171" s="1638"/>
      <c r="P171" s="1638"/>
      <c r="Q171" s="1638"/>
      <c r="R171" s="1638"/>
      <c r="S171" s="1638"/>
      <c r="T171" s="1638"/>
      <c r="U171" s="678"/>
      <c r="V171" s="1638">
        <v>0</v>
      </c>
    </row>
    <row s="1853" customFormat="1" customHeight="1" ht="33.75">
      <c r="A172" s="1638"/>
      <c r="B172" s="2400" t="s">
        <v>1042</v>
      </c>
      <c r="C172" s="2401" t="s">
        <v>688</v>
      </c>
      <c r="D172" s="692" t="str">
        <f>B172&amp;".1"</f>
        <v>4.9.1</v>
      </c>
      <c r="E172" s="1670" t="s">
        <v>946</v>
      </c>
      <c r="F172" s="2266" t="s">
        <v>305</v>
      </c>
      <c r="G172" s="2356" t="s">
        <v>22</v>
      </c>
      <c r="H172" s="821" t="s">
        <v>22</v>
      </c>
      <c r="I172" s="2356" t="s">
        <v>1043</v>
      </c>
      <c r="J172" s="821" t="s">
        <v>22</v>
      </c>
      <c r="K172" s="1528" t="s">
        <v>947</v>
      </c>
      <c r="L172" s="1638"/>
      <c r="M172" s="1638"/>
      <c r="N172" s="1638"/>
      <c r="O172" s="1638"/>
      <c r="P172" s="1638"/>
      <c r="Q172" s="1638"/>
      <c r="R172" s="1638"/>
      <c r="S172" s="1638"/>
      <c r="T172" s="1638"/>
      <c r="U172" s="678"/>
      <c r="V172" s="1638">
        <v>0</v>
      </c>
    </row>
    <row s="1853" customFormat="1" customHeight="1" ht="15">
      <c r="A173" s="1635"/>
      <c r="B173" s="2400"/>
      <c r="C173" s="2401"/>
      <c r="D173" s="692" t="str">
        <f>B172&amp;".2"</f>
        <v>4.9.2</v>
      </c>
      <c r="E173" s="1670" t="s">
        <v>948</v>
      </c>
      <c r="F173" s="2266" t="s">
        <v>305</v>
      </c>
      <c r="G173" s="1741" t="s">
        <v>22</v>
      </c>
      <c r="H173" s="821" t="s">
        <v>22</v>
      </c>
      <c r="I173" s="1741">
        <v>46142</v>
      </c>
      <c r="J173" s="821" t="s">
        <v>22</v>
      </c>
      <c r="K173" s="1528" t="s">
        <v>949</v>
      </c>
      <c r="L173" s="1638"/>
      <c r="M173" s="1638"/>
      <c r="N173" s="1638"/>
      <c r="O173" s="1638"/>
      <c r="P173" s="1638"/>
      <c r="Q173" s="1638"/>
      <c r="R173" s="1638"/>
      <c r="S173" s="1638"/>
      <c r="T173" s="1638"/>
      <c r="U173" s="678"/>
      <c r="V173" s="1638">
        <v>0</v>
      </c>
    </row>
    <row s="1853" customFormat="1" customHeight="1" ht="33.75">
      <c r="A174" s="1638"/>
      <c r="B174" s="2400" t="s">
        <v>1044</v>
      </c>
      <c r="C174" s="2401" t="s">
        <v>688</v>
      </c>
      <c r="D174" s="692" t="str">
        <f>B174&amp;".1"</f>
        <v>4.10.1</v>
      </c>
      <c r="E174" s="1670" t="s">
        <v>946</v>
      </c>
      <c r="F174" s="2266" t="s">
        <v>305</v>
      </c>
      <c r="G174" s="2356" t="s">
        <v>22</v>
      </c>
      <c r="H174" s="821" t="s">
        <v>22</v>
      </c>
      <c r="I174" s="2356" t="s">
        <v>1045</v>
      </c>
      <c r="J174" s="821" t="s">
        <v>22</v>
      </c>
      <c r="K174" s="1528" t="s">
        <v>947</v>
      </c>
      <c r="L174" s="1638"/>
      <c r="M174" s="1638"/>
      <c r="N174" s="1638"/>
      <c r="O174" s="1638"/>
      <c r="P174" s="1638"/>
      <c r="Q174" s="1638"/>
      <c r="R174" s="1638"/>
      <c r="S174" s="1638"/>
      <c r="T174" s="1638"/>
      <c r="U174" s="678"/>
      <c r="V174" s="1638">
        <v>0</v>
      </c>
    </row>
    <row s="1853" customFormat="1" customHeight="1" ht="15">
      <c r="A175" s="1635"/>
      <c r="B175" s="2400"/>
      <c r="C175" s="2401"/>
      <c r="D175" s="692" t="str">
        <f>B174&amp;".2"</f>
        <v>4.10.2</v>
      </c>
      <c r="E175" s="1670" t="s">
        <v>948</v>
      </c>
      <c r="F175" s="2266" t="s">
        <v>305</v>
      </c>
      <c r="G175" s="1741" t="s">
        <v>22</v>
      </c>
      <c r="H175" s="821" t="s">
        <v>22</v>
      </c>
      <c r="I175" s="1741">
        <v>46182</v>
      </c>
      <c r="J175" s="821" t="s">
        <v>22</v>
      </c>
      <c r="K175" s="1528" t="s">
        <v>949</v>
      </c>
      <c r="L175" s="1638"/>
      <c r="M175" s="1638"/>
      <c r="N175" s="1638"/>
      <c r="O175" s="1638"/>
      <c r="P175" s="1638"/>
      <c r="Q175" s="1638"/>
      <c r="R175" s="1638"/>
      <c r="S175" s="1638"/>
      <c r="T175" s="1638"/>
      <c r="U175" s="678"/>
      <c r="V175" s="1638">
        <v>0</v>
      </c>
    </row>
    <row s="1853" customFormat="1" customHeight="1" ht="33.75">
      <c r="A176" s="1638"/>
      <c r="B176" s="2400" t="s">
        <v>1046</v>
      </c>
      <c r="C176" s="2401" t="s">
        <v>688</v>
      </c>
      <c r="D176" s="692" t="str">
        <f>B176&amp;".1"</f>
        <v>4.11.1</v>
      </c>
      <c r="E176" s="1670" t="s">
        <v>946</v>
      </c>
      <c r="F176" s="2266" t="s">
        <v>305</v>
      </c>
      <c r="G176" s="2356" t="s">
        <v>22</v>
      </c>
      <c r="H176" s="821" t="s">
        <v>22</v>
      </c>
      <c r="I176" s="2356" t="s">
        <v>1047</v>
      </c>
      <c r="J176" s="821" t="s">
        <v>22</v>
      </c>
      <c r="K176" s="1528" t="s">
        <v>947</v>
      </c>
      <c r="L176" s="1638"/>
      <c r="M176" s="1638"/>
      <c r="N176" s="1638"/>
      <c r="O176" s="1638"/>
      <c r="P176" s="1638"/>
      <c r="Q176" s="1638"/>
      <c r="R176" s="1638"/>
      <c r="S176" s="1638"/>
      <c r="T176" s="1638"/>
      <c r="U176" s="678"/>
      <c r="V176" s="1638">
        <v>0</v>
      </c>
    </row>
    <row s="1853" customFormat="1" customHeight="1" ht="15">
      <c r="A177" s="1635"/>
      <c r="B177" s="2400"/>
      <c r="C177" s="2401"/>
      <c r="D177" s="692" t="str">
        <f>B176&amp;".2"</f>
        <v>4.11.2</v>
      </c>
      <c r="E177" s="1670" t="s">
        <v>948</v>
      </c>
      <c r="F177" s="2266" t="s">
        <v>305</v>
      </c>
      <c r="G177" s="1741" t="s">
        <v>22</v>
      </c>
      <c r="H177" s="821" t="s">
        <v>22</v>
      </c>
      <c r="I177" s="1741">
        <v>46135</v>
      </c>
      <c r="J177" s="821" t="s">
        <v>22</v>
      </c>
      <c r="K177" s="1528" t="s">
        <v>949</v>
      </c>
      <c r="L177" s="1638"/>
      <c r="M177" s="1638"/>
      <c r="N177" s="1638"/>
      <c r="O177" s="1638"/>
      <c r="P177" s="1638"/>
      <c r="Q177" s="1638"/>
      <c r="R177" s="1638"/>
      <c r="S177" s="1638"/>
      <c r="T177" s="1638"/>
      <c r="U177" s="678"/>
      <c r="V177" s="1638">
        <v>0</v>
      </c>
    </row>
    <row s="1853" customFormat="1" customHeight="1" ht="33.75">
      <c r="A178" s="1638"/>
      <c r="B178" s="2400" t="s">
        <v>1048</v>
      </c>
      <c r="C178" s="2401" t="s">
        <v>688</v>
      </c>
      <c r="D178" s="692" t="str">
        <f>B178&amp;".1"</f>
        <v>4.12.1</v>
      </c>
      <c r="E178" s="1670" t="s">
        <v>946</v>
      </c>
      <c r="F178" s="2266" t="s">
        <v>305</v>
      </c>
      <c r="G178" s="2356" t="s">
        <v>22</v>
      </c>
      <c r="H178" s="821" t="s">
        <v>22</v>
      </c>
      <c r="I178" s="2356" t="s">
        <v>1049</v>
      </c>
      <c r="J178" s="821" t="s">
        <v>22</v>
      </c>
      <c r="K178" s="1528" t="s">
        <v>947</v>
      </c>
      <c r="L178" s="1638"/>
      <c r="M178" s="1638"/>
      <c r="N178" s="1638"/>
      <c r="O178" s="1638"/>
      <c r="P178" s="1638"/>
      <c r="Q178" s="1638"/>
      <c r="R178" s="1638"/>
      <c r="S178" s="1638"/>
      <c r="T178" s="1638"/>
      <c r="U178" s="678"/>
      <c r="V178" s="1638">
        <v>0</v>
      </c>
    </row>
    <row s="1853" customFormat="1" customHeight="1" ht="15">
      <c r="A179" s="1635"/>
      <c r="B179" s="2400"/>
      <c r="C179" s="2401"/>
      <c r="D179" s="692" t="str">
        <f>B178&amp;".2"</f>
        <v>4.12.2</v>
      </c>
      <c r="E179" s="1670" t="s">
        <v>948</v>
      </c>
      <c r="F179" s="2266" t="s">
        <v>305</v>
      </c>
      <c r="G179" s="1741" t="s">
        <v>22</v>
      </c>
      <c r="H179" s="821" t="s">
        <v>22</v>
      </c>
      <c r="I179" s="1741">
        <v>46135</v>
      </c>
      <c r="J179" s="821" t="s">
        <v>22</v>
      </c>
      <c r="K179" s="1528" t="s">
        <v>949</v>
      </c>
      <c r="L179" s="1638"/>
      <c r="M179" s="1638"/>
      <c r="N179" s="1638"/>
      <c r="O179" s="1638"/>
      <c r="P179" s="1638"/>
      <c r="Q179" s="1638"/>
      <c r="R179" s="1638"/>
      <c r="S179" s="1638"/>
      <c r="T179" s="1638"/>
      <c r="U179" s="678"/>
      <c r="V179" s="1638">
        <v>0</v>
      </c>
    </row>
    <row s="1853" customFormat="1" customHeight="1" ht="33.75">
      <c r="A180" s="1638"/>
      <c r="B180" s="2400" t="s">
        <v>1050</v>
      </c>
      <c r="C180" s="2401" t="s">
        <v>688</v>
      </c>
      <c r="D180" s="692" t="str">
        <f>B180&amp;".1"</f>
        <v>4.13.1</v>
      </c>
      <c r="E180" s="1670" t="s">
        <v>946</v>
      </c>
      <c r="F180" s="2266" t="s">
        <v>305</v>
      </c>
      <c r="G180" s="2356" t="s">
        <v>22</v>
      </c>
      <c r="H180" s="821" t="s">
        <v>22</v>
      </c>
      <c r="I180" s="2356" t="s">
        <v>1051</v>
      </c>
      <c r="J180" s="821" t="s">
        <v>22</v>
      </c>
      <c r="K180" s="1528" t="s">
        <v>947</v>
      </c>
      <c r="L180" s="1638"/>
      <c r="M180" s="1638"/>
      <c r="N180" s="1638"/>
      <c r="O180" s="1638"/>
      <c r="P180" s="1638"/>
      <c r="Q180" s="1638"/>
      <c r="R180" s="1638"/>
      <c r="S180" s="1638"/>
      <c r="T180" s="1638"/>
      <c r="U180" s="678"/>
      <c r="V180" s="1638">
        <v>0</v>
      </c>
    </row>
    <row s="1853" customFormat="1" customHeight="1" ht="15">
      <c r="A181" s="1635"/>
      <c r="B181" s="2400"/>
      <c r="C181" s="2401"/>
      <c r="D181" s="692" t="str">
        <f>B180&amp;".2"</f>
        <v>4.13.2</v>
      </c>
      <c r="E181" s="1670" t="s">
        <v>948</v>
      </c>
      <c r="F181" s="2266" t="s">
        <v>305</v>
      </c>
      <c r="G181" s="1741" t="s">
        <v>22</v>
      </c>
      <c r="H181" s="821" t="s">
        <v>22</v>
      </c>
      <c r="I181" s="1741">
        <v>46161</v>
      </c>
      <c r="J181" s="821" t="s">
        <v>22</v>
      </c>
      <c r="K181" s="1528" t="s">
        <v>949</v>
      </c>
      <c r="L181" s="1638"/>
      <c r="M181" s="1638"/>
      <c r="N181" s="1638"/>
      <c r="O181" s="1638"/>
      <c r="P181" s="1638"/>
      <c r="Q181" s="1638"/>
      <c r="R181" s="1638"/>
      <c r="S181" s="1638"/>
      <c r="T181" s="1638"/>
      <c r="U181" s="678"/>
      <c r="V181" s="1638">
        <v>0</v>
      </c>
    </row>
    <row s="1853" customFormat="1" customHeight="1" ht="33.75">
      <c r="A182" s="1638"/>
      <c r="B182" s="2400" t="s">
        <v>1052</v>
      </c>
      <c r="C182" s="2401" t="s">
        <v>688</v>
      </c>
      <c r="D182" s="692" t="str">
        <f>B182&amp;".1"</f>
        <v>4.14.1</v>
      </c>
      <c r="E182" s="1670" t="s">
        <v>946</v>
      </c>
      <c r="F182" s="2266" t="s">
        <v>305</v>
      </c>
      <c r="G182" s="2356" t="s">
        <v>22</v>
      </c>
      <c r="H182" s="821" t="s">
        <v>22</v>
      </c>
      <c r="I182" s="2356" t="s">
        <v>1053</v>
      </c>
      <c r="J182" s="821" t="s">
        <v>22</v>
      </c>
      <c r="K182" s="1528" t="s">
        <v>947</v>
      </c>
      <c r="L182" s="1638"/>
      <c r="M182" s="1638"/>
      <c r="N182" s="1638"/>
      <c r="O182" s="1638"/>
      <c r="P182" s="1638"/>
      <c r="Q182" s="1638"/>
      <c r="R182" s="1638"/>
      <c r="S182" s="1638"/>
      <c r="T182" s="1638"/>
      <c r="U182" s="678"/>
      <c r="V182" s="1638">
        <v>0</v>
      </c>
    </row>
    <row s="1853" customFormat="1" customHeight="1" ht="15">
      <c r="A183" s="1635"/>
      <c r="B183" s="2400"/>
      <c r="C183" s="2401"/>
      <c r="D183" s="692" t="str">
        <f>B182&amp;".2"</f>
        <v>4.14.2</v>
      </c>
      <c r="E183" s="1670" t="s">
        <v>948</v>
      </c>
      <c r="F183" s="2266" t="s">
        <v>305</v>
      </c>
      <c r="G183" s="1741" t="s">
        <v>22</v>
      </c>
      <c r="H183" s="821" t="s">
        <v>22</v>
      </c>
      <c r="I183" s="1741">
        <v>46113</v>
      </c>
      <c r="J183" s="821" t="s">
        <v>22</v>
      </c>
      <c r="K183" s="1528" t="s">
        <v>949</v>
      </c>
      <c r="L183" s="1638"/>
      <c r="M183" s="1638"/>
      <c r="N183" s="1638"/>
      <c r="O183" s="1638"/>
      <c r="P183" s="1638"/>
      <c r="Q183" s="1638"/>
      <c r="R183" s="1638"/>
      <c r="S183" s="1638"/>
      <c r="T183" s="1638"/>
      <c r="U183" s="678"/>
      <c r="V183" s="1638">
        <v>0</v>
      </c>
    </row>
    <row s="1853" customFormat="1" customHeight="1" ht="33.75">
      <c r="A184" s="1638"/>
      <c r="B184" s="2400" t="s">
        <v>1054</v>
      </c>
      <c r="C184" s="2401" t="s">
        <v>688</v>
      </c>
      <c r="D184" s="692" t="str">
        <f>B184&amp;".1"</f>
        <v>4.15.1</v>
      </c>
      <c r="E184" s="1670" t="s">
        <v>946</v>
      </c>
      <c r="F184" s="2266" t="s">
        <v>305</v>
      </c>
      <c r="G184" s="2356" t="s">
        <v>22</v>
      </c>
      <c r="H184" s="821" t="s">
        <v>22</v>
      </c>
      <c r="I184" s="2356" t="s">
        <v>1055</v>
      </c>
      <c r="J184" s="821" t="s">
        <v>22</v>
      </c>
      <c r="K184" s="1528" t="s">
        <v>947</v>
      </c>
      <c r="L184" s="1638"/>
      <c r="M184" s="1638"/>
      <c r="N184" s="1638"/>
      <c r="O184" s="1638"/>
      <c r="P184" s="1638"/>
      <c r="Q184" s="1638"/>
      <c r="R184" s="1638"/>
      <c r="S184" s="1638"/>
      <c r="T184" s="1638"/>
      <c r="U184" s="678"/>
      <c r="V184" s="1638">
        <v>0</v>
      </c>
    </row>
    <row s="1853" customFormat="1" customHeight="1" ht="15">
      <c r="A185" s="1635"/>
      <c r="B185" s="2400"/>
      <c r="C185" s="2401"/>
      <c r="D185" s="692" t="str">
        <f>B184&amp;".2"</f>
        <v>4.15.2</v>
      </c>
      <c r="E185" s="1670" t="s">
        <v>948</v>
      </c>
      <c r="F185" s="2266" t="s">
        <v>305</v>
      </c>
      <c r="G185" s="1741" t="s">
        <v>22</v>
      </c>
      <c r="H185" s="821" t="s">
        <v>22</v>
      </c>
      <c r="I185" s="1741">
        <v>46113</v>
      </c>
      <c r="J185" s="821" t="s">
        <v>22</v>
      </c>
      <c r="K185" s="1528" t="s">
        <v>949</v>
      </c>
      <c r="L185" s="1638"/>
      <c r="M185" s="1638"/>
      <c r="N185" s="1638"/>
      <c r="O185" s="1638"/>
      <c r="P185" s="1638"/>
      <c r="Q185" s="1638"/>
      <c r="R185" s="1638"/>
      <c r="S185" s="1638"/>
      <c r="T185" s="1638"/>
      <c r="U185" s="678"/>
      <c r="V185" s="1638">
        <v>0</v>
      </c>
    </row>
    <row s="1853" customFormat="1" customHeight="1" ht="33.75">
      <c r="A186" s="1638"/>
      <c r="B186" s="2400" t="s">
        <v>1056</v>
      </c>
      <c r="C186" s="2401" t="s">
        <v>688</v>
      </c>
      <c r="D186" s="692" t="str">
        <f>B186&amp;".1"</f>
        <v>4.16.1</v>
      </c>
      <c r="E186" s="1670" t="s">
        <v>946</v>
      </c>
      <c r="F186" s="2266" t="s">
        <v>305</v>
      </c>
      <c r="G186" s="2356" t="s">
        <v>22</v>
      </c>
      <c r="H186" s="821" t="s">
        <v>22</v>
      </c>
      <c r="I186" s="2356" t="s">
        <v>1057</v>
      </c>
      <c r="J186" s="821" t="s">
        <v>22</v>
      </c>
      <c r="K186" s="1528" t="s">
        <v>947</v>
      </c>
      <c r="L186" s="1638"/>
      <c r="M186" s="1638"/>
      <c r="N186" s="1638"/>
      <c r="O186" s="1638"/>
      <c r="P186" s="1638"/>
      <c r="Q186" s="1638"/>
      <c r="R186" s="1638"/>
      <c r="S186" s="1638"/>
      <c r="T186" s="1638"/>
      <c r="U186" s="678"/>
      <c r="V186" s="1638">
        <v>0</v>
      </c>
    </row>
    <row s="1853" customFormat="1" customHeight="1" ht="15">
      <c r="A187" s="1635"/>
      <c r="B187" s="2400"/>
      <c r="C187" s="2401"/>
      <c r="D187" s="692" t="str">
        <f>B186&amp;".2"</f>
        <v>4.16.2</v>
      </c>
      <c r="E187" s="1670" t="s">
        <v>948</v>
      </c>
      <c r="F187" s="2266" t="s">
        <v>305</v>
      </c>
      <c r="G187" s="1741" t="s">
        <v>22</v>
      </c>
      <c r="H187" s="821" t="s">
        <v>22</v>
      </c>
      <c r="I187" s="1741">
        <v>46113</v>
      </c>
      <c r="J187" s="821" t="s">
        <v>22</v>
      </c>
      <c r="K187" s="1528" t="s">
        <v>949</v>
      </c>
      <c r="L187" s="1638"/>
      <c r="M187" s="1638"/>
      <c r="N187" s="1638"/>
      <c r="O187" s="1638"/>
      <c r="P187" s="1638"/>
      <c r="Q187" s="1638"/>
      <c r="R187" s="1638"/>
      <c r="S187" s="1638"/>
      <c r="T187" s="1638"/>
      <c r="U187" s="678"/>
      <c r="V187" s="1638">
        <v>0</v>
      </c>
    </row>
    <row s="1853" customFormat="1" customHeight="1" ht="33.75">
      <c r="A188" s="1638"/>
      <c r="B188" s="2400" t="s">
        <v>1058</v>
      </c>
      <c r="C188" s="2401" t="s">
        <v>688</v>
      </c>
      <c r="D188" s="692" t="str">
        <f>B188&amp;".1"</f>
        <v>4.17.1</v>
      </c>
      <c r="E188" s="1670" t="s">
        <v>946</v>
      </c>
      <c r="F188" s="2266" t="s">
        <v>305</v>
      </c>
      <c r="G188" s="2356" t="s">
        <v>22</v>
      </c>
      <c r="H188" s="821" t="s">
        <v>22</v>
      </c>
      <c r="I188" s="2356" t="s">
        <v>1059</v>
      </c>
      <c r="J188" s="821" t="s">
        <v>22</v>
      </c>
      <c r="K188" s="1528" t="s">
        <v>947</v>
      </c>
      <c r="L188" s="1638"/>
      <c r="M188" s="1638"/>
      <c r="N188" s="1638"/>
      <c r="O188" s="1638"/>
      <c r="P188" s="1638"/>
      <c r="Q188" s="1638"/>
      <c r="R188" s="1638"/>
      <c r="S188" s="1638"/>
      <c r="T188" s="1638"/>
      <c r="U188" s="678"/>
      <c r="V188" s="1638">
        <v>0</v>
      </c>
    </row>
    <row s="1853" customFormat="1" customHeight="1" ht="15">
      <c r="A189" s="1635"/>
      <c r="B189" s="2400"/>
      <c r="C189" s="2401"/>
      <c r="D189" s="692" t="str">
        <f>B188&amp;".2"</f>
        <v>4.17.2</v>
      </c>
      <c r="E189" s="1670" t="s">
        <v>948</v>
      </c>
      <c r="F189" s="2266" t="s">
        <v>305</v>
      </c>
      <c r="G189" s="1741" t="s">
        <v>22</v>
      </c>
      <c r="H189" s="821" t="s">
        <v>22</v>
      </c>
      <c r="I189" s="1741">
        <v>46184</v>
      </c>
      <c r="J189" s="821" t="s">
        <v>22</v>
      </c>
      <c r="K189" s="1528" t="s">
        <v>949</v>
      </c>
      <c r="L189" s="1638"/>
      <c r="M189" s="1638"/>
      <c r="N189" s="1638"/>
      <c r="O189" s="1638"/>
      <c r="P189" s="1638"/>
      <c r="Q189" s="1638"/>
      <c r="R189" s="1638"/>
      <c r="S189" s="1638"/>
      <c r="T189" s="1638"/>
      <c r="U189" s="678"/>
      <c r="V189" s="1638">
        <v>0</v>
      </c>
    </row>
    <row s="1853" customFormat="1" customHeight="1" ht="33.75">
      <c r="A190" s="1638"/>
      <c r="B190" s="2400" t="s">
        <v>1060</v>
      </c>
      <c r="C190" s="2401" t="s">
        <v>688</v>
      </c>
      <c r="D190" s="692" t="str">
        <f>B190&amp;".1"</f>
        <v>4.18.1</v>
      </c>
      <c r="E190" s="1670" t="s">
        <v>946</v>
      </c>
      <c r="F190" s="2266" t="s">
        <v>305</v>
      </c>
      <c r="G190" s="2356" t="s">
        <v>22</v>
      </c>
      <c r="H190" s="821" t="s">
        <v>22</v>
      </c>
      <c r="I190" s="2356" t="s">
        <v>1061</v>
      </c>
      <c r="J190" s="821" t="s">
        <v>22</v>
      </c>
      <c r="K190" s="1528" t="s">
        <v>947</v>
      </c>
      <c r="L190" s="1638"/>
      <c r="M190" s="1638"/>
      <c r="N190" s="1638"/>
      <c r="O190" s="1638"/>
      <c r="P190" s="1638"/>
      <c r="Q190" s="1638"/>
      <c r="R190" s="1638"/>
      <c r="S190" s="1638"/>
      <c r="T190" s="1638"/>
      <c r="U190" s="678"/>
      <c r="V190" s="1638">
        <v>0</v>
      </c>
    </row>
    <row s="1853" customFormat="1" customHeight="1" ht="15">
      <c r="A191" s="1635"/>
      <c r="B191" s="2400"/>
      <c r="C191" s="2401"/>
      <c r="D191" s="692" t="str">
        <f>B190&amp;".2"</f>
        <v>4.18.2</v>
      </c>
      <c r="E191" s="1670" t="s">
        <v>948</v>
      </c>
      <c r="F191" s="2266" t="s">
        <v>305</v>
      </c>
      <c r="G191" s="1741" t="s">
        <v>22</v>
      </c>
      <c r="H191" s="821" t="s">
        <v>22</v>
      </c>
      <c r="I191" s="1741">
        <v>46133</v>
      </c>
      <c r="J191" s="821" t="s">
        <v>22</v>
      </c>
      <c r="K191" s="1528" t="s">
        <v>949</v>
      </c>
      <c r="L191" s="1638"/>
      <c r="M191" s="1638"/>
      <c r="N191" s="1638"/>
      <c r="O191" s="1638"/>
      <c r="P191" s="1638"/>
      <c r="Q191" s="1638"/>
      <c r="R191" s="1638"/>
      <c r="S191" s="1638"/>
      <c r="T191" s="1638"/>
      <c r="U191" s="678"/>
      <c r="V191" s="1638">
        <v>0</v>
      </c>
    </row>
    <row s="1853" customFormat="1" customHeight="1" ht="33.75">
      <c r="A192" s="1638"/>
      <c r="B192" s="2400" t="s">
        <v>1062</v>
      </c>
      <c r="C192" s="2401" t="s">
        <v>688</v>
      </c>
      <c r="D192" s="692" t="str">
        <f>B192&amp;".1"</f>
        <v>4.19.1</v>
      </c>
      <c r="E192" s="1670" t="s">
        <v>946</v>
      </c>
      <c r="F192" s="2266" t="s">
        <v>305</v>
      </c>
      <c r="G192" s="2356" t="s">
        <v>22</v>
      </c>
      <c r="H192" s="821" t="s">
        <v>22</v>
      </c>
      <c r="I192" s="2356" t="s">
        <v>1063</v>
      </c>
      <c r="J192" s="821" t="s">
        <v>22</v>
      </c>
      <c r="K192" s="1528" t="s">
        <v>947</v>
      </c>
      <c r="L192" s="1638"/>
      <c r="M192" s="1638"/>
      <c r="N192" s="1638"/>
      <c r="O192" s="1638"/>
      <c r="P192" s="1638"/>
      <c r="Q192" s="1638"/>
      <c r="R192" s="1638"/>
      <c r="S192" s="1638"/>
      <c r="T192" s="1638"/>
      <c r="U192" s="678"/>
      <c r="V192" s="1638">
        <v>0</v>
      </c>
    </row>
    <row s="1853" customFormat="1" customHeight="1" ht="15">
      <c r="A193" s="1635"/>
      <c r="B193" s="2400"/>
      <c r="C193" s="2401"/>
      <c r="D193" s="692" t="str">
        <f>B192&amp;".2"</f>
        <v>4.19.2</v>
      </c>
      <c r="E193" s="1670" t="s">
        <v>948</v>
      </c>
      <c r="F193" s="2266" t="s">
        <v>305</v>
      </c>
      <c r="G193" s="1741" t="s">
        <v>22</v>
      </c>
      <c r="H193" s="821" t="s">
        <v>22</v>
      </c>
      <c r="I193" s="1741">
        <v>46113</v>
      </c>
      <c r="J193" s="821" t="s">
        <v>22</v>
      </c>
      <c r="K193" s="1528" t="s">
        <v>949</v>
      </c>
      <c r="L193" s="1638"/>
      <c r="M193" s="1638"/>
      <c r="N193" s="1638"/>
      <c r="O193" s="1638"/>
      <c r="P193" s="1638"/>
      <c r="Q193" s="1638"/>
      <c r="R193" s="1638"/>
      <c r="S193" s="1638"/>
      <c r="T193" s="1638"/>
      <c r="U193" s="678"/>
      <c r="V193" s="1638">
        <v>0</v>
      </c>
    </row>
    <row s="1853" customFormat="1" customHeight="1" ht="33.75">
      <c r="A194" s="1638"/>
      <c r="B194" s="2400" t="s">
        <v>1064</v>
      </c>
      <c r="C194" s="2401" t="s">
        <v>688</v>
      </c>
      <c r="D194" s="692" t="str">
        <f>B194&amp;".1"</f>
        <v>4.20.1</v>
      </c>
      <c r="E194" s="1670" t="s">
        <v>946</v>
      </c>
      <c r="F194" s="2266" t="s">
        <v>305</v>
      </c>
      <c r="G194" s="2356" t="s">
        <v>22</v>
      </c>
      <c r="H194" s="821" t="s">
        <v>22</v>
      </c>
      <c r="I194" s="2356" t="s">
        <v>1063</v>
      </c>
      <c r="J194" s="821" t="s">
        <v>22</v>
      </c>
      <c r="K194" s="1528" t="s">
        <v>947</v>
      </c>
      <c r="L194" s="1638"/>
      <c r="M194" s="1638"/>
      <c r="N194" s="1638"/>
      <c r="O194" s="1638"/>
      <c r="P194" s="1638"/>
      <c r="Q194" s="1638"/>
      <c r="R194" s="1638"/>
      <c r="S194" s="1638"/>
      <c r="T194" s="1638"/>
      <c r="U194" s="678"/>
      <c r="V194" s="1638">
        <v>0</v>
      </c>
    </row>
    <row s="1853" customFormat="1" customHeight="1" ht="15">
      <c r="A195" s="1635"/>
      <c r="B195" s="2400"/>
      <c r="C195" s="2401"/>
      <c r="D195" s="692" t="str">
        <f>B194&amp;".2"</f>
        <v>4.20.2</v>
      </c>
      <c r="E195" s="1670" t="s">
        <v>948</v>
      </c>
      <c r="F195" s="2266" t="s">
        <v>305</v>
      </c>
      <c r="G195" s="1741" t="s">
        <v>22</v>
      </c>
      <c r="H195" s="821" t="s">
        <v>22</v>
      </c>
      <c r="I195" s="1741">
        <v>46142</v>
      </c>
      <c r="J195" s="821" t="s">
        <v>22</v>
      </c>
      <c r="K195" s="1528" t="s">
        <v>949</v>
      </c>
      <c r="L195" s="1638"/>
      <c r="M195" s="1638"/>
      <c r="N195" s="1638"/>
      <c r="O195" s="1638"/>
      <c r="P195" s="1638"/>
      <c r="Q195" s="1638"/>
      <c r="R195" s="1638"/>
      <c r="S195" s="1638"/>
      <c r="T195" s="1638"/>
      <c r="U195" s="678"/>
      <c r="V195" s="1638">
        <v>0</v>
      </c>
    </row>
    <row s="1853" customFormat="1" customHeight="1" ht="33.75">
      <c r="A196" s="1638"/>
      <c r="B196" s="2400" t="s">
        <v>1065</v>
      </c>
      <c r="C196" s="2401" t="s">
        <v>688</v>
      </c>
      <c r="D196" s="692" t="str">
        <f>B196&amp;".1"</f>
        <v>4.21.1</v>
      </c>
      <c r="E196" s="1670" t="s">
        <v>946</v>
      </c>
      <c r="F196" s="2266" t="s">
        <v>305</v>
      </c>
      <c r="G196" s="2356" t="s">
        <v>22</v>
      </c>
      <c r="H196" s="821" t="s">
        <v>22</v>
      </c>
      <c r="I196" s="2356" t="s">
        <v>1066</v>
      </c>
      <c r="J196" s="821" t="s">
        <v>22</v>
      </c>
      <c r="K196" s="1528" t="s">
        <v>947</v>
      </c>
      <c r="L196" s="1638"/>
      <c r="M196" s="1638"/>
      <c r="N196" s="1638"/>
      <c r="O196" s="1638"/>
      <c r="P196" s="1638"/>
      <c r="Q196" s="1638"/>
      <c r="R196" s="1638"/>
      <c r="S196" s="1638"/>
      <c r="T196" s="1638"/>
      <c r="U196" s="678"/>
      <c r="V196" s="1638">
        <v>0</v>
      </c>
    </row>
    <row s="1853" customFormat="1" customHeight="1" ht="15">
      <c r="A197" s="1635"/>
      <c r="B197" s="2400"/>
      <c r="C197" s="2401"/>
      <c r="D197" s="692" t="str">
        <f>B196&amp;".2"</f>
        <v>4.21.2</v>
      </c>
      <c r="E197" s="1670" t="s">
        <v>948</v>
      </c>
      <c r="F197" s="2266" t="s">
        <v>305</v>
      </c>
      <c r="G197" s="1741" t="s">
        <v>22</v>
      </c>
      <c r="H197" s="821" t="s">
        <v>22</v>
      </c>
      <c r="I197" s="1741">
        <v>46164</v>
      </c>
      <c r="J197" s="821" t="s">
        <v>22</v>
      </c>
      <c r="K197" s="1528" t="s">
        <v>949</v>
      </c>
      <c r="L197" s="1638"/>
      <c r="M197" s="1638"/>
      <c r="N197" s="1638"/>
      <c r="O197" s="1638"/>
      <c r="P197" s="1638"/>
      <c r="Q197" s="1638"/>
      <c r="R197" s="1638"/>
      <c r="S197" s="1638"/>
      <c r="T197" s="1638"/>
      <c r="U197" s="678"/>
      <c r="V197" s="1638">
        <v>0</v>
      </c>
    </row>
    <row s="1853" customFormat="1" customHeight="1" ht="33.75">
      <c r="A198" s="1638"/>
      <c r="B198" s="2400" t="s">
        <v>1067</v>
      </c>
      <c r="C198" s="2401" t="s">
        <v>688</v>
      </c>
      <c r="D198" s="692" t="str">
        <f>B198&amp;".1"</f>
        <v>4.22.1</v>
      </c>
      <c r="E198" s="1670" t="s">
        <v>946</v>
      </c>
      <c r="F198" s="2266" t="s">
        <v>305</v>
      </c>
      <c r="G198" s="2356" t="s">
        <v>22</v>
      </c>
      <c r="H198" s="821" t="s">
        <v>22</v>
      </c>
      <c r="I198" s="2356" t="s">
        <v>1068</v>
      </c>
      <c r="J198" s="821" t="s">
        <v>22</v>
      </c>
      <c r="K198" s="1528" t="s">
        <v>947</v>
      </c>
      <c r="L198" s="1638"/>
      <c r="M198" s="1638"/>
      <c r="N198" s="1638"/>
      <c r="O198" s="1638"/>
      <c r="P198" s="1638"/>
      <c r="Q198" s="1638"/>
      <c r="R198" s="1638"/>
      <c r="S198" s="1638"/>
      <c r="T198" s="1638"/>
      <c r="U198" s="678"/>
      <c r="V198" s="1638">
        <v>0</v>
      </c>
    </row>
    <row s="1853" customFormat="1" customHeight="1" ht="15">
      <c r="A199" s="1635"/>
      <c r="B199" s="2400"/>
      <c r="C199" s="2401"/>
      <c r="D199" s="692" t="str">
        <f>B198&amp;".2"</f>
        <v>4.22.2</v>
      </c>
      <c r="E199" s="1670" t="s">
        <v>948</v>
      </c>
      <c r="F199" s="2266" t="s">
        <v>305</v>
      </c>
      <c r="G199" s="1741" t="s">
        <v>22</v>
      </c>
      <c r="H199" s="821" t="s">
        <v>22</v>
      </c>
      <c r="I199" s="1741">
        <v>46164</v>
      </c>
      <c r="J199" s="821" t="s">
        <v>22</v>
      </c>
      <c r="K199" s="1528" t="s">
        <v>949</v>
      </c>
      <c r="L199" s="1638"/>
      <c r="M199" s="1638"/>
      <c r="N199" s="1638"/>
      <c r="O199" s="1638"/>
      <c r="P199" s="1638"/>
      <c r="Q199" s="1638"/>
      <c r="R199" s="1638"/>
      <c r="S199" s="1638"/>
      <c r="T199" s="1638"/>
      <c r="U199" s="678"/>
      <c r="V199" s="1638">
        <v>0</v>
      </c>
    </row>
    <row s="1853" customFormat="1" customHeight="1" ht="33.75">
      <c r="A200" s="1638"/>
      <c r="B200" s="2400" t="s">
        <v>1069</v>
      </c>
      <c r="C200" s="2401" t="s">
        <v>688</v>
      </c>
      <c r="D200" s="692" t="str">
        <f>B200&amp;".1"</f>
        <v>4.23.1</v>
      </c>
      <c r="E200" s="1670" t="s">
        <v>946</v>
      </c>
      <c r="F200" s="2266" t="s">
        <v>305</v>
      </c>
      <c r="G200" s="2356" t="s">
        <v>22</v>
      </c>
      <c r="H200" s="821" t="s">
        <v>22</v>
      </c>
      <c r="I200" s="2356" t="s">
        <v>1070</v>
      </c>
      <c r="J200" s="821" t="s">
        <v>22</v>
      </c>
      <c r="K200" s="1528" t="s">
        <v>947</v>
      </c>
      <c r="L200" s="1638"/>
      <c r="M200" s="1638"/>
      <c r="N200" s="1638"/>
      <c r="O200" s="1638"/>
      <c r="P200" s="1638"/>
      <c r="Q200" s="1638"/>
      <c r="R200" s="1638"/>
      <c r="S200" s="1638"/>
      <c r="T200" s="1638"/>
      <c r="U200" s="678"/>
      <c r="V200" s="1638">
        <v>0</v>
      </c>
    </row>
    <row s="1853" customFormat="1" customHeight="1" ht="15">
      <c r="A201" s="1635"/>
      <c r="B201" s="2400"/>
      <c r="C201" s="2401"/>
      <c r="D201" s="692" t="str">
        <f>B200&amp;".2"</f>
        <v>4.23.2</v>
      </c>
      <c r="E201" s="1670" t="s">
        <v>948</v>
      </c>
      <c r="F201" s="2266" t="s">
        <v>305</v>
      </c>
      <c r="G201" s="1741" t="s">
        <v>22</v>
      </c>
      <c r="H201" s="821" t="s">
        <v>22</v>
      </c>
      <c r="I201" s="1741">
        <v>46164</v>
      </c>
      <c r="J201" s="821" t="s">
        <v>22</v>
      </c>
      <c r="K201" s="1528" t="s">
        <v>949</v>
      </c>
      <c r="L201" s="1638"/>
      <c r="M201" s="1638"/>
      <c r="N201" s="1638"/>
      <c r="O201" s="1638"/>
      <c r="P201" s="1638"/>
      <c r="Q201" s="1638"/>
      <c r="R201" s="1638"/>
      <c r="S201" s="1638"/>
      <c r="T201" s="1638"/>
      <c r="U201" s="678"/>
      <c r="V201" s="1638">
        <v>0</v>
      </c>
    </row>
    <row s="1853" customFormat="1" customHeight="1" ht="33.75">
      <c r="A202" s="1638"/>
      <c r="B202" s="2400" t="s">
        <v>1071</v>
      </c>
      <c r="C202" s="2401" t="s">
        <v>688</v>
      </c>
      <c r="D202" s="692" t="str">
        <f>B202&amp;".1"</f>
        <v>4.24.1</v>
      </c>
      <c r="E202" s="1670" t="s">
        <v>946</v>
      </c>
      <c r="F202" s="2266" t="s">
        <v>305</v>
      </c>
      <c r="G202" s="2356" t="s">
        <v>22</v>
      </c>
      <c r="H202" s="821" t="s">
        <v>22</v>
      </c>
      <c r="I202" s="2356" t="s">
        <v>1072</v>
      </c>
      <c r="J202" s="821" t="s">
        <v>22</v>
      </c>
      <c r="K202" s="1528" t="s">
        <v>947</v>
      </c>
      <c r="L202" s="1638"/>
      <c r="M202" s="1638"/>
      <c r="N202" s="1638"/>
      <c r="O202" s="1638"/>
      <c r="P202" s="1638"/>
      <c r="Q202" s="1638"/>
      <c r="R202" s="1638"/>
      <c r="S202" s="1638"/>
      <c r="T202" s="1638"/>
      <c r="U202" s="678"/>
      <c r="V202" s="1638">
        <v>0</v>
      </c>
    </row>
    <row s="1853" customFormat="1" customHeight="1" ht="15">
      <c r="A203" s="1635"/>
      <c r="B203" s="2400"/>
      <c r="C203" s="2401"/>
      <c r="D203" s="692" t="str">
        <f>B202&amp;".2"</f>
        <v>4.24.2</v>
      </c>
      <c r="E203" s="1670" t="s">
        <v>948</v>
      </c>
      <c r="F203" s="2266" t="s">
        <v>305</v>
      </c>
      <c r="G203" s="1741" t="s">
        <v>22</v>
      </c>
      <c r="H203" s="821" t="s">
        <v>22</v>
      </c>
      <c r="I203" s="1741">
        <v>46129</v>
      </c>
      <c r="J203" s="821" t="s">
        <v>22</v>
      </c>
      <c r="K203" s="1528" t="s">
        <v>949</v>
      </c>
      <c r="L203" s="1638"/>
      <c r="M203" s="1638"/>
      <c r="N203" s="1638"/>
      <c r="O203" s="1638"/>
      <c r="P203" s="1638"/>
      <c r="Q203" s="1638"/>
      <c r="R203" s="1638"/>
      <c r="S203" s="1638"/>
      <c r="T203" s="1638"/>
      <c r="U203" s="678"/>
      <c r="V203" s="1638">
        <v>0</v>
      </c>
    </row>
    <row s="1853" customFormat="1" customHeight="1" ht="33.75">
      <c r="A204" s="1638"/>
      <c r="B204" s="2400" t="s">
        <v>1073</v>
      </c>
      <c r="C204" s="2401" t="s">
        <v>688</v>
      </c>
      <c r="D204" s="692" t="str">
        <f>B204&amp;".1"</f>
        <v>4.25.1</v>
      </c>
      <c r="E204" s="1670" t="s">
        <v>946</v>
      </c>
      <c r="F204" s="2266" t="s">
        <v>305</v>
      </c>
      <c r="G204" s="2356" t="s">
        <v>22</v>
      </c>
      <c r="H204" s="821" t="s">
        <v>22</v>
      </c>
      <c r="I204" s="2356" t="s">
        <v>1074</v>
      </c>
      <c r="J204" s="821" t="s">
        <v>22</v>
      </c>
      <c r="K204" s="1528" t="s">
        <v>947</v>
      </c>
      <c r="L204" s="1638"/>
      <c r="M204" s="1638"/>
      <c r="N204" s="1638"/>
      <c r="O204" s="1638"/>
      <c r="P204" s="1638"/>
      <c r="Q204" s="1638"/>
      <c r="R204" s="1638"/>
      <c r="S204" s="1638"/>
      <c r="T204" s="1638"/>
      <c r="U204" s="678"/>
      <c r="V204" s="1638">
        <v>0</v>
      </c>
    </row>
    <row s="1853" customFormat="1" customHeight="1" ht="15">
      <c r="A205" s="1635"/>
      <c r="B205" s="2400"/>
      <c r="C205" s="2401"/>
      <c r="D205" s="692" t="str">
        <f>B204&amp;".2"</f>
        <v>4.25.2</v>
      </c>
      <c r="E205" s="1670" t="s">
        <v>948</v>
      </c>
      <c r="F205" s="2266" t="s">
        <v>305</v>
      </c>
      <c r="G205" s="1741" t="s">
        <v>22</v>
      </c>
      <c r="H205" s="821" t="s">
        <v>22</v>
      </c>
      <c r="I205" s="1741">
        <v>46132</v>
      </c>
      <c r="J205" s="821" t="s">
        <v>22</v>
      </c>
      <c r="K205" s="1528" t="s">
        <v>949</v>
      </c>
      <c r="L205" s="1638"/>
      <c r="M205" s="1638"/>
      <c r="N205" s="1638"/>
      <c r="O205" s="1638"/>
      <c r="P205" s="1638"/>
      <c r="Q205" s="1638"/>
      <c r="R205" s="1638"/>
      <c r="S205" s="1638"/>
      <c r="T205" s="1638"/>
      <c r="U205" s="678"/>
      <c r="V205" s="1638">
        <v>0</v>
      </c>
    </row>
    <row s="1853" customFormat="1" customHeight="1" ht="33.75">
      <c r="A206" s="1638"/>
      <c r="B206" s="2400" t="s">
        <v>1075</v>
      </c>
      <c r="C206" s="2401" t="s">
        <v>688</v>
      </c>
      <c r="D206" s="692" t="str">
        <f>B206&amp;".1"</f>
        <v>4.26.1</v>
      </c>
      <c r="E206" s="1670" t="s">
        <v>946</v>
      </c>
      <c r="F206" s="2266" t="s">
        <v>305</v>
      </c>
      <c r="G206" s="2356" t="s">
        <v>22</v>
      </c>
      <c r="H206" s="821" t="s">
        <v>22</v>
      </c>
      <c r="I206" s="2356" t="s">
        <v>1076</v>
      </c>
      <c r="J206" s="821" t="s">
        <v>22</v>
      </c>
      <c r="K206" s="1528" t="s">
        <v>947</v>
      </c>
      <c r="L206" s="1638"/>
      <c r="M206" s="1638"/>
      <c r="N206" s="1638"/>
      <c r="O206" s="1638"/>
      <c r="P206" s="1638"/>
      <c r="Q206" s="1638"/>
      <c r="R206" s="1638"/>
      <c r="S206" s="1638"/>
      <c r="T206" s="1638"/>
      <c r="U206" s="678"/>
      <c r="V206" s="1638">
        <v>0</v>
      </c>
    </row>
    <row s="1853" customFormat="1" customHeight="1" ht="15">
      <c r="A207" s="1635"/>
      <c r="B207" s="2400"/>
      <c r="C207" s="2401"/>
      <c r="D207" s="692" t="str">
        <f>B206&amp;".2"</f>
        <v>4.26.2</v>
      </c>
      <c r="E207" s="1670" t="s">
        <v>948</v>
      </c>
      <c r="F207" s="2266" t="s">
        <v>305</v>
      </c>
      <c r="G207" s="1741" t="s">
        <v>22</v>
      </c>
      <c r="H207" s="821" t="s">
        <v>22</v>
      </c>
      <c r="I207" s="1741">
        <v>46125</v>
      </c>
      <c r="J207" s="821" t="s">
        <v>22</v>
      </c>
      <c r="K207" s="1528" t="s">
        <v>949</v>
      </c>
      <c r="L207" s="1638"/>
      <c r="M207" s="1638"/>
      <c r="N207" s="1638"/>
      <c r="O207" s="1638"/>
      <c r="P207" s="1638"/>
      <c r="Q207" s="1638"/>
      <c r="R207" s="1638"/>
      <c r="S207" s="1638"/>
      <c r="T207" s="1638"/>
      <c r="U207" s="678"/>
      <c r="V207" s="1638">
        <v>0</v>
      </c>
    </row>
    <row s="1853" customFormat="1" customHeight="1" ht="33.75">
      <c r="A208" s="1638"/>
      <c r="B208" s="2400" t="s">
        <v>1077</v>
      </c>
      <c r="C208" s="2401" t="s">
        <v>688</v>
      </c>
      <c r="D208" s="692" t="str">
        <f>B208&amp;".1"</f>
        <v>4.27.1</v>
      </c>
      <c r="E208" s="1670" t="s">
        <v>946</v>
      </c>
      <c r="F208" s="2266" t="s">
        <v>305</v>
      </c>
      <c r="G208" s="2356" t="s">
        <v>22</v>
      </c>
      <c r="H208" s="821" t="s">
        <v>22</v>
      </c>
      <c r="I208" s="2356" t="s">
        <v>1078</v>
      </c>
      <c r="J208" s="821" t="s">
        <v>22</v>
      </c>
      <c r="K208" s="1528" t="s">
        <v>947</v>
      </c>
      <c r="L208" s="1638"/>
      <c r="M208" s="1638"/>
      <c r="N208" s="1638"/>
      <c r="O208" s="1638"/>
      <c r="P208" s="1638"/>
      <c r="Q208" s="1638"/>
      <c r="R208" s="1638"/>
      <c r="S208" s="1638"/>
      <c r="T208" s="1638"/>
      <c r="U208" s="678"/>
      <c r="V208" s="1638">
        <v>0</v>
      </c>
    </row>
    <row s="1853" customFormat="1" customHeight="1" ht="15">
      <c r="A209" s="1635"/>
      <c r="B209" s="2400"/>
      <c r="C209" s="2401"/>
      <c r="D209" s="692" t="str">
        <f>B208&amp;".2"</f>
        <v>4.27.2</v>
      </c>
      <c r="E209" s="1670" t="s">
        <v>948</v>
      </c>
      <c r="F209" s="2266" t="s">
        <v>305</v>
      </c>
      <c r="G209" s="1741" t="s">
        <v>22</v>
      </c>
      <c r="H209" s="821" t="s">
        <v>22</v>
      </c>
      <c r="I209" s="1741">
        <v>46113</v>
      </c>
      <c r="J209" s="821" t="s">
        <v>22</v>
      </c>
      <c r="K209" s="1528" t="s">
        <v>949</v>
      </c>
      <c r="L209" s="1638"/>
      <c r="M209" s="1638"/>
      <c r="N209" s="1638"/>
      <c r="O209" s="1638"/>
      <c r="P209" s="1638"/>
      <c r="Q209" s="1638"/>
      <c r="R209" s="1638"/>
      <c r="S209" s="1638"/>
      <c r="T209" s="1638"/>
      <c r="U209" s="678"/>
      <c r="V209" s="1638">
        <v>0</v>
      </c>
    </row>
    <row s="1853" customFormat="1" customHeight="1" ht="33.75">
      <c r="A210" s="1638"/>
      <c r="B210" s="2400" t="s">
        <v>1079</v>
      </c>
      <c r="C210" s="2401" t="s">
        <v>688</v>
      </c>
      <c r="D210" s="692" t="str">
        <f>B210&amp;".1"</f>
        <v>4.28.1</v>
      </c>
      <c r="E210" s="1670" t="s">
        <v>946</v>
      </c>
      <c r="F210" s="2266" t="s">
        <v>305</v>
      </c>
      <c r="G210" s="2356" t="s">
        <v>22</v>
      </c>
      <c r="H210" s="821" t="s">
        <v>22</v>
      </c>
      <c r="I210" s="2356" t="s">
        <v>1080</v>
      </c>
      <c r="J210" s="821" t="s">
        <v>22</v>
      </c>
      <c r="K210" s="1528" t="s">
        <v>947</v>
      </c>
      <c r="L210" s="1638"/>
      <c r="M210" s="1638"/>
      <c r="N210" s="1638"/>
      <c r="O210" s="1638"/>
      <c r="P210" s="1638"/>
      <c r="Q210" s="1638"/>
      <c r="R210" s="1638"/>
      <c r="S210" s="1638"/>
      <c r="T210" s="1638"/>
      <c r="U210" s="678"/>
      <c r="V210" s="1638">
        <v>0</v>
      </c>
    </row>
    <row s="1853" customFormat="1" customHeight="1" ht="15">
      <c r="A211" s="1635"/>
      <c r="B211" s="2400"/>
      <c r="C211" s="2401"/>
      <c r="D211" s="692" t="str">
        <f>B210&amp;".2"</f>
        <v>4.28.2</v>
      </c>
      <c r="E211" s="1670" t="s">
        <v>948</v>
      </c>
      <c r="F211" s="2266" t="s">
        <v>305</v>
      </c>
      <c r="G211" s="1741" t="s">
        <v>22</v>
      </c>
      <c r="H211" s="821" t="s">
        <v>22</v>
      </c>
      <c r="I211" s="1741">
        <v>46126</v>
      </c>
      <c r="J211" s="821" t="s">
        <v>22</v>
      </c>
      <c r="K211" s="1528" t="s">
        <v>949</v>
      </c>
      <c r="L211" s="1638"/>
      <c r="M211" s="1638"/>
      <c r="N211" s="1638"/>
      <c r="O211" s="1638"/>
      <c r="P211" s="1638"/>
      <c r="Q211" s="1638"/>
      <c r="R211" s="1638"/>
      <c r="S211" s="1638"/>
      <c r="T211" s="1638"/>
      <c r="U211" s="678"/>
      <c r="V211" s="1638">
        <v>0</v>
      </c>
    </row>
    <row s="1853" customFormat="1" customHeight="1" ht="33.75">
      <c r="A212" s="1638"/>
      <c r="B212" s="2400" t="s">
        <v>1081</v>
      </c>
      <c r="C212" s="2401" t="s">
        <v>688</v>
      </c>
      <c r="D212" s="692" t="str">
        <f>B212&amp;".1"</f>
        <v>4.29.1</v>
      </c>
      <c r="E212" s="1670" t="s">
        <v>946</v>
      </c>
      <c r="F212" s="2266" t="s">
        <v>305</v>
      </c>
      <c r="G212" s="2356" t="s">
        <v>22</v>
      </c>
      <c r="H212" s="821" t="s">
        <v>22</v>
      </c>
      <c r="I212" s="2356" t="s">
        <v>1082</v>
      </c>
      <c r="J212" s="821" t="s">
        <v>22</v>
      </c>
      <c r="K212" s="1528" t="s">
        <v>947</v>
      </c>
      <c r="L212" s="1638"/>
      <c r="M212" s="1638"/>
      <c r="N212" s="1638"/>
      <c r="O212" s="1638"/>
      <c r="P212" s="1638"/>
      <c r="Q212" s="1638"/>
      <c r="R212" s="1638"/>
      <c r="S212" s="1638"/>
      <c r="T212" s="1638"/>
      <c r="U212" s="678"/>
      <c r="V212" s="1638">
        <v>0</v>
      </c>
    </row>
    <row s="1853" customFormat="1" customHeight="1" ht="15">
      <c r="A213" s="1635"/>
      <c r="B213" s="2400"/>
      <c r="C213" s="2401"/>
      <c r="D213" s="692" t="str">
        <f>B212&amp;".2"</f>
        <v>4.29.2</v>
      </c>
      <c r="E213" s="1670" t="s">
        <v>948</v>
      </c>
      <c r="F213" s="2266" t="s">
        <v>305</v>
      </c>
      <c r="G213" s="1741" t="s">
        <v>22</v>
      </c>
      <c r="H213" s="821" t="s">
        <v>22</v>
      </c>
      <c r="I213" s="1741">
        <v>46118</v>
      </c>
      <c r="J213" s="821" t="s">
        <v>22</v>
      </c>
      <c r="K213" s="1528" t="s">
        <v>949</v>
      </c>
      <c r="L213" s="1638"/>
      <c r="M213" s="1638"/>
      <c r="N213" s="1638"/>
      <c r="O213" s="1638"/>
      <c r="P213" s="1638"/>
      <c r="Q213" s="1638"/>
      <c r="R213" s="1638"/>
      <c r="S213" s="1638"/>
      <c r="T213" s="1638"/>
      <c r="U213" s="678"/>
      <c r="V213" s="1638">
        <v>0</v>
      </c>
    </row>
    <row s="1853" customFormat="1" customHeight="1" ht="33.75">
      <c r="A214" s="1638"/>
      <c r="B214" s="2400" t="s">
        <v>1083</v>
      </c>
      <c r="C214" s="2401" t="s">
        <v>688</v>
      </c>
      <c r="D214" s="692" t="str">
        <f>B214&amp;".1"</f>
        <v>4.30.1</v>
      </c>
      <c r="E214" s="1670" t="s">
        <v>946</v>
      </c>
      <c r="F214" s="2266" t="s">
        <v>305</v>
      </c>
      <c r="G214" s="2356" t="s">
        <v>22</v>
      </c>
      <c r="H214" s="821" t="s">
        <v>22</v>
      </c>
      <c r="I214" s="2356" t="s">
        <v>1084</v>
      </c>
      <c r="J214" s="821" t="s">
        <v>22</v>
      </c>
      <c r="K214" s="1528" t="s">
        <v>947</v>
      </c>
      <c r="L214" s="1638"/>
      <c r="M214" s="1638"/>
      <c r="N214" s="1638"/>
      <c r="O214" s="1638"/>
      <c r="P214" s="1638"/>
      <c r="Q214" s="1638"/>
      <c r="R214" s="1638"/>
      <c r="S214" s="1638"/>
      <c r="T214" s="1638"/>
      <c r="U214" s="678"/>
      <c r="V214" s="1638">
        <v>0</v>
      </c>
    </row>
    <row s="1853" customFormat="1" customHeight="1" ht="15">
      <c r="A215" s="1635"/>
      <c r="B215" s="2400"/>
      <c r="C215" s="2401"/>
      <c r="D215" s="692" t="str">
        <f>B214&amp;".2"</f>
        <v>4.30.2</v>
      </c>
      <c r="E215" s="1670" t="s">
        <v>948</v>
      </c>
      <c r="F215" s="2266" t="s">
        <v>305</v>
      </c>
      <c r="G215" s="1741" t="s">
        <v>22</v>
      </c>
      <c r="H215" s="821" t="s">
        <v>22</v>
      </c>
      <c r="I215" s="1741">
        <v>46118</v>
      </c>
      <c r="J215" s="821" t="s">
        <v>22</v>
      </c>
      <c r="K215" s="1528" t="s">
        <v>949</v>
      </c>
      <c r="L215" s="1638"/>
      <c r="M215" s="1638"/>
      <c r="N215" s="1638"/>
      <c r="O215" s="1638"/>
      <c r="P215" s="1638"/>
      <c r="Q215" s="1638"/>
      <c r="R215" s="1638"/>
      <c r="S215" s="1638"/>
      <c r="T215" s="1638"/>
      <c r="U215" s="678"/>
      <c r="V215" s="1638">
        <v>0</v>
      </c>
    </row>
    <row s="1853" customFormat="1" customHeight="1" ht="33.75">
      <c r="A216" s="1638"/>
      <c r="B216" s="2400" t="s">
        <v>1085</v>
      </c>
      <c r="C216" s="2401" t="s">
        <v>688</v>
      </c>
      <c r="D216" s="692" t="str">
        <f>B216&amp;".1"</f>
        <v>4.31.1</v>
      </c>
      <c r="E216" s="1670" t="s">
        <v>946</v>
      </c>
      <c r="F216" s="2266" t="s">
        <v>305</v>
      </c>
      <c r="G216" s="2356" t="s">
        <v>22</v>
      </c>
      <c r="H216" s="821" t="s">
        <v>22</v>
      </c>
      <c r="I216" s="2356" t="s">
        <v>1086</v>
      </c>
      <c r="J216" s="821" t="s">
        <v>22</v>
      </c>
      <c r="K216" s="1528" t="s">
        <v>947</v>
      </c>
      <c r="L216" s="1638"/>
      <c r="M216" s="1638"/>
      <c r="N216" s="1638"/>
      <c r="O216" s="1638"/>
      <c r="P216" s="1638"/>
      <c r="Q216" s="1638"/>
      <c r="R216" s="1638"/>
      <c r="S216" s="1638"/>
      <c r="T216" s="1638"/>
      <c r="U216" s="678"/>
      <c r="V216" s="1638">
        <v>0</v>
      </c>
    </row>
    <row s="1853" customFormat="1" customHeight="1" ht="15">
      <c r="A217" s="1635"/>
      <c r="B217" s="2400"/>
      <c r="C217" s="2401"/>
      <c r="D217" s="692" t="str">
        <f>B216&amp;".2"</f>
        <v>4.31.2</v>
      </c>
      <c r="E217" s="1670" t="s">
        <v>948</v>
      </c>
      <c r="F217" s="2266" t="s">
        <v>305</v>
      </c>
      <c r="G217" s="1741" t="s">
        <v>22</v>
      </c>
      <c r="H217" s="821" t="s">
        <v>22</v>
      </c>
      <c r="I217" s="1741">
        <v>46118</v>
      </c>
      <c r="J217" s="821" t="s">
        <v>22</v>
      </c>
      <c r="K217" s="1528" t="s">
        <v>949</v>
      </c>
      <c r="L217" s="1638"/>
      <c r="M217" s="1638"/>
      <c r="N217" s="1638"/>
      <c r="O217" s="1638"/>
      <c r="P217" s="1638"/>
      <c r="Q217" s="1638"/>
      <c r="R217" s="1638"/>
      <c r="S217" s="1638"/>
      <c r="T217" s="1638"/>
      <c r="U217" s="678"/>
      <c r="V217" s="1638">
        <v>0</v>
      </c>
    </row>
    <row s="1853" customFormat="1" customHeight="1" ht="33.75">
      <c r="A218" s="1638"/>
      <c r="B218" s="2400" t="s">
        <v>1087</v>
      </c>
      <c r="C218" s="2401" t="s">
        <v>688</v>
      </c>
      <c r="D218" s="692" t="str">
        <f>B218&amp;".1"</f>
        <v>4.32.1</v>
      </c>
      <c r="E218" s="1670" t="s">
        <v>946</v>
      </c>
      <c r="F218" s="2266" t="s">
        <v>305</v>
      </c>
      <c r="G218" s="2356" t="s">
        <v>22</v>
      </c>
      <c r="H218" s="821" t="s">
        <v>22</v>
      </c>
      <c r="I218" s="2356" t="s">
        <v>1088</v>
      </c>
      <c r="J218" s="821" t="s">
        <v>22</v>
      </c>
      <c r="K218" s="1528" t="s">
        <v>947</v>
      </c>
      <c r="L218" s="1638"/>
      <c r="M218" s="1638"/>
      <c r="N218" s="1638"/>
      <c r="O218" s="1638"/>
      <c r="P218" s="1638"/>
      <c r="Q218" s="1638"/>
      <c r="R218" s="1638"/>
      <c r="S218" s="1638"/>
      <c r="T218" s="1638"/>
      <c r="U218" s="678"/>
      <c r="V218" s="1638">
        <v>0</v>
      </c>
    </row>
    <row s="1853" customFormat="1" customHeight="1" ht="15">
      <c r="A219" s="1635"/>
      <c r="B219" s="2400"/>
      <c r="C219" s="2401"/>
      <c r="D219" s="692" t="str">
        <f>B218&amp;".2"</f>
        <v>4.32.2</v>
      </c>
      <c r="E219" s="1670" t="s">
        <v>948</v>
      </c>
      <c r="F219" s="2266" t="s">
        <v>305</v>
      </c>
      <c r="G219" s="1741" t="s">
        <v>22</v>
      </c>
      <c r="H219" s="821" t="s">
        <v>22</v>
      </c>
      <c r="I219" s="1741">
        <v>46136</v>
      </c>
      <c r="J219" s="821" t="s">
        <v>22</v>
      </c>
      <c r="K219" s="1528" t="s">
        <v>949</v>
      </c>
      <c r="L219" s="1638"/>
      <c r="M219" s="1638"/>
      <c r="N219" s="1638"/>
      <c r="O219" s="1638"/>
      <c r="P219" s="1638"/>
      <c r="Q219" s="1638"/>
      <c r="R219" s="1638"/>
      <c r="S219" s="1638"/>
      <c r="T219" s="1638"/>
      <c r="U219" s="678"/>
      <c r="V219" s="1638">
        <v>0</v>
      </c>
    </row>
    <row s="1853" customFormat="1" customHeight="1" ht="33.75">
      <c r="A220" s="1638"/>
      <c r="B220" s="2400" t="s">
        <v>1089</v>
      </c>
      <c r="C220" s="2401" t="s">
        <v>688</v>
      </c>
      <c r="D220" s="692" t="str">
        <f>B220&amp;".1"</f>
        <v>4.33.1</v>
      </c>
      <c r="E220" s="1670" t="s">
        <v>946</v>
      </c>
      <c r="F220" s="2266" t="s">
        <v>305</v>
      </c>
      <c r="G220" s="2356" t="s">
        <v>22</v>
      </c>
      <c r="H220" s="821" t="s">
        <v>22</v>
      </c>
      <c r="I220" s="2356" t="s">
        <v>1090</v>
      </c>
      <c r="J220" s="821" t="s">
        <v>22</v>
      </c>
      <c r="K220" s="1528" t="s">
        <v>947</v>
      </c>
      <c r="L220" s="1638"/>
      <c r="M220" s="1638"/>
      <c r="N220" s="1638"/>
      <c r="O220" s="1638"/>
      <c r="P220" s="1638"/>
      <c r="Q220" s="1638"/>
      <c r="R220" s="1638"/>
      <c r="S220" s="1638"/>
      <c r="T220" s="1638"/>
      <c r="U220" s="678"/>
      <c r="V220" s="1638">
        <v>0</v>
      </c>
    </row>
    <row s="1853" customFormat="1" customHeight="1" ht="15">
      <c r="A221" s="1635"/>
      <c r="B221" s="2400"/>
      <c r="C221" s="2401"/>
      <c r="D221" s="692" t="str">
        <f>B220&amp;".2"</f>
        <v>4.33.2</v>
      </c>
      <c r="E221" s="1670" t="s">
        <v>948</v>
      </c>
      <c r="F221" s="2266" t="s">
        <v>305</v>
      </c>
      <c r="G221" s="1741" t="s">
        <v>22</v>
      </c>
      <c r="H221" s="821" t="s">
        <v>22</v>
      </c>
      <c r="I221" s="1741">
        <v>46184</v>
      </c>
      <c r="J221" s="821" t="s">
        <v>22</v>
      </c>
      <c r="K221" s="1528" t="s">
        <v>949</v>
      </c>
      <c r="L221" s="1638"/>
      <c r="M221" s="1638"/>
      <c r="N221" s="1638"/>
      <c r="O221" s="1638"/>
      <c r="P221" s="1638"/>
      <c r="Q221" s="1638"/>
      <c r="R221" s="1638"/>
      <c r="S221" s="1638"/>
      <c r="T221" s="1638"/>
      <c r="U221" s="678"/>
      <c r="V221" s="1638">
        <v>0</v>
      </c>
    </row>
    <row s="1853" customFormat="1" customHeight="1" ht="33.75">
      <c r="A222" s="1638"/>
      <c r="B222" s="2400" t="s">
        <v>1091</v>
      </c>
      <c r="C222" s="2401" t="s">
        <v>688</v>
      </c>
      <c r="D222" s="692" t="str">
        <f>B222&amp;".1"</f>
        <v>4.34.1</v>
      </c>
      <c r="E222" s="1670" t="s">
        <v>946</v>
      </c>
      <c r="F222" s="2266" t="s">
        <v>305</v>
      </c>
      <c r="G222" s="2356" t="s">
        <v>22</v>
      </c>
      <c r="H222" s="821" t="s">
        <v>22</v>
      </c>
      <c r="I222" s="2356" t="s">
        <v>1092</v>
      </c>
      <c r="J222" s="821" t="s">
        <v>22</v>
      </c>
      <c r="K222" s="1528" t="s">
        <v>947</v>
      </c>
      <c r="L222" s="1638"/>
      <c r="M222" s="1638"/>
      <c r="N222" s="1638"/>
      <c r="O222" s="1638"/>
      <c r="P222" s="1638"/>
      <c r="Q222" s="1638"/>
      <c r="R222" s="1638"/>
      <c r="S222" s="1638"/>
      <c r="T222" s="1638"/>
      <c r="U222" s="678"/>
      <c r="V222" s="1638">
        <v>0</v>
      </c>
    </row>
    <row s="1853" customFormat="1" customHeight="1" ht="15">
      <c r="A223" s="1635"/>
      <c r="B223" s="2400"/>
      <c r="C223" s="2401"/>
      <c r="D223" s="692" t="str">
        <f>B222&amp;".2"</f>
        <v>4.34.2</v>
      </c>
      <c r="E223" s="1670" t="s">
        <v>948</v>
      </c>
      <c r="F223" s="2266" t="s">
        <v>305</v>
      </c>
      <c r="G223" s="1741" t="s">
        <v>22</v>
      </c>
      <c r="H223" s="821" t="s">
        <v>22</v>
      </c>
      <c r="I223" s="1741">
        <v>46184</v>
      </c>
      <c r="J223" s="821" t="s">
        <v>22</v>
      </c>
      <c r="K223" s="1528" t="s">
        <v>949</v>
      </c>
      <c r="L223" s="1638"/>
      <c r="M223" s="1638"/>
      <c r="N223" s="1638"/>
      <c r="O223" s="1638"/>
      <c r="P223" s="1638"/>
      <c r="Q223" s="1638"/>
      <c r="R223" s="1638"/>
      <c r="S223" s="1638"/>
      <c r="T223" s="1638"/>
      <c r="U223" s="678"/>
      <c r="V223" s="1638">
        <v>0</v>
      </c>
    </row>
    <row s="1853" customFormat="1" customHeight="1" ht="33.75">
      <c r="A224" s="1638"/>
      <c r="B224" s="2400" t="s">
        <v>1093</v>
      </c>
      <c r="C224" s="2401" t="s">
        <v>688</v>
      </c>
      <c r="D224" s="692" t="str">
        <f>B224&amp;".1"</f>
        <v>4.35.1</v>
      </c>
      <c r="E224" s="1670" t="s">
        <v>946</v>
      </c>
      <c r="F224" s="2266" t="s">
        <v>305</v>
      </c>
      <c r="G224" s="2356" t="s">
        <v>22</v>
      </c>
      <c r="H224" s="821" t="s">
        <v>22</v>
      </c>
      <c r="I224" s="2356" t="s">
        <v>1094</v>
      </c>
      <c r="J224" s="821" t="s">
        <v>22</v>
      </c>
      <c r="K224" s="1528" t="s">
        <v>947</v>
      </c>
      <c r="L224" s="1638"/>
      <c r="M224" s="1638"/>
      <c r="N224" s="1638"/>
      <c r="O224" s="1638"/>
      <c r="P224" s="1638"/>
      <c r="Q224" s="1638"/>
      <c r="R224" s="1638"/>
      <c r="S224" s="1638"/>
      <c r="T224" s="1638"/>
      <c r="U224" s="678"/>
      <c r="V224" s="1638">
        <v>0</v>
      </c>
    </row>
    <row s="1853" customFormat="1" customHeight="1" ht="15">
      <c r="A225" s="1635"/>
      <c r="B225" s="2400"/>
      <c r="C225" s="2401"/>
      <c r="D225" s="692" t="str">
        <f>B224&amp;".2"</f>
        <v>4.35.2</v>
      </c>
      <c r="E225" s="1670" t="s">
        <v>948</v>
      </c>
      <c r="F225" s="2266" t="s">
        <v>305</v>
      </c>
      <c r="G225" s="1741" t="s">
        <v>22</v>
      </c>
      <c r="H225" s="821" t="s">
        <v>22</v>
      </c>
      <c r="I225" s="1741">
        <v>46181</v>
      </c>
      <c r="J225" s="821" t="s">
        <v>22</v>
      </c>
      <c r="K225" s="1528" t="s">
        <v>949</v>
      </c>
      <c r="L225" s="1638"/>
      <c r="M225" s="1638"/>
      <c r="N225" s="1638"/>
      <c r="O225" s="1638"/>
      <c r="P225" s="1638"/>
      <c r="Q225" s="1638"/>
      <c r="R225" s="1638"/>
      <c r="S225" s="1638"/>
      <c r="T225" s="1638"/>
      <c r="U225" s="678"/>
      <c r="V225" s="1638">
        <v>0</v>
      </c>
    </row>
    <row s="1853" customFormat="1" customHeight="1" ht="33.75">
      <c r="A226" s="1638"/>
      <c r="B226" s="2400" t="s">
        <v>1095</v>
      </c>
      <c r="C226" s="2401" t="s">
        <v>688</v>
      </c>
      <c r="D226" s="692" t="str">
        <f>B226&amp;".1"</f>
        <v>4.36.1</v>
      </c>
      <c r="E226" s="1670" t="s">
        <v>946</v>
      </c>
      <c r="F226" s="2266" t="s">
        <v>305</v>
      </c>
      <c r="G226" s="2356" t="s">
        <v>22</v>
      </c>
      <c r="H226" s="821" t="s">
        <v>22</v>
      </c>
      <c r="I226" s="2356" t="s">
        <v>1096</v>
      </c>
      <c r="J226" s="821" t="s">
        <v>22</v>
      </c>
      <c r="K226" s="1528" t="s">
        <v>947</v>
      </c>
      <c r="L226" s="1638"/>
      <c r="M226" s="1638"/>
      <c r="N226" s="1638"/>
      <c r="O226" s="1638"/>
      <c r="P226" s="1638"/>
      <c r="Q226" s="1638"/>
      <c r="R226" s="1638"/>
      <c r="S226" s="1638"/>
      <c r="T226" s="1638"/>
      <c r="U226" s="678"/>
      <c r="V226" s="1638">
        <v>0</v>
      </c>
    </row>
    <row s="1853" customFormat="1" customHeight="1" ht="15">
      <c r="A227" s="1635"/>
      <c r="B227" s="2400"/>
      <c r="C227" s="2401"/>
      <c r="D227" s="692" t="str">
        <f>B226&amp;".2"</f>
        <v>4.36.2</v>
      </c>
      <c r="E227" s="1670" t="s">
        <v>948</v>
      </c>
      <c r="F227" s="2266" t="s">
        <v>305</v>
      </c>
      <c r="G227" s="1741" t="s">
        <v>22</v>
      </c>
      <c r="H227" s="821" t="s">
        <v>22</v>
      </c>
      <c r="I227" s="1741">
        <v>46142</v>
      </c>
      <c r="J227" s="821" t="s">
        <v>22</v>
      </c>
      <c r="K227" s="1528" t="s">
        <v>949</v>
      </c>
      <c r="L227" s="1638"/>
      <c r="M227" s="1638"/>
      <c r="N227" s="1638"/>
      <c r="O227" s="1638"/>
      <c r="P227" s="1638"/>
      <c r="Q227" s="1638"/>
      <c r="R227" s="1638"/>
      <c r="S227" s="1638"/>
      <c r="T227" s="1638"/>
      <c r="U227" s="678"/>
      <c r="V227" s="1638">
        <v>0</v>
      </c>
    </row>
    <row s="1853" customFormat="1" customHeight="1" ht="33.75">
      <c r="A228" s="1638"/>
      <c r="B228" s="2400" t="s">
        <v>1097</v>
      </c>
      <c r="C228" s="2401" t="s">
        <v>688</v>
      </c>
      <c r="D228" s="692" t="str">
        <f>B228&amp;".1"</f>
        <v>4.37.1</v>
      </c>
      <c r="E228" s="1670" t="s">
        <v>946</v>
      </c>
      <c r="F228" s="2266" t="s">
        <v>305</v>
      </c>
      <c r="G228" s="2356" t="s">
        <v>22</v>
      </c>
      <c r="H228" s="821" t="s">
        <v>22</v>
      </c>
      <c r="I228" s="2356" t="s">
        <v>1098</v>
      </c>
      <c r="J228" s="821" t="s">
        <v>22</v>
      </c>
      <c r="K228" s="1528" t="s">
        <v>947</v>
      </c>
      <c r="L228" s="1638"/>
      <c r="M228" s="1638"/>
      <c r="N228" s="1638"/>
      <c r="O228" s="1638"/>
      <c r="P228" s="1638"/>
      <c r="Q228" s="1638"/>
      <c r="R228" s="1638"/>
      <c r="S228" s="1638"/>
      <c r="T228" s="1638"/>
      <c r="U228" s="678"/>
      <c r="V228" s="1638">
        <v>0</v>
      </c>
    </row>
    <row s="1853" customFormat="1" customHeight="1" ht="15">
      <c r="A229" s="1635"/>
      <c r="B229" s="2400"/>
      <c r="C229" s="2401"/>
      <c r="D229" s="692" t="str">
        <f>B228&amp;".2"</f>
        <v>4.37.2</v>
      </c>
      <c r="E229" s="1670" t="s">
        <v>948</v>
      </c>
      <c r="F229" s="2266" t="s">
        <v>305</v>
      </c>
      <c r="G229" s="1741" t="s">
        <v>22</v>
      </c>
      <c r="H229" s="821" t="s">
        <v>22</v>
      </c>
      <c r="I229" s="1741">
        <v>46174</v>
      </c>
      <c r="J229" s="821" t="s">
        <v>22</v>
      </c>
      <c r="K229" s="1528" t="s">
        <v>949</v>
      </c>
      <c r="L229" s="1638"/>
      <c r="M229" s="1638"/>
      <c r="N229" s="1638"/>
      <c r="O229" s="1638"/>
      <c r="P229" s="1638"/>
      <c r="Q229" s="1638"/>
      <c r="R229" s="1638"/>
      <c r="S229" s="1638"/>
      <c r="T229" s="1638"/>
      <c r="U229" s="678"/>
      <c r="V229" s="1638">
        <v>0</v>
      </c>
    </row>
    <row s="1853" customFormat="1" customHeight="1" ht="33.75">
      <c r="A230" s="1638"/>
      <c r="B230" s="2400" t="s">
        <v>1099</v>
      </c>
      <c r="C230" s="2401" t="s">
        <v>688</v>
      </c>
      <c r="D230" s="692" t="str">
        <f>B230&amp;".1"</f>
        <v>4.38.1</v>
      </c>
      <c r="E230" s="1670" t="s">
        <v>946</v>
      </c>
      <c r="F230" s="2266" t="s">
        <v>305</v>
      </c>
      <c r="G230" s="2356" t="s">
        <v>22</v>
      </c>
      <c r="H230" s="821" t="s">
        <v>22</v>
      </c>
      <c r="I230" s="2356" t="s">
        <v>1100</v>
      </c>
      <c r="J230" s="821" t="s">
        <v>22</v>
      </c>
      <c r="K230" s="1528" t="s">
        <v>947</v>
      </c>
      <c r="L230" s="1638"/>
      <c r="M230" s="1638"/>
      <c r="N230" s="1638"/>
      <c r="O230" s="1638"/>
      <c r="P230" s="1638"/>
      <c r="Q230" s="1638"/>
      <c r="R230" s="1638"/>
      <c r="S230" s="1638"/>
      <c r="T230" s="1638"/>
      <c r="U230" s="678"/>
      <c r="V230" s="1638">
        <v>0</v>
      </c>
    </row>
    <row s="1853" customFormat="1" customHeight="1" ht="15">
      <c r="A231" s="1635"/>
      <c r="B231" s="2400"/>
      <c r="C231" s="2401"/>
      <c r="D231" s="692" t="str">
        <f>B230&amp;".2"</f>
        <v>4.38.2</v>
      </c>
      <c r="E231" s="1670" t="s">
        <v>948</v>
      </c>
      <c r="F231" s="2266" t="s">
        <v>305</v>
      </c>
      <c r="G231" s="1741" t="s">
        <v>22</v>
      </c>
      <c r="H231" s="821" t="s">
        <v>22</v>
      </c>
      <c r="I231" s="1741">
        <v>46128</v>
      </c>
      <c r="J231" s="821" t="s">
        <v>22</v>
      </c>
      <c r="K231" s="1528" t="s">
        <v>949</v>
      </c>
      <c r="L231" s="1638"/>
      <c r="M231" s="1638"/>
      <c r="N231" s="1638"/>
      <c r="O231" s="1638"/>
      <c r="P231" s="1638"/>
      <c r="Q231" s="1638"/>
      <c r="R231" s="1638"/>
      <c r="S231" s="1638"/>
      <c r="T231" s="1638"/>
      <c r="U231" s="678"/>
      <c r="V231" s="1638">
        <v>0</v>
      </c>
    </row>
    <row s="1853" customFormat="1" customHeight="1" ht="33.75">
      <c r="A232" s="1638"/>
      <c r="B232" s="2400" t="s">
        <v>1101</v>
      </c>
      <c r="C232" s="2401" t="s">
        <v>688</v>
      </c>
      <c r="D232" s="692" t="str">
        <f>B232&amp;".1"</f>
        <v>4.39.1</v>
      </c>
      <c r="E232" s="1670" t="s">
        <v>946</v>
      </c>
      <c r="F232" s="2266" t="s">
        <v>305</v>
      </c>
      <c r="G232" s="2356" t="s">
        <v>22</v>
      </c>
      <c r="H232" s="821" t="s">
        <v>22</v>
      </c>
      <c r="I232" s="2356" t="s">
        <v>1102</v>
      </c>
      <c r="J232" s="821" t="s">
        <v>22</v>
      </c>
      <c r="K232" s="1528" t="s">
        <v>947</v>
      </c>
      <c r="L232" s="1638"/>
      <c r="M232" s="1638"/>
      <c r="N232" s="1638"/>
      <c r="O232" s="1638"/>
      <c r="P232" s="1638"/>
      <c r="Q232" s="1638"/>
      <c r="R232" s="1638"/>
      <c r="S232" s="1638"/>
      <c r="T232" s="1638"/>
      <c r="U232" s="678"/>
      <c r="V232" s="1638">
        <v>0</v>
      </c>
    </row>
    <row s="1853" customFormat="1" customHeight="1" ht="15">
      <c r="A233" s="1635"/>
      <c r="B233" s="2400"/>
      <c r="C233" s="2401"/>
      <c r="D233" s="692" t="str">
        <f>B232&amp;".2"</f>
        <v>4.39.2</v>
      </c>
      <c r="E233" s="1670" t="s">
        <v>948</v>
      </c>
      <c r="F233" s="2266" t="s">
        <v>305</v>
      </c>
      <c r="G233" s="1741" t="s">
        <v>22</v>
      </c>
      <c r="H233" s="821" t="s">
        <v>22</v>
      </c>
      <c r="I233" s="1741">
        <v>46160</v>
      </c>
      <c r="J233" s="821" t="s">
        <v>22</v>
      </c>
      <c r="K233" s="1528" t="s">
        <v>949</v>
      </c>
      <c r="L233" s="1638"/>
      <c r="M233" s="1638"/>
      <c r="N233" s="1638"/>
      <c r="O233" s="1638"/>
      <c r="P233" s="1638"/>
      <c r="Q233" s="1638"/>
      <c r="R233" s="1638"/>
      <c r="S233" s="1638"/>
      <c r="T233" s="1638"/>
      <c r="U233" s="678"/>
      <c r="V233" s="1638">
        <v>0</v>
      </c>
    </row>
    <row s="1853" customFormat="1" customHeight="1" ht="33.75">
      <c r="A234" s="1638"/>
      <c r="B234" s="2400" t="s">
        <v>1103</v>
      </c>
      <c r="C234" s="2401" t="s">
        <v>688</v>
      </c>
      <c r="D234" s="692" t="str">
        <f>B234&amp;".1"</f>
        <v>4.40.1</v>
      </c>
      <c r="E234" s="1670" t="s">
        <v>946</v>
      </c>
      <c r="F234" s="2266" t="s">
        <v>305</v>
      </c>
      <c r="G234" s="2356" t="s">
        <v>22</v>
      </c>
      <c r="H234" s="821" t="s">
        <v>22</v>
      </c>
      <c r="I234" s="2356" t="s">
        <v>1104</v>
      </c>
      <c r="J234" s="821" t="s">
        <v>22</v>
      </c>
      <c r="K234" s="1528" t="s">
        <v>947</v>
      </c>
      <c r="L234" s="1638"/>
      <c r="M234" s="1638"/>
      <c r="N234" s="1638"/>
      <c r="O234" s="1638"/>
      <c r="P234" s="1638"/>
      <c r="Q234" s="1638"/>
      <c r="R234" s="1638"/>
      <c r="S234" s="1638"/>
      <c r="T234" s="1638"/>
      <c r="U234" s="678"/>
      <c r="V234" s="1638">
        <v>0</v>
      </c>
    </row>
    <row s="1853" customFormat="1" customHeight="1" ht="15">
      <c r="A235" s="1635"/>
      <c r="B235" s="2400"/>
      <c r="C235" s="2401"/>
      <c r="D235" s="692" t="str">
        <f>B234&amp;".2"</f>
        <v>4.40.2</v>
      </c>
      <c r="E235" s="1670" t="s">
        <v>948</v>
      </c>
      <c r="F235" s="2266" t="s">
        <v>305</v>
      </c>
      <c r="G235" s="1741" t="s">
        <v>22</v>
      </c>
      <c r="H235" s="821" t="s">
        <v>22</v>
      </c>
      <c r="I235" s="1741">
        <v>46146</v>
      </c>
      <c r="J235" s="821" t="s">
        <v>22</v>
      </c>
      <c r="K235" s="1528" t="s">
        <v>949</v>
      </c>
      <c r="L235" s="1638"/>
      <c r="M235" s="1638"/>
      <c r="N235" s="1638"/>
      <c r="O235" s="1638"/>
      <c r="P235" s="1638"/>
      <c r="Q235" s="1638"/>
      <c r="R235" s="1638"/>
      <c r="S235" s="1638"/>
      <c r="T235" s="1638"/>
      <c r="U235" s="678"/>
      <c r="V235" s="1638">
        <v>0</v>
      </c>
    </row>
    <row s="1853" customFormat="1" customHeight="1" ht="33.75">
      <c r="A236" s="1638"/>
      <c r="B236" s="2400" t="s">
        <v>1105</v>
      </c>
      <c r="C236" s="2401" t="s">
        <v>688</v>
      </c>
      <c r="D236" s="692" t="str">
        <f>B236&amp;".1"</f>
        <v>4.41.1</v>
      </c>
      <c r="E236" s="1670" t="s">
        <v>946</v>
      </c>
      <c r="F236" s="2266" t="s">
        <v>305</v>
      </c>
      <c r="G236" s="2356" t="s">
        <v>22</v>
      </c>
      <c r="H236" s="821" t="s">
        <v>22</v>
      </c>
      <c r="I236" s="2356" t="s">
        <v>1106</v>
      </c>
      <c r="J236" s="821" t="s">
        <v>22</v>
      </c>
      <c r="K236" s="1528" t="s">
        <v>947</v>
      </c>
      <c r="L236" s="1638"/>
      <c r="M236" s="1638"/>
      <c r="N236" s="1638"/>
      <c r="O236" s="1638"/>
      <c r="P236" s="1638"/>
      <c r="Q236" s="1638"/>
      <c r="R236" s="1638"/>
      <c r="S236" s="1638"/>
      <c r="T236" s="1638"/>
      <c r="U236" s="678"/>
      <c r="V236" s="1638">
        <v>0</v>
      </c>
    </row>
    <row s="1853" customFormat="1" customHeight="1" ht="15">
      <c r="A237" s="1635"/>
      <c r="B237" s="2400"/>
      <c r="C237" s="2401"/>
      <c r="D237" s="692" t="str">
        <f>B236&amp;".2"</f>
        <v>4.41.2</v>
      </c>
      <c r="E237" s="1670" t="s">
        <v>948</v>
      </c>
      <c r="F237" s="2266" t="s">
        <v>305</v>
      </c>
      <c r="G237" s="1741" t="s">
        <v>22</v>
      </c>
      <c r="H237" s="821" t="s">
        <v>22</v>
      </c>
      <c r="I237" s="1741">
        <v>46118</v>
      </c>
      <c r="J237" s="821" t="s">
        <v>22</v>
      </c>
      <c r="K237" s="1528" t="s">
        <v>949</v>
      </c>
      <c r="L237" s="1638"/>
      <c r="M237" s="1638"/>
      <c r="N237" s="1638"/>
      <c r="O237" s="1638"/>
      <c r="P237" s="1638"/>
      <c r="Q237" s="1638"/>
      <c r="R237" s="1638"/>
      <c r="S237" s="1638"/>
      <c r="T237" s="1638"/>
      <c r="U237" s="678"/>
      <c r="V237" s="1638">
        <v>0</v>
      </c>
    </row>
    <row s="1853" customFormat="1" customHeight="1" ht="33.75">
      <c r="A238" s="1638"/>
      <c r="B238" s="2400" t="s">
        <v>1107</v>
      </c>
      <c r="C238" s="2401" t="s">
        <v>688</v>
      </c>
      <c r="D238" s="692" t="str">
        <f>B238&amp;".1"</f>
        <v>4.42.1</v>
      </c>
      <c r="E238" s="1670" t="s">
        <v>946</v>
      </c>
      <c r="F238" s="2266" t="s">
        <v>305</v>
      </c>
      <c r="G238" s="2356" t="s">
        <v>22</v>
      </c>
      <c r="H238" s="821" t="s">
        <v>22</v>
      </c>
      <c r="I238" s="2356" t="s">
        <v>1108</v>
      </c>
      <c r="J238" s="821" t="s">
        <v>22</v>
      </c>
      <c r="K238" s="1528" t="s">
        <v>947</v>
      </c>
      <c r="L238" s="1638"/>
      <c r="M238" s="1638"/>
      <c r="N238" s="1638"/>
      <c r="O238" s="1638"/>
      <c r="P238" s="1638"/>
      <c r="Q238" s="1638"/>
      <c r="R238" s="1638"/>
      <c r="S238" s="1638"/>
      <c r="T238" s="1638"/>
      <c r="U238" s="678"/>
      <c r="V238" s="1638">
        <v>0</v>
      </c>
    </row>
    <row s="1853" customFormat="1" customHeight="1" ht="15">
      <c r="A239" s="1635"/>
      <c r="B239" s="2400"/>
      <c r="C239" s="2401"/>
      <c r="D239" s="692" t="str">
        <f>B238&amp;".2"</f>
        <v>4.42.2</v>
      </c>
      <c r="E239" s="1670" t="s">
        <v>948</v>
      </c>
      <c r="F239" s="2266" t="s">
        <v>305</v>
      </c>
      <c r="G239" s="1741" t="s">
        <v>22</v>
      </c>
      <c r="H239" s="821" t="s">
        <v>22</v>
      </c>
      <c r="I239" s="1741">
        <v>46142</v>
      </c>
      <c r="J239" s="821" t="s">
        <v>22</v>
      </c>
      <c r="K239" s="1528" t="s">
        <v>949</v>
      </c>
      <c r="L239" s="1638"/>
      <c r="M239" s="1638"/>
      <c r="N239" s="1638"/>
      <c r="O239" s="1638"/>
      <c r="P239" s="1638"/>
      <c r="Q239" s="1638"/>
      <c r="R239" s="1638"/>
      <c r="S239" s="1638"/>
      <c r="T239" s="1638"/>
      <c r="U239" s="678"/>
      <c r="V239" s="1638">
        <v>0</v>
      </c>
    </row>
    <row s="1853" customFormat="1" customHeight="1" ht="33.75">
      <c r="A240" s="1638"/>
      <c r="B240" s="2400" t="s">
        <v>1109</v>
      </c>
      <c r="C240" s="2401" t="s">
        <v>688</v>
      </c>
      <c r="D240" s="692" t="str">
        <f>B240&amp;".1"</f>
        <v>4.43.1</v>
      </c>
      <c r="E240" s="1670" t="s">
        <v>946</v>
      </c>
      <c r="F240" s="2266" t="s">
        <v>305</v>
      </c>
      <c r="G240" s="2356" t="s">
        <v>22</v>
      </c>
      <c r="H240" s="821" t="s">
        <v>22</v>
      </c>
      <c r="I240" s="2356" t="s">
        <v>1110</v>
      </c>
      <c r="J240" s="821" t="s">
        <v>22</v>
      </c>
      <c r="K240" s="1528" t="s">
        <v>947</v>
      </c>
      <c r="L240" s="1638"/>
      <c r="M240" s="1638"/>
      <c r="N240" s="1638"/>
      <c r="O240" s="1638"/>
      <c r="P240" s="1638"/>
      <c r="Q240" s="1638"/>
      <c r="R240" s="1638"/>
      <c r="S240" s="1638"/>
      <c r="T240" s="1638"/>
      <c r="U240" s="678"/>
      <c r="V240" s="1638">
        <v>0</v>
      </c>
    </row>
    <row s="1853" customFormat="1" customHeight="1" ht="15">
      <c r="A241" s="1635"/>
      <c r="B241" s="2400"/>
      <c r="C241" s="2401"/>
      <c r="D241" s="692" t="str">
        <f>B240&amp;".2"</f>
        <v>4.43.2</v>
      </c>
      <c r="E241" s="1670" t="s">
        <v>948</v>
      </c>
      <c r="F241" s="2266" t="s">
        <v>305</v>
      </c>
      <c r="G241" s="1741" t="s">
        <v>22</v>
      </c>
      <c r="H241" s="821" t="s">
        <v>22</v>
      </c>
      <c r="I241" s="1741">
        <v>46129</v>
      </c>
      <c r="J241" s="821" t="s">
        <v>22</v>
      </c>
      <c r="K241" s="1528" t="s">
        <v>949</v>
      </c>
      <c r="L241" s="1638"/>
      <c r="M241" s="1638"/>
      <c r="N241" s="1638"/>
      <c r="O241" s="1638"/>
      <c r="P241" s="1638"/>
      <c r="Q241" s="1638"/>
      <c r="R241" s="1638"/>
      <c r="S241" s="1638"/>
      <c r="T241" s="1638"/>
      <c r="U241" s="678"/>
      <c r="V241" s="1638">
        <v>0</v>
      </c>
    </row>
    <row s="1853" customFormat="1" customHeight="1" ht="33.75">
      <c r="A242" s="1638"/>
      <c r="B242" s="2400" t="s">
        <v>1111</v>
      </c>
      <c r="C242" s="2401" t="s">
        <v>688</v>
      </c>
      <c r="D242" s="692" t="str">
        <f>B242&amp;".1"</f>
        <v>4.44.1</v>
      </c>
      <c r="E242" s="1670" t="s">
        <v>946</v>
      </c>
      <c r="F242" s="2266" t="s">
        <v>305</v>
      </c>
      <c r="G242" s="2356" t="s">
        <v>22</v>
      </c>
      <c r="H242" s="821" t="s">
        <v>22</v>
      </c>
      <c r="I242" s="2356" t="s">
        <v>1112</v>
      </c>
      <c r="J242" s="821" t="s">
        <v>22</v>
      </c>
      <c r="K242" s="1528" t="s">
        <v>947</v>
      </c>
      <c r="L242" s="1638"/>
      <c r="M242" s="1638"/>
      <c r="N242" s="1638"/>
      <c r="O242" s="1638"/>
      <c r="P242" s="1638"/>
      <c r="Q242" s="1638"/>
      <c r="R242" s="1638"/>
      <c r="S242" s="1638"/>
      <c r="T242" s="1638"/>
      <c r="U242" s="678"/>
      <c r="V242" s="1638">
        <v>0</v>
      </c>
    </row>
    <row s="1853" customFormat="1" customHeight="1" ht="15">
      <c r="A243" s="1635"/>
      <c r="B243" s="2400"/>
      <c r="C243" s="2401"/>
      <c r="D243" s="692" t="str">
        <f>B242&amp;".2"</f>
        <v>4.44.2</v>
      </c>
      <c r="E243" s="1670" t="s">
        <v>948</v>
      </c>
      <c r="F243" s="2266" t="s">
        <v>305</v>
      </c>
      <c r="G243" s="1741" t="s">
        <v>22</v>
      </c>
      <c r="H243" s="821" t="s">
        <v>22</v>
      </c>
      <c r="I243" s="1741">
        <v>46188</v>
      </c>
      <c r="J243" s="821" t="s">
        <v>22</v>
      </c>
      <c r="K243" s="1528" t="s">
        <v>949</v>
      </c>
      <c r="L243" s="1638"/>
      <c r="M243" s="1638"/>
      <c r="N243" s="1638"/>
      <c r="O243" s="1638"/>
      <c r="P243" s="1638"/>
      <c r="Q243" s="1638"/>
      <c r="R243" s="1638"/>
      <c r="S243" s="1638"/>
      <c r="T243" s="1638"/>
      <c r="U243" s="678"/>
      <c r="V243" s="1638">
        <v>0</v>
      </c>
    </row>
    <row s="1853" customFormat="1" customHeight="1" ht="33.75">
      <c r="A244" s="1638"/>
      <c r="B244" s="2400" t="s">
        <v>1113</v>
      </c>
      <c r="C244" s="2401" t="s">
        <v>688</v>
      </c>
      <c r="D244" s="692" t="str">
        <f>B244&amp;".1"</f>
        <v>4.45.1</v>
      </c>
      <c r="E244" s="1670" t="s">
        <v>946</v>
      </c>
      <c r="F244" s="2266" t="s">
        <v>305</v>
      </c>
      <c r="G244" s="2356" t="s">
        <v>22</v>
      </c>
      <c r="H244" s="821" t="s">
        <v>22</v>
      </c>
      <c r="I244" s="2356" t="s">
        <v>1114</v>
      </c>
      <c r="J244" s="821" t="s">
        <v>22</v>
      </c>
      <c r="K244" s="1528" t="s">
        <v>947</v>
      </c>
      <c r="L244" s="1638"/>
      <c r="M244" s="1638"/>
      <c r="N244" s="1638"/>
      <c r="O244" s="1638"/>
      <c r="P244" s="1638"/>
      <c r="Q244" s="1638"/>
      <c r="R244" s="1638"/>
      <c r="S244" s="1638"/>
      <c r="T244" s="1638"/>
      <c r="U244" s="678"/>
      <c r="V244" s="1638">
        <v>0</v>
      </c>
    </row>
    <row s="1853" customFormat="1" customHeight="1" ht="15">
      <c r="A245" s="1635"/>
      <c r="B245" s="2400"/>
      <c r="C245" s="2401"/>
      <c r="D245" s="692" t="str">
        <f>B244&amp;".2"</f>
        <v>4.45.2</v>
      </c>
      <c r="E245" s="1670" t="s">
        <v>948</v>
      </c>
      <c r="F245" s="2266" t="s">
        <v>305</v>
      </c>
      <c r="G245" s="1741" t="s">
        <v>22</v>
      </c>
      <c r="H245" s="821" t="s">
        <v>22</v>
      </c>
      <c r="I245" s="1741">
        <v>46188</v>
      </c>
      <c r="J245" s="821" t="s">
        <v>22</v>
      </c>
      <c r="K245" s="1528" t="s">
        <v>949</v>
      </c>
      <c r="L245" s="1638"/>
      <c r="M245" s="1638"/>
      <c r="N245" s="1638"/>
      <c r="O245" s="1638"/>
      <c r="P245" s="1638"/>
      <c r="Q245" s="1638"/>
      <c r="R245" s="1638"/>
      <c r="S245" s="1638"/>
      <c r="T245" s="1638"/>
      <c r="U245" s="678"/>
      <c r="V245" s="1638">
        <v>0</v>
      </c>
    </row>
    <row s="1853" customFormat="1" customHeight="1" ht="33.75">
      <c r="A246" s="1638"/>
      <c r="B246" s="2400" t="s">
        <v>1115</v>
      </c>
      <c r="C246" s="2401" t="s">
        <v>688</v>
      </c>
      <c r="D246" s="692" t="str">
        <f>B246&amp;".1"</f>
        <v>4.46.1</v>
      </c>
      <c r="E246" s="1670" t="s">
        <v>946</v>
      </c>
      <c r="F246" s="2266" t="s">
        <v>305</v>
      </c>
      <c r="G246" s="2356" t="s">
        <v>22</v>
      </c>
      <c r="H246" s="821" t="s">
        <v>22</v>
      </c>
      <c r="I246" s="2356" t="s">
        <v>1116</v>
      </c>
      <c r="J246" s="821" t="s">
        <v>22</v>
      </c>
      <c r="K246" s="1528" t="s">
        <v>947</v>
      </c>
      <c r="L246" s="1638"/>
      <c r="M246" s="1638"/>
      <c r="N246" s="1638"/>
      <c r="O246" s="1638"/>
      <c r="P246" s="1638"/>
      <c r="Q246" s="1638"/>
      <c r="R246" s="1638"/>
      <c r="S246" s="1638"/>
      <c r="T246" s="1638"/>
      <c r="U246" s="678"/>
      <c r="V246" s="1638">
        <v>0</v>
      </c>
    </row>
    <row s="1853" customFormat="1" customHeight="1" ht="15">
      <c r="A247" s="1635"/>
      <c r="B247" s="2400"/>
      <c r="C247" s="2401"/>
      <c r="D247" s="692" t="str">
        <f>B246&amp;".2"</f>
        <v>4.46.2</v>
      </c>
      <c r="E247" s="1670" t="s">
        <v>948</v>
      </c>
      <c r="F247" s="2266" t="s">
        <v>305</v>
      </c>
      <c r="G247" s="1741" t="s">
        <v>22</v>
      </c>
      <c r="H247" s="821" t="s">
        <v>22</v>
      </c>
      <c r="I247" s="1741">
        <v>46188</v>
      </c>
      <c r="J247" s="821" t="s">
        <v>22</v>
      </c>
      <c r="K247" s="1528" t="s">
        <v>949</v>
      </c>
      <c r="L247" s="1638"/>
      <c r="M247" s="1638"/>
      <c r="N247" s="1638"/>
      <c r="O247" s="1638"/>
      <c r="P247" s="1638"/>
      <c r="Q247" s="1638"/>
      <c r="R247" s="1638"/>
      <c r="S247" s="1638"/>
      <c r="T247" s="1638"/>
      <c r="U247" s="678"/>
      <c r="V247" s="1638">
        <v>0</v>
      </c>
    </row>
    <row s="1853" customFormat="1" customHeight="1" ht="33.75">
      <c r="A248" s="1638"/>
      <c r="B248" s="2400" t="s">
        <v>1117</v>
      </c>
      <c r="C248" s="2401" t="s">
        <v>688</v>
      </c>
      <c r="D248" s="692" t="str">
        <f>B248&amp;".1"</f>
        <v>4.47.1</v>
      </c>
      <c r="E248" s="1670" t="s">
        <v>946</v>
      </c>
      <c r="F248" s="2266" t="s">
        <v>305</v>
      </c>
      <c r="G248" s="2356" t="s">
        <v>22</v>
      </c>
      <c r="H248" s="821" t="s">
        <v>22</v>
      </c>
      <c r="I248" s="2356" t="s">
        <v>1118</v>
      </c>
      <c r="J248" s="821" t="s">
        <v>22</v>
      </c>
      <c r="K248" s="1528" t="s">
        <v>947</v>
      </c>
      <c r="L248" s="1638"/>
      <c r="M248" s="1638"/>
      <c r="N248" s="1638"/>
      <c r="O248" s="1638"/>
      <c r="P248" s="1638"/>
      <c r="Q248" s="1638"/>
      <c r="R248" s="1638"/>
      <c r="S248" s="1638"/>
      <c r="T248" s="1638"/>
      <c r="U248" s="678"/>
      <c r="V248" s="1638">
        <v>0</v>
      </c>
    </row>
    <row s="1853" customFormat="1" customHeight="1" ht="15">
      <c r="A249" s="1635"/>
      <c r="B249" s="2400"/>
      <c r="C249" s="2401"/>
      <c r="D249" s="692" t="str">
        <f>B248&amp;".2"</f>
        <v>4.47.2</v>
      </c>
      <c r="E249" s="1670" t="s">
        <v>948</v>
      </c>
      <c r="F249" s="2266" t="s">
        <v>305</v>
      </c>
      <c r="G249" s="1741" t="s">
        <v>22</v>
      </c>
      <c r="H249" s="821" t="s">
        <v>22</v>
      </c>
      <c r="I249" s="1741">
        <v>46188</v>
      </c>
      <c r="J249" s="821" t="s">
        <v>22</v>
      </c>
      <c r="K249" s="1528" t="s">
        <v>949</v>
      </c>
      <c r="L249" s="1638"/>
      <c r="M249" s="1638"/>
      <c r="N249" s="1638"/>
      <c r="O249" s="1638"/>
      <c r="P249" s="1638"/>
      <c r="Q249" s="1638"/>
      <c r="R249" s="1638"/>
      <c r="S249" s="1638"/>
      <c r="T249" s="1638"/>
      <c r="U249" s="678"/>
      <c r="V249" s="1638">
        <v>0</v>
      </c>
    </row>
    <row s="1853" customFormat="1" customHeight="1" ht="33.75">
      <c r="A250" s="1638"/>
      <c r="B250" s="2400" t="s">
        <v>1119</v>
      </c>
      <c r="C250" s="2401" t="s">
        <v>688</v>
      </c>
      <c r="D250" s="692" t="str">
        <f>B250&amp;".1"</f>
        <v>4.48.1</v>
      </c>
      <c r="E250" s="1670" t="s">
        <v>946</v>
      </c>
      <c r="F250" s="2266" t="s">
        <v>305</v>
      </c>
      <c r="G250" s="2356" t="s">
        <v>22</v>
      </c>
      <c r="H250" s="821" t="s">
        <v>22</v>
      </c>
      <c r="I250" s="2356" t="s">
        <v>1120</v>
      </c>
      <c r="J250" s="821" t="s">
        <v>22</v>
      </c>
      <c r="K250" s="1528" t="s">
        <v>947</v>
      </c>
      <c r="L250" s="1638"/>
      <c r="M250" s="1638"/>
      <c r="N250" s="1638"/>
      <c r="O250" s="1638"/>
      <c r="P250" s="1638"/>
      <c r="Q250" s="1638"/>
      <c r="R250" s="1638"/>
      <c r="S250" s="1638"/>
      <c r="T250" s="1638"/>
      <c r="U250" s="678"/>
      <c r="V250" s="1638">
        <v>0</v>
      </c>
    </row>
    <row s="1853" customFormat="1" customHeight="1" ht="15">
      <c r="A251" s="1635"/>
      <c r="B251" s="2400"/>
      <c r="C251" s="2401"/>
      <c r="D251" s="692" t="str">
        <f>B250&amp;".2"</f>
        <v>4.48.2</v>
      </c>
      <c r="E251" s="1670" t="s">
        <v>948</v>
      </c>
      <c r="F251" s="2266" t="s">
        <v>305</v>
      </c>
      <c r="G251" s="1741" t="s">
        <v>22</v>
      </c>
      <c r="H251" s="821" t="s">
        <v>22</v>
      </c>
      <c r="I251" s="1741">
        <v>46184</v>
      </c>
      <c r="J251" s="821" t="s">
        <v>22</v>
      </c>
      <c r="K251" s="1528" t="s">
        <v>949</v>
      </c>
      <c r="L251" s="1638"/>
      <c r="M251" s="1638"/>
      <c r="N251" s="1638"/>
      <c r="O251" s="1638"/>
      <c r="P251" s="1638"/>
      <c r="Q251" s="1638"/>
      <c r="R251" s="1638"/>
      <c r="S251" s="1638"/>
      <c r="T251" s="1638"/>
      <c r="U251" s="678"/>
      <c r="V251" s="1638">
        <v>0</v>
      </c>
    </row>
    <row s="1853" customFormat="1" customHeight="1" ht="33.75">
      <c r="A252" s="1638"/>
      <c r="B252" s="2400" t="s">
        <v>1121</v>
      </c>
      <c r="C252" s="2401" t="s">
        <v>688</v>
      </c>
      <c r="D252" s="692" t="str">
        <f>B252&amp;".1"</f>
        <v>4.49.1</v>
      </c>
      <c r="E252" s="1670" t="s">
        <v>946</v>
      </c>
      <c r="F252" s="2266" t="s">
        <v>305</v>
      </c>
      <c r="G252" s="2356" t="s">
        <v>22</v>
      </c>
      <c r="H252" s="821" t="s">
        <v>22</v>
      </c>
      <c r="I252" s="2356" t="s">
        <v>1122</v>
      </c>
      <c r="J252" s="821" t="s">
        <v>22</v>
      </c>
      <c r="K252" s="1528" t="s">
        <v>947</v>
      </c>
      <c r="L252" s="1638"/>
      <c r="M252" s="1638"/>
      <c r="N252" s="1638"/>
      <c r="O252" s="1638"/>
      <c r="P252" s="1638"/>
      <c r="Q252" s="1638"/>
      <c r="R252" s="1638"/>
      <c r="S252" s="1638"/>
      <c r="T252" s="1638"/>
      <c r="U252" s="678"/>
      <c r="V252" s="1638">
        <v>0</v>
      </c>
    </row>
    <row s="1853" customFormat="1" customHeight="1" ht="15">
      <c r="A253" s="1635"/>
      <c r="B253" s="2400"/>
      <c r="C253" s="2401"/>
      <c r="D253" s="692" t="str">
        <f>B252&amp;".2"</f>
        <v>4.49.2</v>
      </c>
      <c r="E253" s="1670" t="s">
        <v>948</v>
      </c>
      <c r="F253" s="2266" t="s">
        <v>305</v>
      </c>
      <c r="G253" s="1741" t="s">
        <v>22</v>
      </c>
      <c r="H253" s="821" t="s">
        <v>22</v>
      </c>
      <c r="I253" s="1741">
        <v>46184</v>
      </c>
      <c r="J253" s="821" t="s">
        <v>22</v>
      </c>
      <c r="K253" s="1528" t="s">
        <v>949</v>
      </c>
      <c r="L253" s="1638"/>
      <c r="M253" s="1638"/>
      <c r="N253" s="1638"/>
      <c r="O253" s="1638"/>
      <c r="P253" s="1638"/>
      <c r="Q253" s="1638"/>
      <c r="R253" s="1638"/>
      <c r="S253" s="1638"/>
      <c r="T253" s="1638"/>
      <c r="U253" s="678"/>
      <c r="V253" s="1638">
        <v>0</v>
      </c>
    </row>
    <row s="1853" customFormat="1" customHeight="1" ht="33.75">
      <c r="A254" s="1638"/>
      <c r="B254" s="2400" t="s">
        <v>1123</v>
      </c>
      <c r="C254" s="2401" t="s">
        <v>688</v>
      </c>
      <c r="D254" s="692" t="str">
        <f>B254&amp;".1"</f>
        <v>4.50.1</v>
      </c>
      <c r="E254" s="1670" t="s">
        <v>946</v>
      </c>
      <c r="F254" s="2266" t="s">
        <v>305</v>
      </c>
      <c r="G254" s="2356" t="s">
        <v>22</v>
      </c>
      <c r="H254" s="821" t="s">
        <v>22</v>
      </c>
      <c r="I254" s="2356" t="s">
        <v>1124</v>
      </c>
      <c r="J254" s="821" t="s">
        <v>22</v>
      </c>
      <c r="K254" s="1528" t="s">
        <v>947</v>
      </c>
      <c r="L254" s="1638"/>
      <c r="M254" s="1638"/>
      <c r="N254" s="1638"/>
      <c r="O254" s="1638"/>
      <c r="P254" s="1638"/>
      <c r="Q254" s="1638"/>
      <c r="R254" s="1638"/>
      <c r="S254" s="1638"/>
      <c r="T254" s="1638"/>
      <c r="U254" s="678"/>
      <c r="V254" s="1638">
        <v>0</v>
      </c>
    </row>
    <row s="1853" customFormat="1" customHeight="1" ht="15">
      <c r="A255" s="1635"/>
      <c r="B255" s="2400"/>
      <c r="C255" s="2401"/>
      <c r="D255" s="692" t="str">
        <f>B254&amp;".2"</f>
        <v>4.50.2</v>
      </c>
      <c r="E255" s="1670" t="s">
        <v>948</v>
      </c>
      <c r="F255" s="2266" t="s">
        <v>305</v>
      </c>
      <c r="G255" s="1741" t="s">
        <v>22</v>
      </c>
      <c r="H255" s="821" t="s">
        <v>22</v>
      </c>
      <c r="I255" s="1741">
        <v>46128</v>
      </c>
      <c r="J255" s="821" t="s">
        <v>22</v>
      </c>
      <c r="K255" s="1528" t="s">
        <v>949</v>
      </c>
      <c r="L255" s="1638"/>
      <c r="M255" s="1638"/>
      <c r="N255" s="1638"/>
      <c r="O255" s="1638"/>
      <c r="P255" s="1638"/>
      <c r="Q255" s="1638"/>
      <c r="R255" s="1638"/>
      <c r="S255" s="1638"/>
      <c r="T255" s="1638"/>
      <c r="U255" s="678"/>
      <c r="V255" s="1638">
        <v>0</v>
      </c>
    </row>
    <row s="1853" customFormat="1" customHeight="1" ht="33.75">
      <c r="A256" s="1638"/>
      <c r="B256" s="2400" t="s">
        <v>1125</v>
      </c>
      <c r="C256" s="2401" t="s">
        <v>688</v>
      </c>
      <c r="D256" s="692" t="str">
        <f>B256&amp;".1"</f>
        <v>4.51.1</v>
      </c>
      <c r="E256" s="1670" t="s">
        <v>946</v>
      </c>
      <c r="F256" s="2266" t="s">
        <v>305</v>
      </c>
      <c r="G256" s="2356" t="s">
        <v>22</v>
      </c>
      <c r="H256" s="821" t="s">
        <v>22</v>
      </c>
      <c r="I256" s="2356" t="s">
        <v>1126</v>
      </c>
      <c r="J256" s="821" t="s">
        <v>22</v>
      </c>
      <c r="K256" s="1528" t="s">
        <v>947</v>
      </c>
      <c r="L256" s="1638"/>
      <c r="M256" s="1638"/>
      <c r="N256" s="1638"/>
      <c r="O256" s="1638"/>
      <c r="P256" s="1638"/>
      <c r="Q256" s="1638"/>
      <c r="R256" s="1638"/>
      <c r="S256" s="1638"/>
      <c r="T256" s="1638"/>
      <c r="U256" s="678"/>
      <c r="V256" s="1638">
        <v>0</v>
      </c>
    </row>
    <row s="1853" customFormat="1" customHeight="1" ht="15">
      <c r="A257" s="1635"/>
      <c r="B257" s="2400"/>
      <c r="C257" s="2401"/>
      <c r="D257" s="692" t="str">
        <f>B256&amp;".2"</f>
        <v>4.51.2</v>
      </c>
      <c r="E257" s="1670" t="s">
        <v>948</v>
      </c>
      <c r="F257" s="2266" t="s">
        <v>305</v>
      </c>
      <c r="G257" s="1741" t="s">
        <v>22</v>
      </c>
      <c r="H257" s="821" t="s">
        <v>22</v>
      </c>
      <c r="I257" s="1741">
        <v>46202</v>
      </c>
      <c r="J257" s="821" t="s">
        <v>22</v>
      </c>
      <c r="K257" s="1528" t="s">
        <v>949</v>
      </c>
      <c r="L257" s="1638"/>
      <c r="M257" s="1638"/>
      <c r="N257" s="1638"/>
      <c r="O257" s="1638"/>
      <c r="P257" s="1638"/>
      <c r="Q257" s="1638"/>
      <c r="R257" s="1638"/>
      <c r="S257" s="1638"/>
      <c r="T257" s="1638"/>
      <c r="U257" s="678"/>
      <c r="V257" s="1638">
        <v>0</v>
      </c>
    </row>
    <row s="1853" customFormat="1" customHeight="1" ht="33.75">
      <c r="A258" s="1638"/>
      <c r="B258" s="2400" t="s">
        <v>1127</v>
      </c>
      <c r="C258" s="2401" t="s">
        <v>688</v>
      </c>
      <c r="D258" s="692" t="str">
        <f>B258&amp;".1"</f>
        <v>4.52.1</v>
      </c>
      <c r="E258" s="1670" t="s">
        <v>946</v>
      </c>
      <c r="F258" s="2266" t="s">
        <v>305</v>
      </c>
      <c r="G258" s="2356" t="s">
        <v>22</v>
      </c>
      <c r="H258" s="821" t="s">
        <v>22</v>
      </c>
      <c r="I258" s="2356" t="s">
        <v>1128</v>
      </c>
      <c r="J258" s="821" t="s">
        <v>22</v>
      </c>
      <c r="K258" s="1528" t="s">
        <v>947</v>
      </c>
      <c r="L258" s="1638"/>
      <c r="M258" s="1638"/>
      <c r="N258" s="1638"/>
      <c r="O258" s="1638"/>
      <c r="P258" s="1638"/>
      <c r="Q258" s="1638"/>
      <c r="R258" s="1638"/>
      <c r="S258" s="1638"/>
      <c r="T258" s="1638"/>
      <c r="U258" s="678"/>
      <c r="V258" s="1638">
        <v>0</v>
      </c>
    </row>
    <row s="1853" customFormat="1" customHeight="1" ht="15">
      <c r="A259" s="1635"/>
      <c r="B259" s="2400"/>
      <c r="C259" s="2401"/>
      <c r="D259" s="692" t="str">
        <f>B258&amp;".2"</f>
        <v>4.52.2</v>
      </c>
      <c r="E259" s="1670" t="s">
        <v>948</v>
      </c>
      <c r="F259" s="2266" t="s">
        <v>305</v>
      </c>
      <c r="G259" s="1741" t="s">
        <v>22</v>
      </c>
      <c r="H259" s="821" t="s">
        <v>22</v>
      </c>
      <c r="I259" s="1741">
        <v>46183</v>
      </c>
      <c r="J259" s="821" t="s">
        <v>22</v>
      </c>
      <c r="K259" s="1528" t="s">
        <v>949</v>
      </c>
      <c r="L259" s="1638"/>
      <c r="M259" s="1638"/>
      <c r="N259" s="1638"/>
      <c r="O259" s="1638"/>
      <c r="P259" s="1638"/>
      <c r="Q259" s="1638"/>
      <c r="R259" s="1638"/>
      <c r="S259" s="1638"/>
      <c r="T259" s="1638"/>
      <c r="U259" s="678"/>
      <c r="V259" s="1638">
        <v>0</v>
      </c>
    </row>
    <row s="1853" customFormat="1" customHeight="1" ht="33.75">
      <c r="A260" s="1638"/>
      <c r="B260" s="2400" t="s">
        <v>1129</v>
      </c>
      <c r="C260" s="2401" t="s">
        <v>688</v>
      </c>
      <c r="D260" s="692" t="str">
        <f>B260&amp;".1"</f>
        <v>4.53.1</v>
      </c>
      <c r="E260" s="1670" t="s">
        <v>946</v>
      </c>
      <c r="F260" s="2266" t="s">
        <v>305</v>
      </c>
      <c r="G260" s="2356" t="s">
        <v>22</v>
      </c>
      <c r="H260" s="821" t="s">
        <v>22</v>
      </c>
      <c r="I260" s="2356" t="s">
        <v>1130</v>
      </c>
      <c r="J260" s="821" t="s">
        <v>22</v>
      </c>
      <c r="K260" s="1528" t="s">
        <v>947</v>
      </c>
      <c r="L260" s="1638"/>
      <c r="M260" s="1638"/>
      <c r="N260" s="1638"/>
      <c r="O260" s="1638"/>
      <c r="P260" s="1638"/>
      <c r="Q260" s="1638"/>
      <c r="R260" s="1638"/>
      <c r="S260" s="1638"/>
      <c r="T260" s="1638"/>
      <c r="U260" s="678"/>
      <c r="V260" s="1638">
        <v>0</v>
      </c>
    </row>
    <row s="1853" customFormat="1" customHeight="1" ht="15">
      <c r="A261" s="1635"/>
      <c r="B261" s="2400"/>
      <c r="C261" s="2401"/>
      <c r="D261" s="692" t="str">
        <f>B260&amp;".2"</f>
        <v>4.53.2</v>
      </c>
      <c r="E261" s="1670" t="s">
        <v>948</v>
      </c>
      <c r="F261" s="2266" t="s">
        <v>305</v>
      </c>
      <c r="G261" s="1741" t="s">
        <v>22</v>
      </c>
      <c r="H261" s="821" t="s">
        <v>22</v>
      </c>
      <c r="I261" s="1741">
        <v>46150</v>
      </c>
      <c r="J261" s="821" t="s">
        <v>22</v>
      </c>
      <c r="K261" s="1528" t="s">
        <v>949</v>
      </c>
      <c r="L261" s="1638"/>
      <c r="M261" s="1638"/>
      <c r="N261" s="1638"/>
      <c r="O261" s="1638"/>
      <c r="P261" s="1638"/>
      <c r="Q261" s="1638"/>
      <c r="R261" s="1638"/>
      <c r="S261" s="1638"/>
      <c r="T261" s="1638"/>
      <c r="U261" s="678"/>
      <c r="V261" s="1638">
        <v>0</v>
      </c>
    </row>
    <row s="1853" customFormat="1" customHeight="1" ht="33.75">
      <c r="A262" s="1638"/>
      <c r="B262" s="2400" t="s">
        <v>1131</v>
      </c>
      <c r="C262" s="2401" t="s">
        <v>688</v>
      </c>
      <c r="D262" s="692" t="str">
        <f>B262&amp;".1"</f>
        <v>4.54.1</v>
      </c>
      <c r="E262" s="1670" t="s">
        <v>946</v>
      </c>
      <c r="F262" s="2266" t="s">
        <v>305</v>
      </c>
      <c r="G262" s="2356" t="s">
        <v>22</v>
      </c>
      <c r="H262" s="821" t="s">
        <v>22</v>
      </c>
      <c r="I262" s="2356" t="s">
        <v>1132</v>
      </c>
      <c r="J262" s="821" t="s">
        <v>22</v>
      </c>
      <c r="K262" s="1528" t="s">
        <v>947</v>
      </c>
      <c r="L262" s="1638"/>
      <c r="M262" s="1638"/>
      <c r="N262" s="1638"/>
      <c r="O262" s="1638"/>
      <c r="P262" s="1638"/>
      <c r="Q262" s="1638"/>
      <c r="R262" s="1638"/>
      <c r="S262" s="1638"/>
      <c r="T262" s="1638"/>
      <c r="U262" s="678"/>
      <c r="V262" s="1638">
        <v>0</v>
      </c>
    </row>
    <row s="1853" customFormat="1" customHeight="1" ht="15">
      <c r="A263" s="1635"/>
      <c r="B263" s="2400"/>
      <c r="C263" s="2401"/>
      <c r="D263" s="692" t="str">
        <f>B262&amp;".2"</f>
        <v>4.54.2</v>
      </c>
      <c r="E263" s="1670" t="s">
        <v>948</v>
      </c>
      <c r="F263" s="2266" t="s">
        <v>305</v>
      </c>
      <c r="G263" s="1741" t="s">
        <v>22</v>
      </c>
      <c r="H263" s="821" t="s">
        <v>22</v>
      </c>
      <c r="I263" s="1741">
        <v>46156</v>
      </c>
      <c r="J263" s="821" t="s">
        <v>22</v>
      </c>
      <c r="K263" s="1528" t="s">
        <v>949</v>
      </c>
      <c r="L263" s="1638"/>
      <c r="M263" s="1638"/>
      <c r="N263" s="1638"/>
      <c r="O263" s="1638"/>
      <c r="P263" s="1638"/>
      <c r="Q263" s="1638"/>
      <c r="R263" s="1638"/>
      <c r="S263" s="1638"/>
      <c r="T263" s="1638"/>
      <c r="U263" s="678"/>
      <c r="V263" s="1638">
        <v>0</v>
      </c>
    </row>
    <row s="1853" customFormat="1" customHeight="1" ht="33.75">
      <c r="A264" s="1638"/>
      <c r="B264" s="2400" t="s">
        <v>1133</v>
      </c>
      <c r="C264" s="2401" t="s">
        <v>688</v>
      </c>
      <c r="D264" s="692" t="str">
        <f>B264&amp;".1"</f>
        <v>4.55.1</v>
      </c>
      <c r="E264" s="1670" t="s">
        <v>946</v>
      </c>
      <c r="F264" s="2266" t="s">
        <v>305</v>
      </c>
      <c r="G264" s="2356" t="s">
        <v>22</v>
      </c>
      <c r="H264" s="821" t="s">
        <v>22</v>
      </c>
      <c r="I264" s="2356" t="s">
        <v>1134</v>
      </c>
      <c r="J264" s="821" t="s">
        <v>22</v>
      </c>
      <c r="K264" s="1528" t="s">
        <v>947</v>
      </c>
      <c r="L264" s="1638"/>
      <c r="M264" s="1638"/>
      <c r="N264" s="1638"/>
      <c r="O264" s="1638"/>
      <c r="P264" s="1638"/>
      <c r="Q264" s="1638"/>
      <c r="R264" s="1638"/>
      <c r="S264" s="1638"/>
      <c r="T264" s="1638"/>
      <c r="U264" s="678"/>
      <c r="V264" s="1638">
        <v>0</v>
      </c>
    </row>
    <row s="1853" customFormat="1" customHeight="1" ht="15">
      <c r="A265" s="1635"/>
      <c r="B265" s="2400"/>
      <c r="C265" s="2401"/>
      <c r="D265" s="692" t="str">
        <f>B264&amp;".2"</f>
        <v>4.55.2</v>
      </c>
      <c r="E265" s="1670" t="s">
        <v>948</v>
      </c>
      <c r="F265" s="2266" t="s">
        <v>305</v>
      </c>
      <c r="G265" s="1741" t="s">
        <v>22</v>
      </c>
      <c r="H265" s="821" t="s">
        <v>22</v>
      </c>
      <c r="I265" s="1741">
        <v>46113</v>
      </c>
      <c r="J265" s="821" t="s">
        <v>22</v>
      </c>
      <c r="K265" s="1528" t="s">
        <v>949</v>
      </c>
      <c r="L265" s="1638"/>
      <c r="M265" s="1638"/>
      <c r="N265" s="1638"/>
      <c r="O265" s="1638"/>
      <c r="P265" s="1638"/>
      <c r="Q265" s="1638"/>
      <c r="R265" s="1638"/>
      <c r="S265" s="1638"/>
      <c r="T265" s="1638"/>
      <c r="U265" s="678"/>
      <c r="V265" s="1638">
        <v>0</v>
      </c>
    </row>
    <row s="1853" customFormat="1" customHeight="1" ht="33.75">
      <c r="A266" s="1638"/>
      <c r="B266" s="2400" t="s">
        <v>1135</v>
      </c>
      <c r="C266" s="2401" t="s">
        <v>688</v>
      </c>
      <c r="D266" s="692" t="str">
        <f>B266&amp;".1"</f>
        <v>4.56.1</v>
      </c>
      <c r="E266" s="1670" t="s">
        <v>946</v>
      </c>
      <c r="F266" s="2266" t="s">
        <v>305</v>
      </c>
      <c r="G266" s="2356" t="s">
        <v>22</v>
      </c>
      <c r="H266" s="821" t="s">
        <v>22</v>
      </c>
      <c r="I266" s="2356" t="s">
        <v>1136</v>
      </c>
      <c r="J266" s="821" t="s">
        <v>22</v>
      </c>
      <c r="K266" s="1528" t="s">
        <v>947</v>
      </c>
      <c r="L266" s="1638"/>
      <c r="M266" s="1638"/>
      <c r="N266" s="1638"/>
      <c r="O266" s="1638"/>
      <c r="P266" s="1638"/>
      <c r="Q266" s="1638"/>
      <c r="R266" s="1638"/>
      <c r="S266" s="1638"/>
      <c r="T266" s="1638"/>
      <c r="U266" s="678"/>
      <c r="V266" s="1638">
        <v>0</v>
      </c>
    </row>
    <row s="1853" customFormat="1" customHeight="1" ht="15">
      <c r="A267" s="1635"/>
      <c r="B267" s="2400"/>
      <c r="C267" s="2401"/>
      <c r="D267" s="692" t="str">
        <f>B266&amp;".2"</f>
        <v>4.56.2</v>
      </c>
      <c r="E267" s="1670" t="s">
        <v>948</v>
      </c>
      <c r="F267" s="2266" t="s">
        <v>305</v>
      </c>
      <c r="G267" s="1741" t="s">
        <v>22</v>
      </c>
      <c r="H267" s="821" t="s">
        <v>22</v>
      </c>
      <c r="I267" s="1741">
        <v>46202</v>
      </c>
      <c r="J267" s="821" t="s">
        <v>22</v>
      </c>
      <c r="K267" s="1528" t="s">
        <v>949</v>
      </c>
      <c r="L267" s="1638"/>
      <c r="M267" s="1638"/>
      <c r="N267" s="1638"/>
      <c r="O267" s="1638"/>
      <c r="P267" s="1638"/>
      <c r="Q267" s="1638"/>
      <c r="R267" s="1638"/>
      <c r="S267" s="1638"/>
      <c r="T267" s="1638"/>
      <c r="U267" s="678"/>
      <c r="V267" s="1638">
        <v>0</v>
      </c>
    </row>
    <row s="1853" customFormat="1" customHeight="1" ht="33.75">
      <c r="A268" s="1638"/>
      <c r="B268" s="2400" t="s">
        <v>1137</v>
      </c>
      <c r="C268" s="2401" t="s">
        <v>688</v>
      </c>
      <c r="D268" s="692" t="str">
        <f>B268&amp;".1"</f>
        <v>4.57.1</v>
      </c>
      <c r="E268" s="1670" t="s">
        <v>946</v>
      </c>
      <c r="F268" s="2266" t="s">
        <v>305</v>
      </c>
      <c r="G268" s="2356" t="s">
        <v>22</v>
      </c>
      <c r="H268" s="821" t="s">
        <v>22</v>
      </c>
      <c r="I268" s="2356" t="s">
        <v>1138</v>
      </c>
      <c r="J268" s="821" t="s">
        <v>22</v>
      </c>
      <c r="K268" s="1528" t="s">
        <v>947</v>
      </c>
      <c r="L268" s="1638"/>
      <c r="M268" s="1638"/>
      <c r="N268" s="1638"/>
      <c r="O268" s="1638"/>
      <c r="P268" s="1638"/>
      <c r="Q268" s="1638"/>
      <c r="R268" s="1638"/>
      <c r="S268" s="1638"/>
      <c r="T268" s="1638"/>
      <c r="U268" s="678"/>
      <c r="V268" s="1638">
        <v>0</v>
      </c>
    </row>
    <row s="1853" customFormat="1" customHeight="1" ht="15">
      <c r="A269" s="1635"/>
      <c r="B269" s="2400"/>
      <c r="C269" s="2401"/>
      <c r="D269" s="692" t="str">
        <f>B268&amp;".2"</f>
        <v>4.57.2</v>
      </c>
      <c r="E269" s="1670" t="s">
        <v>948</v>
      </c>
      <c r="F269" s="2266" t="s">
        <v>305</v>
      </c>
      <c r="G269" s="1741" t="s">
        <v>22</v>
      </c>
      <c r="H269" s="821" t="s">
        <v>22</v>
      </c>
      <c r="I269" s="1741">
        <v>46122</v>
      </c>
      <c r="J269" s="821" t="s">
        <v>22</v>
      </c>
      <c r="K269" s="1528" t="s">
        <v>949</v>
      </c>
      <c r="L269" s="1638"/>
      <c r="M269" s="1638"/>
      <c r="N269" s="1638"/>
      <c r="O269" s="1638"/>
      <c r="P269" s="1638"/>
      <c r="Q269" s="1638"/>
      <c r="R269" s="1638"/>
      <c r="S269" s="1638"/>
      <c r="T269" s="1638"/>
      <c r="U269" s="678"/>
      <c r="V269" s="1638">
        <v>0</v>
      </c>
    </row>
    <row s="1853" customFormat="1" customHeight="1" ht="33.75">
      <c r="A270" s="1638"/>
      <c r="B270" s="2400" t="s">
        <v>1139</v>
      </c>
      <c r="C270" s="2401" t="s">
        <v>688</v>
      </c>
      <c r="D270" s="692" t="str">
        <f>B270&amp;".1"</f>
        <v>4.58.1</v>
      </c>
      <c r="E270" s="1670" t="s">
        <v>946</v>
      </c>
      <c r="F270" s="2266" t="s">
        <v>305</v>
      </c>
      <c r="G270" s="2356" t="s">
        <v>22</v>
      </c>
      <c r="H270" s="821" t="s">
        <v>22</v>
      </c>
      <c r="I270" s="2356" t="s">
        <v>1140</v>
      </c>
      <c r="J270" s="821" t="s">
        <v>22</v>
      </c>
      <c r="K270" s="1528" t="s">
        <v>947</v>
      </c>
      <c r="L270" s="1638"/>
      <c r="M270" s="1638"/>
      <c r="N270" s="1638"/>
      <c r="O270" s="1638"/>
      <c r="P270" s="1638"/>
      <c r="Q270" s="1638"/>
      <c r="R270" s="1638"/>
      <c r="S270" s="1638"/>
      <c r="T270" s="1638"/>
      <c r="U270" s="678"/>
      <c r="V270" s="1638">
        <v>0</v>
      </c>
    </row>
    <row s="1853" customFormat="1" customHeight="1" ht="15">
      <c r="A271" s="1635"/>
      <c r="B271" s="2400"/>
      <c r="C271" s="2401"/>
      <c r="D271" s="692" t="str">
        <f>B270&amp;".2"</f>
        <v>4.58.2</v>
      </c>
      <c r="E271" s="1670" t="s">
        <v>948</v>
      </c>
      <c r="F271" s="2266" t="s">
        <v>305</v>
      </c>
      <c r="G271" s="1741" t="s">
        <v>22</v>
      </c>
      <c r="H271" s="821" t="s">
        <v>22</v>
      </c>
      <c r="I271" s="1741">
        <v>46141</v>
      </c>
      <c r="J271" s="821" t="s">
        <v>22</v>
      </c>
      <c r="K271" s="1528" t="s">
        <v>949</v>
      </c>
      <c r="L271" s="1638"/>
      <c r="M271" s="1638"/>
      <c r="N271" s="1638"/>
      <c r="O271" s="1638"/>
      <c r="P271" s="1638"/>
      <c r="Q271" s="1638"/>
      <c r="R271" s="1638"/>
      <c r="S271" s="1638"/>
      <c r="T271" s="1638"/>
      <c r="U271" s="678"/>
      <c r="V271" s="1638">
        <v>0</v>
      </c>
    </row>
    <row s="1853" customFormat="1" customHeight="1" ht="33.75">
      <c r="A272" s="1638"/>
      <c r="B272" s="2400" t="s">
        <v>1141</v>
      </c>
      <c r="C272" s="2401" t="s">
        <v>688</v>
      </c>
      <c r="D272" s="692" t="str">
        <f>B272&amp;".1"</f>
        <v>4.59.1</v>
      </c>
      <c r="E272" s="1670" t="s">
        <v>946</v>
      </c>
      <c r="F272" s="2266" t="s">
        <v>305</v>
      </c>
      <c r="G272" s="2356" t="s">
        <v>22</v>
      </c>
      <c r="H272" s="821" t="s">
        <v>22</v>
      </c>
      <c r="I272" s="2356" t="s">
        <v>1142</v>
      </c>
      <c r="J272" s="821" t="s">
        <v>22</v>
      </c>
      <c r="K272" s="1528" t="s">
        <v>947</v>
      </c>
      <c r="L272" s="1638"/>
      <c r="M272" s="1638"/>
      <c r="N272" s="1638"/>
      <c r="O272" s="1638"/>
      <c r="P272" s="1638"/>
      <c r="Q272" s="1638"/>
      <c r="R272" s="1638"/>
      <c r="S272" s="1638"/>
      <c r="T272" s="1638"/>
      <c r="U272" s="678"/>
      <c r="V272" s="1638">
        <v>0</v>
      </c>
    </row>
    <row s="1853" customFormat="1" customHeight="1" ht="15">
      <c r="A273" s="1635"/>
      <c r="B273" s="2400"/>
      <c r="C273" s="2401"/>
      <c r="D273" s="692" t="str">
        <f>B272&amp;".2"</f>
        <v>4.59.2</v>
      </c>
      <c r="E273" s="1670" t="s">
        <v>948</v>
      </c>
      <c r="F273" s="2266" t="s">
        <v>305</v>
      </c>
      <c r="G273" s="1741" t="s">
        <v>22</v>
      </c>
      <c r="H273" s="821" t="s">
        <v>22</v>
      </c>
      <c r="I273" s="1741">
        <v>46146</v>
      </c>
      <c r="J273" s="821" t="s">
        <v>22</v>
      </c>
      <c r="K273" s="1528" t="s">
        <v>949</v>
      </c>
      <c r="L273" s="1638"/>
      <c r="M273" s="1638"/>
      <c r="N273" s="1638"/>
      <c r="O273" s="1638"/>
      <c r="P273" s="1638"/>
      <c r="Q273" s="1638"/>
      <c r="R273" s="1638"/>
      <c r="S273" s="1638"/>
      <c r="T273" s="1638"/>
      <c r="U273" s="678"/>
      <c r="V273" s="1638">
        <v>0</v>
      </c>
    </row>
    <row s="1853" customFormat="1" customHeight="1" ht="33.75">
      <c r="A274" s="1638"/>
      <c r="B274" s="2400" t="s">
        <v>1143</v>
      </c>
      <c r="C274" s="2401" t="s">
        <v>688</v>
      </c>
      <c r="D274" s="692" t="str">
        <f>B274&amp;".1"</f>
        <v>4.60.1</v>
      </c>
      <c r="E274" s="1670" t="s">
        <v>946</v>
      </c>
      <c r="F274" s="2266" t="s">
        <v>305</v>
      </c>
      <c r="G274" s="2356" t="s">
        <v>22</v>
      </c>
      <c r="H274" s="821" t="s">
        <v>22</v>
      </c>
      <c r="I274" s="2356" t="s">
        <v>1144</v>
      </c>
      <c r="J274" s="821" t="s">
        <v>22</v>
      </c>
      <c r="K274" s="1528" t="s">
        <v>947</v>
      </c>
      <c r="L274" s="1638"/>
      <c r="M274" s="1638"/>
      <c r="N274" s="1638"/>
      <c r="O274" s="1638"/>
      <c r="P274" s="1638"/>
      <c r="Q274" s="1638"/>
      <c r="R274" s="1638"/>
      <c r="S274" s="1638"/>
      <c r="T274" s="1638"/>
      <c r="U274" s="678"/>
      <c r="V274" s="1638">
        <v>0</v>
      </c>
    </row>
    <row s="1853" customFormat="1" customHeight="1" ht="15">
      <c r="A275" s="1635"/>
      <c r="B275" s="2400"/>
      <c r="C275" s="2401"/>
      <c r="D275" s="692" t="str">
        <f>B274&amp;".2"</f>
        <v>4.60.2</v>
      </c>
      <c r="E275" s="1670" t="s">
        <v>948</v>
      </c>
      <c r="F275" s="2266" t="s">
        <v>305</v>
      </c>
      <c r="G275" s="1741" t="s">
        <v>22</v>
      </c>
      <c r="H275" s="821" t="s">
        <v>22</v>
      </c>
      <c r="I275" s="1741">
        <v>46118</v>
      </c>
      <c r="J275" s="821" t="s">
        <v>22</v>
      </c>
      <c r="K275" s="1528" t="s">
        <v>949</v>
      </c>
      <c r="L275" s="1638"/>
      <c r="M275" s="1638"/>
      <c r="N275" s="1638"/>
      <c r="O275" s="1638"/>
      <c r="P275" s="1638"/>
      <c r="Q275" s="1638"/>
      <c r="R275" s="1638"/>
      <c r="S275" s="1638"/>
      <c r="T275" s="1638"/>
      <c r="U275" s="678"/>
      <c r="V275" s="1638">
        <v>0</v>
      </c>
    </row>
    <row s="1853" customFormat="1" customHeight="1" ht="33.75">
      <c r="A276" s="1638"/>
      <c r="B276" s="2400" t="s">
        <v>1145</v>
      </c>
      <c r="C276" s="2401" t="s">
        <v>688</v>
      </c>
      <c r="D276" s="692" t="str">
        <f>B276&amp;".1"</f>
        <v>4.61.1</v>
      </c>
      <c r="E276" s="1670" t="s">
        <v>946</v>
      </c>
      <c r="F276" s="2266" t="s">
        <v>305</v>
      </c>
      <c r="G276" s="2356" t="s">
        <v>22</v>
      </c>
      <c r="H276" s="821" t="s">
        <v>22</v>
      </c>
      <c r="I276" s="2356" t="s">
        <v>1146</v>
      </c>
      <c r="J276" s="821" t="s">
        <v>22</v>
      </c>
      <c r="K276" s="1528" t="s">
        <v>947</v>
      </c>
      <c r="L276" s="1638"/>
      <c r="M276" s="1638"/>
      <c r="N276" s="1638"/>
      <c r="O276" s="1638"/>
      <c r="P276" s="1638"/>
      <c r="Q276" s="1638"/>
      <c r="R276" s="1638"/>
      <c r="S276" s="1638"/>
      <c r="T276" s="1638"/>
      <c r="U276" s="678"/>
      <c r="V276" s="1638">
        <v>0</v>
      </c>
    </row>
    <row s="1853" customFormat="1" customHeight="1" ht="15">
      <c r="A277" s="1635"/>
      <c r="B277" s="2400"/>
      <c r="C277" s="2401"/>
      <c r="D277" s="692" t="str">
        <f>B276&amp;".2"</f>
        <v>4.61.2</v>
      </c>
      <c r="E277" s="1670" t="s">
        <v>948</v>
      </c>
      <c r="F277" s="2266" t="s">
        <v>305</v>
      </c>
      <c r="G277" s="1741" t="s">
        <v>22</v>
      </c>
      <c r="H277" s="821" t="s">
        <v>22</v>
      </c>
      <c r="I277" s="1741">
        <v>46118</v>
      </c>
      <c r="J277" s="821" t="s">
        <v>22</v>
      </c>
      <c r="K277" s="1528" t="s">
        <v>949</v>
      </c>
      <c r="L277" s="1638"/>
      <c r="M277" s="1638"/>
      <c r="N277" s="1638"/>
      <c r="O277" s="1638"/>
      <c r="P277" s="1638"/>
      <c r="Q277" s="1638"/>
      <c r="R277" s="1638"/>
      <c r="S277" s="1638"/>
      <c r="T277" s="1638"/>
      <c r="U277" s="678"/>
      <c r="V277" s="1638">
        <v>0</v>
      </c>
    </row>
    <row s="1853" customFormat="1" customHeight="1" ht="33.75">
      <c r="A278" s="1638"/>
      <c r="B278" s="2400" t="s">
        <v>1147</v>
      </c>
      <c r="C278" s="2401" t="s">
        <v>688</v>
      </c>
      <c r="D278" s="692" t="str">
        <f>B278&amp;".1"</f>
        <v>4.62.1</v>
      </c>
      <c r="E278" s="1670" t="s">
        <v>946</v>
      </c>
      <c r="F278" s="2266" t="s">
        <v>305</v>
      </c>
      <c r="G278" s="2356" t="s">
        <v>22</v>
      </c>
      <c r="H278" s="821" t="s">
        <v>22</v>
      </c>
      <c r="I278" s="2356" t="s">
        <v>1148</v>
      </c>
      <c r="J278" s="821" t="s">
        <v>22</v>
      </c>
      <c r="K278" s="1528" t="s">
        <v>947</v>
      </c>
      <c r="L278" s="1638"/>
      <c r="M278" s="1638"/>
      <c r="N278" s="1638"/>
      <c r="O278" s="1638"/>
      <c r="P278" s="1638"/>
      <c r="Q278" s="1638"/>
      <c r="R278" s="1638"/>
      <c r="S278" s="1638"/>
      <c r="T278" s="1638"/>
      <c r="U278" s="678"/>
      <c r="V278" s="1638">
        <v>0</v>
      </c>
    </row>
    <row s="1853" customFormat="1" customHeight="1" ht="15">
      <c r="A279" s="1635"/>
      <c r="B279" s="2400"/>
      <c r="C279" s="2401"/>
      <c r="D279" s="692" t="str">
        <f>B278&amp;".2"</f>
        <v>4.62.2</v>
      </c>
      <c r="E279" s="1670" t="s">
        <v>948</v>
      </c>
      <c r="F279" s="2266" t="s">
        <v>305</v>
      </c>
      <c r="G279" s="1741" t="s">
        <v>22</v>
      </c>
      <c r="H279" s="821" t="s">
        <v>22</v>
      </c>
      <c r="I279" s="1741">
        <v>46118</v>
      </c>
      <c r="J279" s="821" t="s">
        <v>22</v>
      </c>
      <c r="K279" s="1528" t="s">
        <v>949</v>
      </c>
      <c r="L279" s="1638"/>
      <c r="M279" s="1638"/>
      <c r="N279" s="1638"/>
      <c r="O279" s="1638"/>
      <c r="P279" s="1638"/>
      <c r="Q279" s="1638"/>
      <c r="R279" s="1638"/>
      <c r="S279" s="1638"/>
      <c r="T279" s="1638"/>
      <c r="U279" s="678"/>
      <c r="V279" s="1638">
        <v>0</v>
      </c>
    </row>
    <row s="1853" customFormat="1" customHeight="1" ht="33.75">
      <c r="A280" s="1638"/>
      <c r="B280" s="2400" t="s">
        <v>1149</v>
      </c>
      <c r="C280" s="2401" t="s">
        <v>688</v>
      </c>
      <c r="D280" s="692" t="str">
        <f>B280&amp;".1"</f>
        <v>4.63.1</v>
      </c>
      <c r="E280" s="1670" t="s">
        <v>946</v>
      </c>
      <c r="F280" s="2266" t="s">
        <v>305</v>
      </c>
      <c r="G280" s="2356" t="s">
        <v>22</v>
      </c>
      <c r="H280" s="821" t="s">
        <v>22</v>
      </c>
      <c r="I280" s="2356" t="s">
        <v>1150</v>
      </c>
      <c r="J280" s="821" t="s">
        <v>22</v>
      </c>
      <c r="K280" s="1528" t="s">
        <v>947</v>
      </c>
      <c r="L280" s="1638"/>
      <c r="M280" s="1638"/>
      <c r="N280" s="1638"/>
      <c r="O280" s="1638"/>
      <c r="P280" s="1638"/>
      <c r="Q280" s="1638"/>
      <c r="R280" s="1638"/>
      <c r="S280" s="1638"/>
      <c r="T280" s="1638"/>
      <c r="U280" s="678"/>
      <c r="V280" s="1638">
        <v>0</v>
      </c>
    </row>
    <row s="1853" customFormat="1" customHeight="1" ht="15">
      <c r="A281" s="1635"/>
      <c r="B281" s="2400"/>
      <c r="C281" s="2401"/>
      <c r="D281" s="692" t="str">
        <f>B280&amp;".2"</f>
        <v>4.63.2</v>
      </c>
      <c r="E281" s="1670" t="s">
        <v>948</v>
      </c>
      <c r="F281" s="2266" t="s">
        <v>305</v>
      </c>
      <c r="G281" s="1741" t="s">
        <v>22</v>
      </c>
      <c r="H281" s="821" t="s">
        <v>22</v>
      </c>
      <c r="I281" s="1741">
        <v>46127</v>
      </c>
      <c r="J281" s="821" t="s">
        <v>22</v>
      </c>
      <c r="K281" s="1528" t="s">
        <v>949</v>
      </c>
      <c r="L281" s="1638"/>
      <c r="M281" s="1638"/>
      <c r="N281" s="1638"/>
      <c r="O281" s="1638"/>
      <c r="P281" s="1638"/>
      <c r="Q281" s="1638"/>
      <c r="R281" s="1638"/>
      <c r="S281" s="1638"/>
      <c r="T281" s="1638"/>
      <c r="U281" s="678"/>
      <c r="V281" s="1638">
        <v>0</v>
      </c>
    </row>
    <row s="1853" customFormat="1" customHeight="1" ht="33.75">
      <c r="A282" s="1638"/>
      <c r="B282" s="2400" t="s">
        <v>1151</v>
      </c>
      <c r="C282" s="2401" t="s">
        <v>688</v>
      </c>
      <c r="D282" s="692" t="str">
        <f>B282&amp;".1"</f>
        <v>4.64.1</v>
      </c>
      <c r="E282" s="1670" t="s">
        <v>946</v>
      </c>
      <c r="F282" s="2266" t="s">
        <v>305</v>
      </c>
      <c r="G282" s="2356" t="s">
        <v>22</v>
      </c>
      <c r="H282" s="821" t="s">
        <v>22</v>
      </c>
      <c r="I282" s="2356" t="s">
        <v>1152</v>
      </c>
      <c r="J282" s="821" t="s">
        <v>22</v>
      </c>
      <c r="K282" s="1528" t="s">
        <v>947</v>
      </c>
      <c r="L282" s="1638"/>
      <c r="M282" s="1638"/>
      <c r="N282" s="1638"/>
      <c r="O282" s="1638"/>
      <c r="P282" s="1638"/>
      <c r="Q282" s="1638"/>
      <c r="R282" s="1638"/>
      <c r="S282" s="1638"/>
      <c r="T282" s="1638"/>
      <c r="U282" s="678"/>
      <c r="V282" s="1638">
        <v>0</v>
      </c>
    </row>
    <row s="1853" customFormat="1" customHeight="1" ht="15">
      <c r="A283" s="1635"/>
      <c r="B283" s="2400"/>
      <c r="C283" s="2401"/>
      <c r="D283" s="692" t="str">
        <f>B282&amp;".2"</f>
        <v>4.64.2</v>
      </c>
      <c r="E283" s="1670" t="s">
        <v>948</v>
      </c>
      <c r="F283" s="2266" t="s">
        <v>305</v>
      </c>
      <c r="G283" s="1741" t="s">
        <v>22</v>
      </c>
      <c r="H283" s="821" t="s">
        <v>22</v>
      </c>
      <c r="I283" s="1741">
        <v>46127</v>
      </c>
      <c r="J283" s="821" t="s">
        <v>22</v>
      </c>
      <c r="K283" s="1528" t="s">
        <v>949</v>
      </c>
      <c r="L283" s="1638"/>
      <c r="M283" s="1638"/>
      <c r="N283" s="1638"/>
      <c r="O283" s="1638"/>
      <c r="P283" s="1638"/>
      <c r="Q283" s="1638"/>
      <c r="R283" s="1638"/>
      <c r="S283" s="1638"/>
      <c r="T283" s="1638"/>
      <c r="U283" s="678"/>
      <c r="V283" s="1638">
        <v>0</v>
      </c>
    </row>
    <row s="1853" customFormat="1" customHeight="1" ht="33.75">
      <c r="A284" s="1638"/>
      <c r="B284" s="2400" t="s">
        <v>1153</v>
      </c>
      <c r="C284" s="2401" t="s">
        <v>688</v>
      </c>
      <c r="D284" s="692" t="str">
        <f>B284&amp;".1"</f>
        <v>4.65.1</v>
      </c>
      <c r="E284" s="1670" t="s">
        <v>946</v>
      </c>
      <c r="F284" s="2266" t="s">
        <v>305</v>
      </c>
      <c r="G284" s="2356" t="s">
        <v>22</v>
      </c>
      <c r="H284" s="821" t="s">
        <v>22</v>
      </c>
      <c r="I284" s="2356" t="s">
        <v>1154</v>
      </c>
      <c r="J284" s="821" t="s">
        <v>22</v>
      </c>
      <c r="K284" s="1528" t="s">
        <v>947</v>
      </c>
      <c r="L284" s="1638"/>
      <c r="M284" s="1638"/>
      <c r="N284" s="1638"/>
      <c r="O284" s="1638"/>
      <c r="P284" s="1638"/>
      <c r="Q284" s="1638"/>
      <c r="R284" s="1638"/>
      <c r="S284" s="1638"/>
      <c r="T284" s="1638"/>
      <c r="U284" s="678"/>
      <c r="V284" s="1638">
        <v>0</v>
      </c>
    </row>
    <row s="1853" customFormat="1" customHeight="1" ht="15">
      <c r="A285" s="1635"/>
      <c r="B285" s="2400"/>
      <c r="C285" s="2401"/>
      <c r="D285" s="692" t="str">
        <f>B284&amp;".2"</f>
        <v>4.65.2</v>
      </c>
      <c r="E285" s="1670" t="s">
        <v>948</v>
      </c>
      <c r="F285" s="2266" t="s">
        <v>305</v>
      </c>
      <c r="G285" s="1741" t="s">
        <v>22</v>
      </c>
      <c r="H285" s="821" t="s">
        <v>22</v>
      </c>
      <c r="I285" s="1741">
        <v>46133</v>
      </c>
      <c r="J285" s="821" t="s">
        <v>22</v>
      </c>
      <c r="K285" s="1528" t="s">
        <v>949</v>
      </c>
      <c r="L285" s="1638"/>
      <c r="M285" s="1638"/>
      <c r="N285" s="1638"/>
      <c r="O285" s="1638"/>
      <c r="P285" s="1638"/>
      <c r="Q285" s="1638"/>
      <c r="R285" s="1638"/>
      <c r="S285" s="1638"/>
      <c r="T285" s="1638"/>
      <c r="U285" s="678"/>
      <c r="V285" s="1638">
        <v>0</v>
      </c>
    </row>
    <row s="1853" customFormat="1" customHeight="1" ht="33.75">
      <c r="A286" s="1638"/>
      <c r="B286" s="2400" t="s">
        <v>1155</v>
      </c>
      <c r="C286" s="2401" t="s">
        <v>688</v>
      </c>
      <c r="D286" s="692" t="str">
        <f>B286&amp;".1"</f>
        <v>4.66.1</v>
      </c>
      <c r="E286" s="1670" t="s">
        <v>946</v>
      </c>
      <c r="F286" s="2266" t="s">
        <v>305</v>
      </c>
      <c r="G286" s="2356" t="s">
        <v>22</v>
      </c>
      <c r="H286" s="821" t="s">
        <v>22</v>
      </c>
      <c r="I286" s="2356" t="s">
        <v>1156</v>
      </c>
      <c r="J286" s="821" t="s">
        <v>22</v>
      </c>
      <c r="K286" s="1528" t="s">
        <v>947</v>
      </c>
      <c r="L286" s="1638"/>
      <c r="M286" s="1638"/>
      <c r="N286" s="1638"/>
      <c r="O286" s="1638"/>
      <c r="P286" s="1638"/>
      <c r="Q286" s="1638"/>
      <c r="R286" s="1638"/>
      <c r="S286" s="1638"/>
      <c r="T286" s="1638"/>
      <c r="U286" s="678"/>
      <c r="V286" s="1638">
        <v>0</v>
      </c>
    </row>
    <row s="1853" customFormat="1" customHeight="1" ht="15">
      <c r="A287" s="1635"/>
      <c r="B287" s="2400"/>
      <c r="C287" s="2401"/>
      <c r="D287" s="692" t="str">
        <f>B286&amp;".2"</f>
        <v>4.66.2</v>
      </c>
      <c r="E287" s="1670" t="s">
        <v>948</v>
      </c>
      <c r="F287" s="2266" t="s">
        <v>305</v>
      </c>
      <c r="G287" s="1741" t="s">
        <v>22</v>
      </c>
      <c r="H287" s="821" t="s">
        <v>22</v>
      </c>
      <c r="I287" s="1741">
        <v>46127</v>
      </c>
      <c r="J287" s="821" t="s">
        <v>22</v>
      </c>
      <c r="K287" s="1528" t="s">
        <v>949</v>
      </c>
      <c r="L287" s="1638"/>
      <c r="M287" s="1638"/>
      <c r="N287" s="1638"/>
      <c r="O287" s="1638"/>
      <c r="P287" s="1638"/>
      <c r="Q287" s="1638"/>
      <c r="R287" s="1638"/>
      <c r="S287" s="1638"/>
      <c r="T287" s="1638"/>
      <c r="U287" s="678"/>
      <c r="V287" s="1638">
        <v>0</v>
      </c>
    </row>
    <row s="1853" customFormat="1" customHeight="1" ht="33.75">
      <c r="A288" s="1638"/>
      <c r="B288" s="2400" t="s">
        <v>1157</v>
      </c>
      <c r="C288" s="2401" t="s">
        <v>688</v>
      </c>
      <c r="D288" s="692" t="str">
        <f>B288&amp;".1"</f>
        <v>4.67.1</v>
      </c>
      <c r="E288" s="1670" t="s">
        <v>946</v>
      </c>
      <c r="F288" s="2266" t="s">
        <v>305</v>
      </c>
      <c r="G288" s="2356" t="s">
        <v>22</v>
      </c>
      <c r="H288" s="821" t="s">
        <v>22</v>
      </c>
      <c r="I288" s="2356" t="s">
        <v>1158</v>
      </c>
      <c r="J288" s="821" t="s">
        <v>22</v>
      </c>
      <c r="K288" s="1528" t="s">
        <v>947</v>
      </c>
      <c r="L288" s="1638"/>
      <c r="M288" s="1638"/>
      <c r="N288" s="1638"/>
      <c r="O288" s="1638"/>
      <c r="P288" s="1638"/>
      <c r="Q288" s="1638"/>
      <c r="R288" s="1638"/>
      <c r="S288" s="1638"/>
      <c r="T288" s="1638"/>
      <c r="U288" s="678"/>
      <c r="V288" s="1638">
        <v>0</v>
      </c>
    </row>
    <row s="1853" customFormat="1" customHeight="1" ht="15">
      <c r="A289" s="1635"/>
      <c r="B289" s="2400"/>
      <c r="C289" s="2401"/>
      <c r="D289" s="692" t="str">
        <f>B288&amp;".2"</f>
        <v>4.67.2</v>
      </c>
      <c r="E289" s="1670" t="s">
        <v>948</v>
      </c>
      <c r="F289" s="2266" t="s">
        <v>305</v>
      </c>
      <c r="G289" s="1741" t="s">
        <v>22</v>
      </c>
      <c r="H289" s="821" t="s">
        <v>22</v>
      </c>
      <c r="I289" s="1741">
        <v>46128</v>
      </c>
      <c r="J289" s="821" t="s">
        <v>22</v>
      </c>
      <c r="K289" s="1528" t="s">
        <v>949</v>
      </c>
      <c r="L289" s="1638"/>
      <c r="M289" s="1638"/>
      <c r="N289" s="1638"/>
      <c r="O289" s="1638"/>
      <c r="P289" s="1638"/>
      <c r="Q289" s="1638"/>
      <c r="R289" s="1638"/>
      <c r="S289" s="1638"/>
      <c r="T289" s="1638"/>
      <c r="U289" s="678"/>
      <c r="V289" s="1638">
        <v>0</v>
      </c>
    </row>
    <row s="1853" customFormat="1" customHeight="1" ht="33.75">
      <c r="A290" s="1638"/>
      <c r="B290" s="2400" t="s">
        <v>1159</v>
      </c>
      <c r="C290" s="2401" t="s">
        <v>688</v>
      </c>
      <c r="D290" s="692" t="str">
        <f>B290&amp;".1"</f>
        <v>4.68.1</v>
      </c>
      <c r="E290" s="1670" t="s">
        <v>946</v>
      </c>
      <c r="F290" s="2266" t="s">
        <v>305</v>
      </c>
      <c r="G290" s="2356" t="s">
        <v>22</v>
      </c>
      <c r="H290" s="821" t="s">
        <v>22</v>
      </c>
      <c r="I290" s="2356" t="s">
        <v>1160</v>
      </c>
      <c r="J290" s="821" t="s">
        <v>22</v>
      </c>
      <c r="K290" s="1528" t="s">
        <v>947</v>
      </c>
      <c r="L290" s="1638"/>
      <c r="M290" s="1638"/>
      <c r="N290" s="1638"/>
      <c r="O290" s="1638"/>
      <c r="P290" s="1638"/>
      <c r="Q290" s="1638"/>
      <c r="R290" s="1638"/>
      <c r="S290" s="1638"/>
      <c r="T290" s="1638"/>
      <c r="U290" s="678"/>
      <c r="V290" s="1638">
        <v>0</v>
      </c>
    </row>
    <row s="1853" customFormat="1" customHeight="1" ht="15">
      <c r="A291" s="1635"/>
      <c r="B291" s="2400"/>
      <c r="C291" s="2401"/>
      <c r="D291" s="692" t="str">
        <f>B290&amp;".2"</f>
        <v>4.68.2</v>
      </c>
      <c r="E291" s="1670" t="s">
        <v>948</v>
      </c>
      <c r="F291" s="2266" t="s">
        <v>305</v>
      </c>
      <c r="G291" s="1741" t="s">
        <v>22</v>
      </c>
      <c r="H291" s="821" t="s">
        <v>22</v>
      </c>
      <c r="I291" s="1741">
        <v>46142</v>
      </c>
      <c r="J291" s="821" t="s">
        <v>22</v>
      </c>
      <c r="K291" s="1528" t="s">
        <v>949</v>
      </c>
      <c r="L291" s="1638"/>
      <c r="M291" s="1638"/>
      <c r="N291" s="1638"/>
      <c r="O291" s="1638"/>
      <c r="P291" s="1638"/>
      <c r="Q291" s="1638"/>
      <c r="R291" s="1638"/>
      <c r="S291" s="1638"/>
      <c r="T291" s="1638"/>
      <c r="U291" s="678"/>
      <c r="V291" s="1638">
        <v>0</v>
      </c>
    </row>
    <row s="1853" customFormat="1" customHeight="1" ht="33.75">
      <c r="A292" s="1638"/>
      <c r="B292" s="2400" t="s">
        <v>1161</v>
      </c>
      <c r="C292" s="2401" t="s">
        <v>688</v>
      </c>
      <c r="D292" s="692" t="str">
        <f>B292&amp;".1"</f>
        <v>4.69.1</v>
      </c>
      <c r="E292" s="1670" t="s">
        <v>946</v>
      </c>
      <c r="F292" s="2266" t="s">
        <v>305</v>
      </c>
      <c r="G292" s="2356" t="s">
        <v>22</v>
      </c>
      <c r="H292" s="821" t="s">
        <v>22</v>
      </c>
      <c r="I292" s="2356" t="s">
        <v>1162</v>
      </c>
      <c r="J292" s="821" t="s">
        <v>22</v>
      </c>
      <c r="K292" s="1528" t="s">
        <v>947</v>
      </c>
      <c r="L292" s="1638"/>
      <c r="M292" s="1638"/>
      <c r="N292" s="1638"/>
      <c r="O292" s="1638"/>
      <c r="P292" s="1638"/>
      <c r="Q292" s="1638"/>
      <c r="R292" s="1638"/>
      <c r="S292" s="1638"/>
      <c r="T292" s="1638"/>
      <c r="U292" s="678"/>
      <c r="V292" s="1638">
        <v>0</v>
      </c>
    </row>
    <row s="1853" customFormat="1" customHeight="1" ht="15">
      <c r="A293" s="1635"/>
      <c r="B293" s="2400"/>
      <c r="C293" s="2401"/>
      <c r="D293" s="692" t="str">
        <f>B292&amp;".2"</f>
        <v>4.69.2</v>
      </c>
      <c r="E293" s="1670" t="s">
        <v>948</v>
      </c>
      <c r="F293" s="2266" t="s">
        <v>305</v>
      </c>
      <c r="G293" s="1741" t="s">
        <v>22</v>
      </c>
      <c r="H293" s="821" t="s">
        <v>22</v>
      </c>
      <c r="I293" s="1741">
        <v>46128</v>
      </c>
      <c r="J293" s="821" t="s">
        <v>22</v>
      </c>
      <c r="K293" s="1528" t="s">
        <v>949</v>
      </c>
      <c r="L293" s="1638"/>
      <c r="M293" s="1638"/>
      <c r="N293" s="1638"/>
      <c r="O293" s="1638"/>
      <c r="P293" s="1638"/>
      <c r="Q293" s="1638"/>
      <c r="R293" s="1638"/>
      <c r="S293" s="1638"/>
      <c r="T293" s="1638"/>
      <c r="U293" s="678"/>
      <c r="V293" s="1638">
        <v>0</v>
      </c>
    </row>
    <row s="1853" customFormat="1" customHeight="1" ht="33.75">
      <c r="A294" s="1638"/>
      <c r="B294" s="2400" t="s">
        <v>1163</v>
      </c>
      <c r="C294" s="2401" t="s">
        <v>688</v>
      </c>
      <c r="D294" s="692" t="str">
        <f>B294&amp;".1"</f>
        <v>4.70.1</v>
      </c>
      <c r="E294" s="1670" t="s">
        <v>946</v>
      </c>
      <c r="F294" s="2266" t="s">
        <v>305</v>
      </c>
      <c r="G294" s="2356" t="s">
        <v>22</v>
      </c>
      <c r="H294" s="821" t="s">
        <v>22</v>
      </c>
      <c r="I294" s="2356" t="s">
        <v>1164</v>
      </c>
      <c r="J294" s="821" t="s">
        <v>22</v>
      </c>
      <c r="K294" s="1528" t="s">
        <v>947</v>
      </c>
      <c r="L294" s="1638"/>
      <c r="M294" s="1638"/>
      <c r="N294" s="1638"/>
      <c r="O294" s="1638"/>
      <c r="P294" s="1638"/>
      <c r="Q294" s="1638"/>
      <c r="R294" s="1638"/>
      <c r="S294" s="1638"/>
      <c r="T294" s="1638"/>
      <c r="U294" s="678"/>
      <c r="V294" s="1638">
        <v>0</v>
      </c>
    </row>
    <row s="1853" customFormat="1" customHeight="1" ht="15">
      <c r="A295" s="1635"/>
      <c r="B295" s="2400"/>
      <c r="C295" s="2401"/>
      <c r="D295" s="692" t="str">
        <f>B294&amp;".2"</f>
        <v>4.70.2</v>
      </c>
      <c r="E295" s="1670" t="s">
        <v>948</v>
      </c>
      <c r="F295" s="2266" t="s">
        <v>305</v>
      </c>
      <c r="G295" s="1741" t="s">
        <v>22</v>
      </c>
      <c r="H295" s="821" t="s">
        <v>22</v>
      </c>
      <c r="I295" s="1741">
        <v>46142</v>
      </c>
      <c r="J295" s="821" t="s">
        <v>22</v>
      </c>
      <c r="K295" s="1528" t="s">
        <v>949</v>
      </c>
      <c r="L295" s="1638"/>
      <c r="M295" s="1638"/>
      <c r="N295" s="1638"/>
      <c r="O295" s="1638"/>
      <c r="P295" s="1638"/>
      <c r="Q295" s="1638"/>
      <c r="R295" s="1638"/>
      <c r="S295" s="1638"/>
      <c r="T295" s="1638"/>
      <c r="U295" s="678"/>
      <c r="V295" s="1638">
        <v>0</v>
      </c>
    </row>
    <row s="1853" customFormat="1" customHeight="1" ht="33.75">
      <c r="A296" s="1638"/>
      <c r="B296" s="2400" t="s">
        <v>1165</v>
      </c>
      <c r="C296" s="2401" t="s">
        <v>688</v>
      </c>
      <c r="D296" s="692" t="str">
        <f>B296&amp;".1"</f>
        <v>4.71.1</v>
      </c>
      <c r="E296" s="1670" t="s">
        <v>946</v>
      </c>
      <c r="F296" s="2266" t="s">
        <v>305</v>
      </c>
      <c r="G296" s="2356" t="s">
        <v>22</v>
      </c>
      <c r="H296" s="821" t="s">
        <v>22</v>
      </c>
      <c r="I296" s="2356" t="s">
        <v>1166</v>
      </c>
      <c r="J296" s="821" t="s">
        <v>22</v>
      </c>
      <c r="K296" s="1528" t="s">
        <v>947</v>
      </c>
      <c r="L296" s="1638"/>
      <c r="M296" s="1638"/>
      <c r="N296" s="1638"/>
      <c r="O296" s="1638"/>
      <c r="P296" s="1638"/>
      <c r="Q296" s="1638"/>
      <c r="R296" s="1638"/>
      <c r="S296" s="1638"/>
      <c r="T296" s="1638"/>
      <c r="U296" s="678"/>
      <c r="V296" s="1638">
        <v>0</v>
      </c>
    </row>
    <row s="1853" customFormat="1" customHeight="1" ht="15">
      <c r="A297" s="1635"/>
      <c r="B297" s="2400"/>
      <c r="C297" s="2401"/>
      <c r="D297" s="692" t="str">
        <f>B296&amp;".2"</f>
        <v>4.71.2</v>
      </c>
      <c r="E297" s="1670" t="s">
        <v>948</v>
      </c>
      <c r="F297" s="2266" t="s">
        <v>305</v>
      </c>
      <c r="G297" s="1741" t="s">
        <v>22</v>
      </c>
      <c r="H297" s="821" t="s">
        <v>22</v>
      </c>
      <c r="I297" s="1741">
        <v>46132</v>
      </c>
      <c r="J297" s="821" t="s">
        <v>22</v>
      </c>
      <c r="K297" s="1528" t="s">
        <v>949</v>
      </c>
      <c r="L297" s="1638"/>
      <c r="M297" s="1638"/>
      <c r="N297" s="1638"/>
      <c r="O297" s="1638"/>
      <c r="P297" s="1638"/>
      <c r="Q297" s="1638"/>
      <c r="R297" s="1638"/>
      <c r="S297" s="1638"/>
      <c r="T297" s="1638"/>
      <c r="U297" s="678"/>
      <c r="V297" s="1638">
        <v>0</v>
      </c>
    </row>
    <row s="1853" customFormat="1" customHeight="1" ht="33.75">
      <c r="A298" s="1638"/>
      <c r="B298" s="2400" t="s">
        <v>1167</v>
      </c>
      <c r="C298" s="2401" t="s">
        <v>688</v>
      </c>
      <c r="D298" s="692" t="str">
        <f>B298&amp;".1"</f>
        <v>4.72.1</v>
      </c>
      <c r="E298" s="1670" t="s">
        <v>946</v>
      </c>
      <c r="F298" s="2266" t="s">
        <v>305</v>
      </c>
      <c r="G298" s="2356" t="s">
        <v>22</v>
      </c>
      <c r="H298" s="821" t="s">
        <v>22</v>
      </c>
      <c r="I298" s="2356" t="s">
        <v>1168</v>
      </c>
      <c r="J298" s="821" t="s">
        <v>22</v>
      </c>
      <c r="K298" s="1528" t="s">
        <v>947</v>
      </c>
      <c r="L298" s="1638"/>
      <c r="M298" s="1638"/>
      <c r="N298" s="1638"/>
      <c r="O298" s="1638"/>
      <c r="P298" s="1638"/>
      <c r="Q298" s="1638"/>
      <c r="R298" s="1638"/>
      <c r="S298" s="1638"/>
      <c r="T298" s="1638"/>
      <c r="U298" s="678"/>
      <c r="V298" s="1638">
        <v>0</v>
      </c>
    </row>
    <row s="1853" customFormat="1" customHeight="1" ht="15">
      <c r="A299" s="1635"/>
      <c r="B299" s="2400"/>
      <c r="C299" s="2401"/>
      <c r="D299" s="692" t="str">
        <f>B298&amp;".2"</f>
        <v>4.72.2</v>
      </c>
      <c r="E299" s="1670" t="s">
        <v>948</v>
      </c>
      <c r="F299" s="2266" t="s">
        <v>305</v>
      </c>
      <c r="G299" s="1741" t="s">
        <v>22</v>
      </c>
      <c r="H299" s="821" t="s">
        <v>22</v>
      </c>
      <c r="I299" s="1741">
        <v>46118</v>
      </c>
      <c r="J299" s="821" t="s">
        <v>22</v>
      </c>
      <c r="K299" s="1528" t="s">
        <v>949</v>
      </c>
      <c r="L299" s="1638"/>
      <c r="M299" s="1638"/>
      <c r="N299" s="1638"/>
      <c r="O299" s="1638"/>
      <c r="P299" s="1638"/>
      <c r="Q299" s="1638"/>
      <c r="R299" s="1638"/>
      <c r="S299" s="1638"/>
      <c r="T299" s="1638"/>
      <c r="U299" s="678"/>
      <c r="V299" s="1638">
        <v>0</v>
      </c>
    </row>
    <row s="1853" customFormat="1" customHeight="1" ht="33.75">
      <c r="A300" s="1638"/>
      <c r="B300" s="2400" t="s">
        <v>1169</v>
      </c>
      <c r="C300" s="2401" t="s">
        <v>688</v>
      </c>
      <c r="D300" s="692" t="str">
        <f>B300&amp;".1"</f>
        <v>4.73.1</v>
      </c>
      <c r="E300" s="1670" t="s">
        <v>946</v>
      </c>
      <c r="F300" s="2266" t="s">
        <v>305</v>
      </c>
      <c r="G300" s="2356" t="s">
        <v>22</v>
      </c>
      <c r="H300" s="821" t="s">
        <v>22</v>
      </c>
      <c r="I300" s="2356" t="s">
        <v>1170</v>
      </c>
      <c r="J300" s="821" t="s">
        <v>22</v>
      </c>
      <c r="K300" s="1528" t="s">
        <v>947</v>
      </c>
      <c r="L300" s="1638"/>
      <c r="M300" s="1638"/>
      <c r="N300" s="1638"/>
      <c r="O300" s="1638"/>
      <c r="P300" s="1638"/>
      <c r="Q300" s="1638"/>
      <c r="R300" s="1638"/>
      <c r="S300" s="1638"/>
      <c r="T300" s="1638"/>
      <c r="U300" s="678"/>
      <c r="V300" s="1638">
        <v>0</v>
      </c>
    </row>
    <row s="1853" customFormat="1" customHeight="1" ht="15">
      <c r="A301" s="1635"/>
      <c r="B301" s="2400"/>
      <c r="C301" s="2401"/>
      <c r="D301" s="692" t="str">
        <f>B300&amp;".2"</f>
        <v>4.73.2</v>
      </c>
      <c r="E301" s="1670" t="s">
        <v>948</v>
      </c>
      <c r="F301" s="2266" t="s">
        <v>305</v>
      </c>
      <c r="G301" s="1741" t="s">
        <v>22</v>
      </c>
      <c r="H301" s="821" t="s">
        <v>22</v>
      </c>
      <c r="I301" s="1741">
        <v>46129</v>
      </c>
      <c r="J301" s="821" t="s">
        <v>22</v>
      </c>
      <c r="K301" s="1528" t="s">
        <v>949</v>
      </c>
      <c r="L301" s="1638"/>
      <c r="M301" s="1638"/>
      <c r="N301" s="1638"/>
      <c r="O301" s="1638"/>
      <c r="P301" s="1638"/>
      <c r="Q301" s="1638"/>
      <c r="R301" s="1638"/>
      <c r="S301" s="1638"/>
      <c r="T301" s="1638"/>
      <c r="U301" s="678"/>
      <c r="V301" s="1638">
        <v>0</v>
      </c>
    </row>
    <row s="1853" customFormat="1" customHeight="1" ht="33.75">
      <c r="A302" s="1638"/>
      <c r="B302" s="2400" t="s">
        <v>1171</v>
      </c>
      <c r="C302" s="2401" t="s">
        <v>688</v>
      </c>
      <c r="D302" s="692" t="str">
        <f>B302&amp;".1"</f>
        <v>4.74.1</v>
      </c>
      <c r="E302" s="1670" t="s">
        <v>946</v>
      </c>
      <c r="F302" s="2266" t="s">
        <v>305</v>
      </c>
      <c r="G302" s="2356" t="s">
        <v>22</v>
      </c>
      <c r="H302" s="821" t="s">
        <v>22</v>
      </c>
      <c r="I302" s="2356" t="s">
        <v>1172</v>
      </c>
      <c r="J302" s="821" t="s">
        <v>22</v>
      </c>
      <c r="K302" s="1528" t="s">
        <v>947</v>
      </c>
      <c r="L302" s="1638"/>
      <c r="M302" s="1638"/>
      <c r="N302" s="1638"/>
      <c r="O302" s="1638"/>
      <c r="P302" s="1638"/>
      <c r="Q302" s="1638"/>
      <c r="R302" s="1638"/>
      <c r="S302" s="1638"/>
      <c r="T302" s="1638"/>
      <c r="U302" s="678"/>
      <c r="V302" s="1638">
        <v>0</v>
      </c>
    </row>
    <row s="1853" customFormat="1" customHeight="1" ht="15">
      <c r="A303" s="1635"/>
      <c r="B303" s="2400"/>
      <c r="C303" s="2401"/>
      <c r="D303" s="692" t="str">
        <f>B302&amp;".2"</f>
        <v>4.74.2</v>
      </c>
      <c r="E303" s="1670" t="s">
        <v>948</v>
      </c>
      <c r="F303" s="2266" t="s">
        <v>305</v>
      </c>
      <c r="G303" s="1741" t="s">
        <v>22</v>
      </c>
      <c r="H303" s="821" t="s">
        <v>22</v>
      </c>
      <c r="I303" s="1741">
        <v>46135</v>
      </c>
      <c r="J303" s="821" t="s">
        <v>22</v>
      </c>
      <c r="K303" s="1528" t="s">
        <v>949</v>
      </c>
      <c r="L303" s="1638"/>
      <c r="M303" s="1638"/>
      <c r="N303" s="1638"/>
      <c r="O303" s="1638"/>
      <c r="P303" s="1638"/>
      <c r="Q303" s="1638"/>
      <c r="R303" s="1638"/>
      <c r="S303" s="1638"/>
      <c r="T303" s="1638"/>
      <c r="U303" s="678"/>
      <c r="V303" s="1638">
        <v>0</v>
      </c>
    </row>
    <row s="1853" customFormat="1" customHeight="1" ht="33.75">
      <c r="A304" s="1638"/>
      <c r="B304" s="2400" t="s">
        <v>1173</v>
      </c>
      <c r="C304" s="2401" t="s">
        <v>688</v>
      </c>
      <c r="D304" s="692" t="str">
        <f>B304&amp;".1"</f>
        <v>4.75.1</v>
      </c>
      <c r="E304" s="1670" t="s">
        <v>946</v>
      </c>
      <c r="F304" s="2266" t="s">
        <v>305</v>
      </c>
      <c r="G304" s="2356" t="s">
        <v>22</v>
      </c>
      <c r="H304" s="821" t="s">
        <v>22</v>
      </c>
      <c r="I304" s="2356" t="s">
        <v>1174</v>
      </c>
      <c r="J304" s="821" t="s">
        <v>22</v>
      </c>
      <c r="K304" s="1528" t="s">
        <v>947</v>
      </c>
      <c r="L304" s="1638"/>
      <c r="M304" s="1638"/>
      <c r="N304" s="1638"/>
      <c r="O304" s="1638"/>
      <c r="P304" s="1638"/>
      <c r="Q304" s="1638"/>
      <c r="R304" s="1638"/>
      <c r="S304" s="1638"/>
      <c r="T304" s="1638"/>
      <c r="U304" s="678"/>
      <c r="V304" s="1638">
        <v>0</v>
      </c>
    </row>
    <row s="1853" customFormat="1" customHeight="1" ht="15">
      <c r="A305" s="1635"/>
      <c r="B305" s="2400"/>
      <c r="C305" s="2401"/>
      <c r="D305" s="692" t="str">
        <f>B304&amp;".2"</f>
        <v>4.75.2</v>
      </c>
      <c r="E305" s="1670" t="s">
        <v>948</v>
      </c>
      <c r="F305" s="2266" t="s">
        <v>305</v>
      </c>
      <c r="G305" s="1741" t="s">
        <v>22</v>
      </c>
      <c r="H305" s="821" t="s">
        <v>22</v>
      </c>
      <c r="I305" s="1741">
        <v>46163</v>
      </c>
      <c r="J305" s="821" t="s">
        <v>22</v>
      </c>
      <c r="K305" s="1528" t="s">
        <v>949</v>
      </c>
      <c r="L305" s="1638"/>
      <c r="M305" s="1638"/>
      <c r="N305" s="1638"/>
      <c r="O305" s="1638"/>
      <c r="P305" s="1638"/>
      <c r="Q305" s="1638"/>
      <c r="R305" s="1638"/>
      <c r="S305" s="1638"/>
      <c r="T305" s="1638"/>
      <c r="U305" s="678"/>
      <c r="V305" s="1638">
        <v>0</v>
      </c>
    </row>
    <row s="1853" customFormat="1" customHeight="1" ht="33.75">
      <c r="A306" s="1638"/>
      <c r="B306" s="2400" t="s">
        <v>1175</v>
      </c>
      <c r="C306" s="2401" t="s">
        <v>688</v>
      </c>
      <c r="D306" s="692" t="str">
        <f>B306&amp;".1"</f>
        <v>4.76.1</v>
      </c>
      <c r="E306" s="1670" t="s">
        <v>946</v>
      </c>
      <c r="F306" s="2266" t="s">
        <v>305</v>
      </c>
      <c r="G306" s="2356" t="s">
        <v>22</v>
      </c>
      <c r="H306" s="821" t="s">
        <v>22</v>
      </c>
      <c r="I306" s="2356" t="s">
        <v>1176</v>
      </c>
      <c r="J306" s="821" t="s">
        <v>22</v>
      </c>
      <c r="K306" s="1528" t="s">
        <v>947</v>
      </c>
      <c r="L306" s="1638"/>
      <c r="M306" s="1638"/>
      <c r="N306" s="1638"/>
      <c r="O306" s="1638"/>
      <c r="P306" s="1638"/>
      <c r="Q306" s="1638"/>
      <c r="R306" s="1638"/>
      <c r="S306" s="1638"/>
      <c r="T306" s="1638"/>
      <c r="U306" s="678"/>
      <c r="V306" s="1638">
        <v>0</v>
      </c>
    </row>
    <row s="1853" customFormat="1" customHeight="1" ht="15">
      <c r="A307" s="1635"/>
      <c r="B307" s="2400"/>
      <c r="C307" s="2401"/>
      <c r="D307" s="692" t="str">
        <f>B306&amp;".2"</f>
        <v>4.76.2</v>
      </c>
      <c r="E307" s="1670" t="s">
        <v>948</v>
      </c>
      <c r="F307" s="2266" t="s">
        <v>305</v>
      </c>
      <c r="G307" s="1741" t="s">
        <v>22</v>
      </c>
      <c r="H307" s="821" t="s">
        <v>22</v>
      </c>
      <c r="I307" s="1741">
        <v>46142</v>
      </c>
      <c r="J307" s="821" t="s">
        <v>22</v>
      </c>
      <c r="K307" s="1528" t="s">
        <v>949</v>
      </c>
      <c r="L307" s="1638"/>
      <c r="M307" s="1638"/>
      <c r="N307" s="1638"/>
      <c r="O307" s="1638"/>
      <c r="P307" s="1638"/>
      <c r="Q307" s="1638"/>
      <c r="R307" s="1638"/>
      <c r="S307" s="1638"/>
      <c r="T307" s="1638"/>
      <c r="U307" s="678"/>
      <c r="V307" s="1638">
        <v>0</v>
      </c>
    </row>
    <row s="1853" customFormat="1" customHeight="1" ht="33.75">
      <c r="A308" s="1638"/>
      <c r="B308" s="2400" t="s">
        <v>1177</v>
      </c>
      <c r="C308" s="2401" t="s">
        <v>688</v>
      </c>
      <c r="D308" s="692" t="str">
        <f>B308&amp;".1"</f>
        <v>4.77.1</v>
      </c>
      <c r="E308" s="1670" t="s">
        <v>946</v>
      </c>
      <c r="F308" s="2266" t="s">
        <v>305</v>
      </c>
      <c r="G308" s="2356" t="s">
        <v>22</v>
      </c>
      <c r="H308" s="821" t="s">
        <v>22</v>
      </c>
      <c r="I308" s="2356" t="s">
        <v>1178</v>
      </c>
      <c r="J308" s="821" t="s">
        <v>22</v>
      </c>
      <c r="K308" s="1528" t="s">
        <v>947</v>
      </c>
      <c r="L308" s="1638"/>
      <c r="M308" s="1638"/>
      <c r="N308" s="1638"/>
      <c r="O308" s="1638"/>
      <c r="P308" s="1638"/>
      <c r="Q308" s="1638"/>
      <c r="R308" s="1638"/>
      <c r="S308" s="1638"/>
      <c r="T308" s="1638"/>
      <c r="U308" s="678"/>
      <c r="V308" s="1638">
        <v>0</v>
      </c>
    </row>
    <row s="1853" customFormat="1" customHeight="1" ht="15">
      <c r="A309" s="1635"/>
      <c r="B309" s="2400"/>
      <c r="C309" s="2401"/>
      <c r="D309" s="692" t="str">
        <f>B308&amp;".2"</f>
        <v>4.77.2</v>
      </c>
      <c r="E309" s="1670" t="s">
        <v>948</v>
      </c>
      <c r="F309" s="2266" t="s">
        <v>305</v>
      </c>
      <c r="G309" s="1741" t="s">
        <v>22</v>
      </c>
      <c r="H309" s="821" t="s">
        <v>22</v>
      </c>
      <c r="I309" s="1741">
        <v>46113</v>
      </c>
      <c r="J309" s="821" t="s">
        <v>22</v>
      </c>
      <c r="K309" s="1528" t="s">
        <v>949</v>
      </c>
      <c r="L309" s="1638"/>
      <c r="M309" s="1638"/>
      <c r="N309" s="1638"/>
      <c r="O309" s="1638"/>
      <c r="P309" s="1638"/>
      <c r="Q309" s="1638"/>
      <c r="R309" s="1638"/>
      <c r="S309" s="1638"/>
      <c r="T309" s="1638"/>
      <c r="U309" s="678"/>
      <c r="V309" s="1638">
        <v>0</v>
      </c>
    </row>
    <row s="1853" customFormat="1" customHeight="1" ht="33.75">
      <c r="A310" s="1638"/>
      <c r="B310" s="2400" t="s">
        <v>1179</v>
      </c>
      <c r="C310" s="2401" t="s">
        <v>688</v>
      </c>
      <c r="D310" s="692" t="str">
        <f>B310&amp;".1"</f>
        <v>4.78.1</v>
      </c>
      <c r="E310" s="1670" t="s">
        <v>946</v>
      </c>
      <c r="F310" s="2266" t="s">
        <v>305</v>
      </c>
      <c r="G310" s="2356" t="s">
        <v>22</v>
      </c>
      <c r="H310" s="821" t="s">
        <v>22</v>
      </c>
      <c r="I310" s="2356" t="s">
        <v>1180</v>
      </c>
      <c r="J310" s="821" t="s">
        <v>22</v>
      </c>
      <c r="K310" s="1528" t="s">
        <v>947</v>
      </c>
      <c r="L310" s="1638"/>
      <c r="M310" s="1638"/>
      <c r="N310" s="1638"/>
      <c r="O310" s="1638"/>
      <c r="P310" s="1638"/>
      <c r="Q310" s="1638"/>
      <c r="R310" s="1638"/>
      <c r="S310" s="1638"/>
      <c r="T310" s="1638"/>
      <c r="U310" s="678"/>
      <c r="V310" s="1638">
        <v>0</v>
      </c>
    </row>
    <row s="1853" customFormat="1" customHeight="1" ht="15">
      <c r="A311" s="1635"/>
      <c r="B311" s="2400"/>
      <c r="C311" s="2401"/>
      <c r="D311" s="692" t="str">
        <f>B310&amp;".2"</f>
        <v>4.78.2</v>
      </c>
      <c r="E311" s="1670" t="s">
        <v>948</v>
      </c>
      <c r="F311" s="2266" t="s">
        <v>305</v>
      </c>
      <c r="G311" s="1741" t="s">
        <v>22</v>
      </c>
      <c r="H311" s="821" t="s">
        <v>22</v>
      </c>
      <c r="I311" s="1741">
        <v>46113</v>
      </c>
      <c r="J311" s="821" t="s">
        <v>22</v>
      </c>
      <c r="K311" s="1528" t="s">
        <v>949</v>
      </c>
      <c r="L311" s="1638"/>
      <c r="M311" s="1638"/>
      <c r="N311" s="1638"/>
      <c r="O311" s="1638"/>
      <c r="P311" s="1638"/>
      <c r="Q311" s="1638"/>
      <c r="R311" s="1638"/>
      <c r="S311" s="1638"/>
      <c r="T311" s="1638"/>
      <c r="U311" s="678"/>
      <c r="V311" s="1638">
        <v>0</v>
      </c>
    </row>
    <row s="1853" customFormat="1" customHeight="1" ht="33.75">
      <c r="A312" s="1638"/>
      <c r="B312" s="2400" t="s">
        <v>1181</v>
      </c>
      <c r="C312" s="2401" t="s">
        <v>688</v>
      </c>
      <c r="D312" s="692" t="str">
        <f>B312&amp;".1"</f>
        <v>4.79.1</v>
      </c>
      <c r="E312" s="1670" t="s">
        <v>946</v>
      </c>
      <c r="F312" s="2266" t="s">
        <v>305</v>
      </c>
      <c r="G312" s="2356" t="s">
        <v>22</v>
      </c>
      <c r="H312" s="821" t="s">
        <v>22</v>
      </c>
      <c r="I312" s="2356" t="s">
        <v>1182</v>
      </c>
      <c r="J312" s="821" t="s">
        <v>22</v>
      </c>
      <c r="K312" s="1528" t="s">
        <v>947</v>
      </c>
      <c r="L312" s="1638"/>
      <c r="M312" s="1638"/>
      <c r="N312" s="1638"/>
      <c r="O312" s="1638"/>
      <c r="P312" s="1638"/>
      <c r="Q312" s="1638"/>
      <c r="R312" s="1638"/>
      <c r="S312" s="1638"/>
      <c r="T312" s="1638"/>
      <c r="U312" s="678"/>
      <c r="V312" s="1638">
        <v>0</v>
      </c>
    </row>
    <row s="1853" customFormat="1" customHeight="1" ht="15">
      <c r="A313" s="1635"/>
      <c r="B313" s="2400"/>
      <c r="C313" s="2401"/>
      <c r="D313" s="692" t="str">
        <f>B312&amp;".2"</f>
        <v>4.79.2</v>
      </c>
      <c r="E313" s="1670" t="s">
        <v>948</v>
      </c>
      <c r="F313" s="2266" t="s">
        <v>305</v>
      </c>
      <c r="G313" s="1741" t="s">
        <v>22</v>
      </c>
      <c r="H313" s="821" t="s">
        <v>22</v>
      </c>
      <c r="I313" s="1741">
        <v>46125</v>
      </c>
      <c r="J313" s="821" t="s">
        <v>22</v>
      </c>
      <c r="K313" s="1528" t="s">
        <v>949</v>
      </c>
      <c r="L313" s="1638"/>
      <c r="M313" s="1638"/>
      <c r="N313" s="1638"/>
      <c r="O313" s="1638"/>
      <c r="P313" s="1638"/>
      <c r="Q313" s="1638"/>
      <c r="R313" s="1638"/>
      <c r="S313" s="1638"/>
      <c r="T313" s="1638"/>
      <c r="U313" s="678"/>
      <c r="V313" s="1638">
        <v>0</v>
      </c>
    </row>
    <row s="1853" customFormat="1" customHeight="1" ht="33.75">
      <c r="A314" s="1638"/>
      <c r="B314" s="2400" t="s">
        <v>1183</v>
      </c>
      <c r="C314" s="2401" t="s">
        <v>688</v>
      </c>
      <c r="D314" s="692" t="str">
        <f>B314&amp;".1"</f>
        <v>4.80.1</v>
      </c>
      <c r="E314" s="1670" t="s">
        <v>946</v>
      </c>
      <c r="F314" s="2266" t="s">
        <v>305</v>
      </c>
      <c r="G314" s="2356" t="s">
        <v>22</v>
      </c>
      <c r="H314" s="821" t="s">
        <v>22</v>
      </c>
      <c r="I314" s="2356" t="s">
        <v>1184</v>
      </c>
      <c r="J314" s="821" t="s">
        <v>22</v>
      </c>
      <c r="K314" s="1528" t="s">
        <v>947</v>
      </c>
      <c r="L314" s="1638"/>
      <c r="M314" s="1638"/>
      <c r="N314" s="1638"/>
      <c r="O314" s="1638"/>
      <c r="P314" s="1638"/>
      <c r="Q314" s="1638"/>
      <c r="R314" s="1638"/>
      <c r="S314" s="1638"/>
      <c r="T314" s="1638"/>
      <c r="U314" s="678"/>
      <c r="V314" s="1638">
        <v>0</v>
      </c>
    </row>
    <row s="1853" customFormat="1" customHeight="1" ht="15">
      <c r="A315" s="1635"/>
      <c r="B315" s="2400"/>
      <c r="C315" s="2401"/>
      <c r="D315" s="692" t="str">
        <f>B314&amp;".2"</f>
        <v>4.80.2</v>
      </c>
      <c r="E315" s="1670" t="s">
        <v>948</v>
      </c>
      <c r="F315" s="2266" t="s">
        <v>305</v>
      </c>
      <c r="G315" s="1741" t="s">
        <v>22</v>
      </c>
      <c r="H315" s="821" t="s">
        <v>22</v>
      </c>
      <c r="I315" s="1741">
        <v>46155</v>
      </c>
      <c r="J315" s="821" t="s">
        <v>22</v>
      </c>
      <c r="K315" s="1528" t="s">
        <v>949</v>
      </c>
      <c r="L315" s="1638"/>
      <c r="M315" s="1638"/>
      <c r="N315" s="1638"/>
      <c r="O315" s="1638"/>
      <c r="P315" s="1638"/>
      <c r="Q315" s="1638"/>
      <c r="R315" s="1638"/>
      <c r="S315" s="1638"/>
      <c r="T315" s="1638"/>
      <c r="U315" s="678"/>
      <c r="V315" s="1638">
        <v>0</v>
      </c>
    </row>
    <row s="1853" customFormat="1" customHeight="1" ht="33.75">
      <c r="A316" s="1638"/>
      <c r="B316" s="2400" t="s">
        <v>1185</v>
      </c>
      <c r="C316" s="2401" t="s">
        <v>688</v>
      </c>
      <c r="D316" s="692" t="str">
        <f>B316&amp;".1"</f>
        <v>4.81.1</v>
      </c>
      <c r="E316" s="1670" t="s">
        <v>946</v>
      </c>
      <c r="F316" s="2266" t="s">
        <v>305</v>
      </c>
      <c r="G316" s="2356" t="s">
        <v>22</v>
      </c>
      <c r="H316" s="821" t="s">
        <v>22</v>
      </c>
      <c r="I316" s="2356" t="s">
        <v>1186</v>
      </c>
      <c r="J316" s="821" t="s">
        <v>22</v>
      </c>
      <c r="K316" s="1528" t="s">
        <v>947</v>
      </c>
      <c r="L316" s="1638"/>
      <c r="M316" s="1638"/>
      <c r="N316" s="1638"/>
      <c r="O316" s="1638"/>
      <c r="P316" s="1638"/>
      <c r="Q316" s="1638"/>
      <c r="R316" s="1638"/>
      <c r="S316" s="1638"/>
      <c r="T316" s="1638"/>
      <c r="U316" s="678"/>
      <c r="V316" s="1638">
        <v>0</v>
      </c>
    </row>
    <row s="1853" customFormat="1" customHeight="1" ht="15">
      <c r="A317" s="1635"/>
      <c r="B317" s="2400"/>
      <c r="C317" s="2401"/>
      <c r="D317" s="692" t="str">
        <f>B316&amp;".2"</f>
        <v>4.81.2</v>
      </c>
      <c r="E317" s="1670" t="s">
        <v>948</v>
      </c>
      <c r="F317" s="2266" t="s">
        <v>305</v>
      </c>
      <c r="G317" s="1741" t="s">
        <v>22</v>
      </c>
      <c r="H317" s="821" t="s">
        <v>22</v>
      </c>
      <c r="I317" s="1741">
        <v>46149</v>
      </c>
      <c r="J317" s="821" t="s">
        <v>22</v>
      </c>
      <c r="K317" s="1528" t="s">
        <v>949</v>
      </c>
      <c r="L317" s="1638"/>
      <c r="M317" s="1638"/>
      <c r="N317" s="1638"/>
      <c r="O317" s="1638"/>
      <c r="P317" s="1638"/>
      <c r="Q317" s="1638"/>
      <c r="R317" s="1638"/>
      <c r="S317" s="1638"/>
      <c r="T317" s="1638"/>
      <c r="U317" s="678"/>
      <c r="V317" s="1638">
        <v>0</v>
      </c>
    </row>
    <row s="1853" customFormat="1" customHeight="1" ht="33.75">
      <c r="A318" s="1638"/>
      <c r="B318" s="2400" t="s">
        <v>1187</v>
      </c>
      <c r="C318" s="2401" t="s">
        <v>688</v>
      </c>
      <c r="D318" s="692" t="str">
        <f>B318&amp;".1"</f>
        <v>4.82.1</v>
      </c>
      <c r="E318" s="1670" t="s">
        <v>946</v>
      </c>
      <c r="F318" s="2266" t="s">
        <v>305</v>
      </c>
      <c r="G318" s="2356" t="s">
        <v>22</v>
      </c>
      <c r="H318" s="821" t="s">
        <v>22</v>
      </c>
      <c r="I318" s="2356" t="s">
        <v>1188</v>
      </c>
      <c r="J318" s="821" t="s">
        <v>22</v>
      </c>
      <c r="K318" s="1528" t="s">
        <v>947</v>
      </c>
      <c r="L318" s="1638"/>
      <c r="M318" s="1638"/>
      <c r="N318" s="1638"/>
      <c r="O318" s="1638"/>
      <c r="P318" s="1638"/>
      <c r="Q318" s="1638"/>
      <c r="R318" s="1638"/>
      <c r="S318" s="1638"/>
      <c r="T318" s="1638"/>
      <c r="U318" s="678"/>
      <c r="V318" s="1638">
        <v>0</v>
      </c>
    </row>
    <row s="1853" customFormat="1" customHeight="1" ht="15">
      <c r="A319" s="1635"/>
      <c r="B319" s="2400"/>
      <c r="C319" s="2401"/>
      <c r="D319" s="692" t="str">
        <f>B318&amp;".2"</f>
        <v>4.82.2</v>
      </c>
      <c r="E319" s="1670" t="s">
        <v>948</v>
      </c>
      <c r="F319" s="2266" t="s">
        <v>305</v>
      </c>
      <c r="G319" s="1741" t="s">
        <v>22</v>
      </c>
      <c r="H319" s="821" t="s">
        <v>22</v>
      </c>
      <c r="I319" s="1741">
        <v>46119</v>
      </c>
      <c r="J319" s="821" t="s">
        <v>22</v>
      </c>
      <c r="K319" s="1528" t="s">
        <v>949</v>
      </c>
      <c r="L319" s="1638"/>
      <c r="M319" s="1638"/>
      <c r="N319" s="1638"/>
      <c r="O319" s="1638"/>
      <c r="P319" s="1638"/>
      <c r="Q319" s="1638"/>
      <c r="R319" s="1638"/>
      <c r="S319" s="1638"/>
      <c r="T319" s="1638"/>
      <c r="U319" s="678"/>
      <c r="V319" s="1638">
        <v>0</v>
      </c>
    </row>
    <row s="1853" customFormat="1" customHeight="1" ht="33.75">
      <c r="A320" s="1638"/>
      <c r="B320" s="2400" t="s">
        <v>1189</v>
      </c>
      <c r="C320" s="2401" t="s">
        <v>688</v>
      </c>
      <c r="D320" s="692" t="str">
        <f>B320&amp;".1"</f>
        <v>4.83.1</v>
      </c>
      <c r="E320" s="1670" t="s">
        <v>946</v>
      </c>
      <c r="F320" s="2266" t="s">
        <v>305</v>
      </c>
      <c r="G320" s="2356" t="s">
        <v>22</v>
      </c>
      <c r="H320" s="821" t="s">
        <v>22</v>
      </c>
      <c r="I320" s="2356" t="s">
        <v>1190</v>
      </c>
      <c r="J320" s="821" t="s">
        <v>22</v>
      </c>
      <c r="K320" s="1528" t="s">
        <v>947</v>
      </c>
      <c r="L320" s="1638"/>
      <c r="M320" s="1638"/>
      <c r="N320" s="1638"/>
      <c r="O320" s="1638"/>
      <c r="P320" s="1638"/>
      <c r="Q320" s="1638"/>
      <c r="R320" s="1638"/>
      <c r="S320" s="1638"/>
      <c r="T320" s="1638"/>
      <c r="U320" s="678"/>
      <c r="V320" s="1638">
        <v>0</v>
      </c>
    </row>
    <row s="1853" customFormat="1" customHeight="1" ht="15">
      <c r="A321" s="1635"/>
      <c r="B321" s="2400"/>
      <c r="C321" s="2401"/>
      <c r="D321" s="692" t="str">
        <f>B320&amp;".2"</f>
        <v>4.83.2</v>
      </c>
      <c r="E321" s="1670" t="s">
        <v>948</v>
      </c>
      <c r="F321" s="2266" t="s">
        <v>305</v>
      </c>
      <c r="G321" s="1741" t="s">
        <v>22</v>
      </c>
      <c r="H321" s="821" t="s">
        <v>22</v>
      </c>
      <c r="I321" s="1741">
        <v>46113</v>
      </c>
      <c r="J321" s="821" t="s">
        <v>22</v>
      </c>
      <c r="K321" s="1528" t="s">
        <v>949</v>
      </c>
      <c r="L321" s="1638"/>
      <c r="M321" s="1638"/>
      <c r="N321" s="1638"/>
      <c r="O321" s="1638"/>
      <c r="P321" s="1638"/>
      <c r="Q321" s="1638"/>
      <c r="R321" s="1638"/>
      <c r="S321" s="1638"/>
      <c r="T321" s="1638"/>
      <c r="U321" s="678"/>
      <c r="V321" s="1638">
        <v>0</v>
      </c>
    </row>
    <row s="1853" customFormat="1" customHeight="1" ht="33.75">
      <c r="A322" s="1638"/>
      <c r="B322" s="2400" t="s">
        <v>1191</v>
      </c>
      <c r="C322" s="2401" t="s">
        <v>688</v>
      </c>
      <c r="D322" s="692" t="str">
        <f>B322&amp;".1"</f>
        <v>4.84.1</v>
      </c>
      <c r="E322" s="1670" t="s">
        <v>946</v>
      </c>
      <c r="F322" s="2266" t="s">
        <v>305</v>
      </c>
      <c r="G322" s="2356" t="s">
        <v>22</v>
      </c>
      <c r="H322" s="821" t="s">
        <v>22</v>
      </c>
      <c r="I322" s="2356" t="s">
        <v>1192</v>
      </c>
      <c r="J322" s="821" t="s">
        <v>22</v>
      </c>
      <c r="K322" s="1528" t="s">
        <v>947</v>
      </c>
      <c r="L322" s="1638"/>
      <c r="M322" s="1638"/>
      <c r="N322" s="1638"/>
      <c r="O322" s="1638"/>
      <c r="P322" s="1638"/>
      <c r="Q322" s="1638"/>
      <c r="R322" s="1638"/>
      <c r="S322" s="1638"/>
      <c r="T322" s="1638"/>
      <c r="U322" s="678"/>
      <c r="V322" s="1638">
        <v>0</v>
      </c>
    </row>
    <row s="1853" customFormat="1" customHeight="1" ht="15">
      <c r="A323" s="1635"/>
      <c r="B323" s="2400"/>
      <c r="C323" s="2401"/>
      <c r="D323" s="692" t="str">
        <f>B322&amp;".2"</f>
        <v>4.84.2</v>
      </c>
      <c r="E323" s="1670" t="s">
        <v>948</v>
      </c>
      <c r="F323" s="2266" t="s">
        <v>305</v>
      </c>
      <c r="G323" s="1741" t="s">
        <v>22</v>
      </c>
      <c r="H323" s="821" t="s">
        <v>22</v>
      </c>
      <c r="I323" s="1741">
        <v>46190</v>
      </c>
      <c r="J323" s="821" t="s">
        <v>22</v>
      </c>
      <c r="K323" s="1528" t="s">
        <v>949</v>
      </c>
      <c r="L323" s="1638"/>
      <c r="M323" s="1638"/>
      <c r="N323" s="1638"/>
      <c r="O323" s="1638"/>
      <c r="P323" s="1638"/>
      <c r="Q323" s="1638"/>
      <c r="R323" s="1638"/>
      <c r="S323" s="1638"/>
      <c r="T323" s="1638"/>
      <c r="U323" s="678"/>
      <c r="V323" s="1638">
        <v>0</v>
      </c>
    </row>
    <row s="1853" customFormat="1" customHeight="1" ht="33.75">
      <c r="A324" s="1638"/>
      <c r="B324" s="2400" t="s">
        <v>1193</v>
      </c>
      <c r="C324" s="2401" t="s">
        <v>688</v>
      </c>
      <c r="D324" s="692" t="str">
        <f>B324&amp;".1"</f>
        <v>4.85.1</v>
      </c>
      <c r="E324" s="1670" t="s">
        <v>946</v>
      </c>
      <c r="F324" s="2266" t="s">
        <v>305</v>
      </c>
      <c r="G324" s="2356" t="s">
        <v>22</v>
      </c>
      <c r="H324" s="821" t="s">
        <v>22</v>
      </c>
      <c r="I324" s="2356" t="s">
        <v>1194</v>
      </c>
      <c r="J324" s="821" t="s">
        <v>22</v>
      </c>
      <c r="K324" s="1528" t="s">
        <v>947</v>
      </c>
      <c r="L324" s="1638"/>
      <c r="M324" s="1638"/>
      <c r="N324" s="1638"/>
      <c r="O324" s="1638"/>
      <c r="P324" s="1638"/>
      <c r="Q324" s="1638"/>
      <c r="R324" s="1638"/>
      <c r="S324" s="1638"/>
      <c r="T324" s="1638"/>
      <c r="U324" s="678"/>
      <c r="V324" s="1638">
        <v>0</v>
      </c>
    </row>
    <row s="1853" customFormat="1" customHeight="1" ht="15">
      <c r="A325" s="1635"/>
      <c r="B325" s="2400"/>
      <c r="C325" s="2401"/>
      <c r="D325" s="692" t="str">
        <f>B324&amp;".2"</f>
        <v>4.85.2</v>
      </c>
      <c r="E325" s="1670" t="s">
        <v>948</v>
      </c>
      <c r="F325" s="2266" t="s">
        <v>305</v>
      </c>
      <c r="G325" s="1741" t="s">
        <v>22</v>
      </c>
      <c r="H325" s="821" t="s">
        <v>22</v>
      </c>
      <c r="I325" s="1741">
        <v>46190</v>
      </c>
      <c r="J325" s="821" t="s">
        <v>22</v>
      </c>
      <c r="K325" s="1528" t="s">
        <v>949</v>
      </c>
      <c r="L325" s="1638"/>
      <c r="M325" s="1638"/>
      <c r="N325" s="1638"/>
      <c r="O325" s="1638"/>
      <c r="P325" s="1638"/>
      <c r="Q325" s="1638"/>
      <c r="R325" s="1638"/>
      <c r="S325" s="1638"/>
      <c r="T325" s="1638"/>
      <c r="U325" s="678"/>
      <c r="V325" s="1638">
        <v>0</v>
      </c>
    </row>
    <row s="1853" customFormat="1" customHeight="1" ht="33.75">
      <c r="A326" s="1638"/>
      <c r="B326" s="2400" t="s">
        <v>1195</v>
      </c>
      <c r="C326" s="2401" t="s">
        <v>688</v>
      </c>
      <c r="D326" s="692" t="str">
        <f>B326&amp;".1"</f>
        <v>4.86.1</v>
      </c>
      <c r="E326" s="1670" t="s">
        <v>946</v>
      </c>
      <c r="F326" s="2266" t="s">
        <v>305</v>
      </c>
      <c r="G326" s="2356" t="s">
        <v>22</v>
      </c>
      <c r="H326" s="821" t="s">
        <v>22</v>
      </c>
      <c r="I326" s="2356" t="s">
        <v>1196</v>
      </c>
      <c r="J326" s="821" t="s">
        <v>22</v>
      </c>
      <c r="K326" s="1528" t="s">
        <v>947</v>
      </c>
      <c r="L326" s="1638"/>
      <c r="M326" s="1638"/>
      <c r="N326" s="1638"/>
      <c r="O326" s="1638"/>
      <c r="P326" s="1638"/>
      <c r="Q326" s="1638"/>
      <c r="R326" s="1638"/>
      <c r="S326" s="1638"/>
      <c r="T326" s="1638"/>
      <c r="U326" s="678"/>
      <c r="V326" s="1638">
        <v>0</v>
      </c>
    </row>
    <row s="1853" customFormat="1" customHeight="1" ht="15">
      <c r="A327" s="1635"/>
      <c r="B327" s="2400"/>
      <c r="C327" s="2401"/>
      <c r="D327" s="692" t="str">
        <f>B326&amp;".2"</f>
        <v>4.86.2</v>
      </c>
      <c r="E327" s="1670" t="s">
        <v>948</v>
      </c>
      <c r="F327" s="2266" t="s">
        <v>305</v>
      </c>
      <c r="G327" s="1741" t="s">
        <v>22</v>
      </c>
      <c r="H327" s="821" t="s">
        <v>22</v>
      </c>
      <c r="I327" s="1741">
        <v>46114</v>
      </c>
      <c r="J327" s="821" t="s">
        <v>22</v>
      </c>
      <c r="K327" s="1528" t="s">
        <v>949</v>
      </c>
      <c r="L327" s="1638"/>
      <c r="M327" s="1638"/>
      <c r="N327" s="1638"/>
      <c r="O327" s="1638"/>
      <c r="P327" s="1638"/>
      <c r="Q327" s="1638"/>
      <c r="R327" s="1638"/>
      <c r="S327" s="1638"/>
      <c r="T327" s="1638"/>
      <c r="U327" s="678"/>
      <c r="V327" s="1638">
        <v>0</v>
      </c>
    </row>
    <row s="1853" customFormat="1" customHeight="1" ht="33.75">
      <c r="A328" s="1638"/>
      <c r="B328" s="2400" t="s">
        <v>1197</v>
      </c>
      <c r="C328" s="2401" t="s">
        <v>688</v>
      </c>
      <c r="D328" s="692" t="str">
        <f>B328&amp;".1"</f>
        <v>4.87.1</v>
      </c>
      <c r="E328" s="1670" t="s">
        <v>946</v>
      </c>
      <c r="F328" s="2266" t="s">
        <v>305</v>
      </c>
      <c r="G328" s="2356" t="s">
        <v>22</v>
      </c>
      <c r="H328" s="821" t="s">
        <v>22</v>
      </c>
      <c r="I328" s="2356" t="s">
        <v>1198</v>
      </c>
      <c r="J328" s="821" t="s">
        <v>22</v>
      </c>
      <c r="K328" s="1528" t="s">
        <v>947</v>
      </c>
      <c r="L328" s="1638"/>
      <c r="M328" s="1638"/>
      <c r="N328" s="1638"/>
      <c r="O328" s="1638"/>
      <c r="P328" s="1638"/>
      <c r="Q328" s="1638"/>
      <c r="R328" s="1638"/>
      <c r="S328" s="1638"/>
      <c r="T328" s="1638"/>
      <c r="U328" s="678"/>
      <c r="V328" s="1638">
        <v>0</v>
      </c>
    </row>
    <row s="1853" customFormat="1" customHeight="1" ht="15">
      <c r="A329" s="1635"/>
      <c r="B329" s="2400"/>
      <c r="C329" s="2401"/>
      <c r="D329" s="692" t="str">
        <f>B328&amp;".2"</f>
        <v>4.87.2</v>
      </c>
      <c r="E329" s="1670" t="s">
        <v>948</v>
      </c>
      <c r="F329" s="2266" t="s">
        <v>305</v>
      </c>
      <c r="G329" s="1741" t="s">
        <v>22</v>
      </c>
      <c r="H329" s="821" t="s">
        <v>22</v>
      </c>
      <c r="I329" s="1741">
        <v>46188</v>
      </c>
      <c r="J329" s="821" t="s">
        <v>22</v>
      </c>
      <c r="K329" s="1528" t="s">
        <v>949</v>
      </c>
      <c r="L329" s="1638"/>
      <c r="M329" s="1638"/>
      <c r="N329" s="1638"/>
      <c r="O329" s="1638"/>
      <c r="P329" s="1638"/>
      <c r="Q329" s="1638"/>
      <c r="R329" s="1638"/>
      <c r="S329" s="1638"/>
      <c r="T329" s="1638"/>
      <c r="U329" s="678"/>
      <c r="V329" s="1638">
        <v>0</v>
      </c>
    </row>
    <row s="1853" customFormat="1" customHeight="1" ht="33.75">
      <c r="A330" s="1638"/>
      <c r="B330" s="2400" t="s">
        <v>1199</v>
      </c>
      <c r="C330" s="2401" t="s">
        <v>688</v>
      </c>
      <c r="D330" s="692" t="str">
        <f>B330&amp;".1"</f>
        <v>4.88.1</v>
      </c>
      <c r="E330" s="1670" t="s">
        <v>946</v>
      </c>
      <c r="F330" s="2266" t="s">
        <v>305</v>
      </c>
      <c r="G330" s="2356" t="s">
        <v>22</v>
      </c>
      <c r="H330" s="821" t="s">
        <v>22</v>
      </c>
      <c r="I330" s="2356" t="s">
        <v>1200</v>
      </c>
      <c r="J330" s="821" t="s">
        <v>22</v>
      </c>
      <c r="K330" s="1528" t="s">
        <v>947</v>
      </c>
      <c r="L330" s="1638"/>
      <c r="M330" s="1638"/>
      <c r="N330" s="1638"/>
      <c r="O330" s="1638"/>
      <c r="P330" s="1638"/>
      <c r="Q330" s="1638"/>
      <c r="R330" s="1638"/>
      <c r="S330" s="1638"/>
      <c r="T330" s="1638"/>
      <c r="U330" s="678"/>
      <c r="V330" s="1638">
        <v>0</v>
      </c>
    </row>
    <row s="1853" customFormat="1" customHeight="1" ht="15">
      <c r="A331" s="1635"/>
      <c r="B331" s="2400"/>
      <c r="C331" s="2401"/>
      <c r="D331" s="692" t="str">
        <f>B330&amp;".2"</f>
        <v>4.88.2</v>
      </c>
      <c r="E331" s="1670" t="s">
        <v>948</v>
      </c>
      <c r="F331" s="2266" t="s">
        <v>305</v>
      </c>
      <c r="G331" s="1741" t="s">
        <v>22</v>
      </c>
      <c r="H331" s="821" t="s">
        <v>22</v>
      </c>
      <c r="I331" s="1741">
        <v>46132</v>
      </c>
      <c r="J331" s="821" t="s">
        <v>22</v>
      </c>
      <c r="K331" s="1528" t="s">
        <v>949</v>
      </c>
      <c r="L331" s="1638"/>
      <c r="M331" s="1638"/>
      <c r="N331" s="1638"/>
      <c r="O331" s="1638"/>
      <c r="P331" s="1638"/>
      <c r="Q331" s="1638"/>
      <c r="R331" s="1638"/>
      <c r="S331" s="1638"/>
      <c r="T331" s="1638"/>
      <c r="U331" s="678"/>
      <c r="V331" s="1638">
        <v>0</v>
      </c>
    </row>
    <row s="1853" customFormat="1" customHeight="1" ht="33.75">
      <c r="A332" s="1638"/>
      <c r="B332" s="2400" t="s">
        <v>1201</v>
      </c>
      <c r="C332" s="2401" t="s">
        <v>688</v>
      </c>
      <c r="D332" s="692" t="str">
        <f>B332&amp;".1"</f>
        <v>4.89.1</v>
      </c>
      <c r="E332" s="1670" t="s">
        <v>946</v>
      </c>
      <c r="F332" s="2266" t="s">
        <v>305</v>
      </c>
      <c r="G332" s="2356" t="s">
        <v>22</v>
      </c>
      <c r="H332" s="821" t="s">
        <v>22</v>
      </c>
      <c r="I332" s="2356" t="s">
        <v>1202</v>
      </c>
      <c r="J332" s="821" t="s">
        <v>22</v>
      </c>
      <c r="K332" s="1528" t="s">
        <v>947</v>
      </c>
      <c r="L332" s="1638"/>
      <c r="M332" s="1638"/>
      <c r="N332" s="1638"/>
      <c r="O332" s="1638"/>
      <c r="P332" s="1638"/>
      <c r="Q332" s="1638"/>
      <c r="R332" s="1638"/>
      <c r="S332" s="1638"/>
      <c r="T332" s="1638"/>
      <c r="U332" s="678"/>
      <c r="V332" s="1638">
        <v>0</v>
      </c>
    </row>
    <row s="1853" customFormat="1" customHeight="1" ht="15">
      <c r="A333" s="1635"/>
      <c r="B333" s="2400"/>
      <c r="C333" s="2401"/>
      <c r="D333" s="692" t="str">
        <f>B332&amp;".2"</f>
        <v>4.89.2</v>
      </c>
      <c r="E333" s="1670" t="s">
        <v>948</v>
      </c>
      <c r="F333" s="2266" t="s">
        <v>305</v>
      </c>
      <c r="G333" s="1741" t="s">
        <v>22</v>
      </c>
      <c r="H333" s="821" t="s">
        <v>22</v>
      </c>
      <c r="I333" s="1741">
        <v>46174</v>
      </c>
      <c r="J333" s="821" t="s">
        <v>22</v>
      </c>
      <c r="K333" s="1528" t="s">
        <v>949</v>
      </c>
      <c r="L333" s="1638"/>
      <c r="M333" s="1638"/>
      <c r="N333" s="1638"/>
      <c r="O333" s="1638"/>
      <c r="P333" s="1638"/>
      <c r="Q333" s="1638"/>
      <c r="R333" s="1638"/>
      <c r="S333" s="1638"/>
      <c r="T333" s="1638"/>
      <c r="U333" s="678"/>
      <c r="V333" s="1638">
        <v>0</v>
      </c>
    </row>
    <row s="1853" customFormat="1" customHeight="1" ht="33.75">
      <c r="A334" s="1638"/>
      <c r="B334" s="2400" t="s">
        <v>1203</v>
      </c>
      <c r="C334" s="2401" t="s">
        <v>688</v>
      </c>
      <c r="D334" s="692" t="str">
        <f>B334&amp;".1"</f>
        <v>4.90.1</v>
      </c>
      <c r="E334" s="1670" t="s">
        <v>946</v>
      </c>
      <c r="F334" s="2266" t="s">
        <v>305</v>
      </c>
      <c r="G334" s="2356" t="s">
        <v>22</v>
      </c>
      <c r="H334" s="821" t="s">
        <v>22</v>
      </c>
      <c r="I334" s="2356" t="s">
        <v>1204</v>
      </c>
      <c r="J334" s="821" t="s">
        <v>22</v>
      </c>
      <c r="K334" s="1528" t="s">
        <v>947</v>
      </c>
      <c r="L334" s="1638"/>
      <c r="M334" s="1638"/>
      <c r="N334" s="1638"/>
      <c r="O334" s="1638"/>
      <c r="P334" s="1638"/>
      <c r="Q334" s="1638"/>
      <c r="R334" s="1638"/>
      <c r="S334" s="1638"/>
      <c r="T334" s="1638"/>
      <c r="U334" s="678"/>
      <c r="V334" s="1638">
        <v>0</v>
      </c>
    </row>
    <row s="1853" customFormat="1" customHeight="1" ht="15">
      <c r="A335" s="1635"/>
      <c r="B335" s="2400"/>
      <c r="C335" s="2401"/>
      <c r="D335" s="692" t="str">
        <f>B334&amp;".2"</f>
        <v>4.90.2</v>
      </c>
      <c r="E335" s="1670" t="s">
        <v>948</v>
      </c>
      <c r="F335" s="2266" t="s">
        <v>305</v>
      </c>
      <c r="G335" s="1741" t="s">
        <v>22</v>
      </c>
      <c r="H335" s="821" t="s">
        <v>22</v>
      </c>
      <c r="I335" s="1741">
        <v>46141</v>
      </c>
      <c r="J335" s="821" t="s">
        <v>22</v>
      </c>
      <c r="K335" s="1528" t="s">
        <v>949</v>
      </c>
      <c r="L335" s="1638"/>
      <c r="M335" s="1638"/>
      <c r="N335" s="1638"/>
      <c r="O335" s="1638"/>
      <c r="P335" s="1638"/>
      <c r="Q335" s="1638"/>
      <c r="R335" s="1638"/>
      <c r="S335" s="1638"/>
      <c r="T335" s="1638"/>
      <c r="U335" s="678"/>
      <c r="V335" s="1638">
        <v>0</v>
      </c>
    </row>
    <row s="1853" customFormat="1" customHeight="1" ht="33.75">
      <c r="A336" s="1638"/>
      <c r="B336" s="2400" t="s">
        <v>1205</v>
      </c>
      <c r="C336" s="2401" t="s">
        <v>688</v>
      </c>
      <c r="D336" s="692" t="str">
        <f>B336&amp;".1"</f>
        <v>4.91.1</v>
      </c>
      <c r="E336" s="1670" t="s">
        <v>946</v>
      </c>
      <c r="F336" s="2266" t="s">
        <v>305</v>
      </c>
      <c r="G336" s="2356" t="s">
        <v>22</v>
      </c>
      <c r="H336" s="821" t="s">
        <v>22</v>
      </c>
      <c r="I336" s="2356" t="s">
        <v>1206</v>
      </c>
      <c r="J336" s="821" t="s">
        <v>22</v>
      </c>
      <c r="K336" s="1528" t="s">
        <v>947</v>
      </c>
      <c r="L336" s="1638"/>
      <c r="M336" s="1638"/>
      <c r="N336" s="1638"/>
      <c r="O336" s="1638"/>
      <c r="P336" s="1638"/>
      <c r="Q336" s="1638"/>
      <c r="R336" s="1638"/>
      <c r="S336" s="1638"/>
      <c r="T336" s="1638"/>
      <c r="U336" s="678"/>
      <c r="V336" s="1638">
        <v>0</v>
      </c>
    </row>
    <row s="1853" customFormat="1" customHeight="1" ht="15">
      <c r="A337" s="1635"/>
      <c r="B337" s="2400"/>
      <c r="C337" s="2401"/>
      <c r="D337" s="692" t="str">
        <f>B336&amp;".2"</f>
        <v>4.91.2</v>
      </c>
      <c r="E337" s="1670" t="s">
        <v>948</v>
      </c>
      <c r="F337" s="2266" t="s">
        <v>305</v>
      </c>
      <c r="G337" s="1741" t="s">
        <v>22</v>
      </c>
      <c r="H337" s="821" t="s">
        <v>22</v>
      </c>
      <c r="I337" s="1741">
        <v>46141</v>
      </c>
      <c r="J337" s="821" t="s">
        <v>22</v>
      </c>
      <c r="K337" s="1528" t="s">
        <v>949</v>
      </c>
      <c r="L337" s="1638"/>
      <c r="M337" s="1638"/>
      <c r="N337" s="1638"/>
      <c r="O337" s="1638"/>
      <c r="P337" s="1638"/>
      <c r="Q337" s="1638"/>
      <c r="R337" s="1638"/>
      <c r="S337" s="1638"/>
      <c r="T337" s="1638"/>
      <c r="U337" s="678"/>
      <c r="V337" s="1638">
        <v>0</v>
      </c>
    </row>
    <row s="1853" customFormat="1" customHeight="1" ht="33.75">
      <c r="A338" s="1638"/>
      <c r="B338" s="2400" t="s">
        <v>1207</v>
      </c>
      <c r="C338" s="2401" t="s">
        <v>688</v>
      </c>
      <c r="D338" s="692" t="str">
        <f>B338&amp;".1"</f>
        <v>4.92.1</v>
      </c>
      <c r="E338" s="1670" t="s">
        <v>946</v>
      </c>
      <c r="F338" s="2266" t="s">
        <v>305</v>
      </c>
      <c r="G338" s="2356" t="s">
        <v>22</v>
      </c>
      <c r="H338" s="821" t="s">
        <v>22</v>
      </c>
      <c r="I338" s="2356" t="s">
        <v>1208</v>
      </c>
      <c r="J338" s="821" t="s">
        <v>22</v>
      </c>
      <c r="K338" s="1528" t="s">
        <v>947</v>
      </c>
      <c r="L338" s="1638"/>
      <c r="M338" s="1638"/>
      <c r="N338" s="1638"/>
      <c r="O338" s="1638"/>
      <c r="P338" s="1638"/>
      <c r="Q338" s="1638"/>
      <c r="R338" s="1638"/>
      <c r="S338" s="1638"/>
      <c r="T338" s="1638"/>
      <c r="U338" s="678"/>
      <c r="V338" s="1638">
        <v>0</v>
      </c>
    </row>
    <row s="1853" customFormat="1" customHeight="1" ht="15">
      <c r="A339" s="1635"/>
      <c r="B339" s="2400"/>
      <c r="C339" s="2401"/>
      <c r="D339" s="692" t="str">
        <f>B338&amp;".2"</f>
        <v>4.92.2</v>
      </c>
      <c r="E339" s="1670" t="s">
        <v>948</v>
      </c>
      <c r="F339" s="2266" t="s">
        <v>305</v>
      </c>
      <c r="G339" s="1741" t="s">
        <v>22</v>
      </c>
      <c r="H339" s="821" t="s">
        <v>22</v>
      </c>
      <c r="I339" s="1741">
        <v>46139</v>
      </c>
      <c r="J339" s="821" t="s">
        <v>22</v>
      </c>
      <c r="K339" s="1528" t="s">
        <v>949</v>
      </c>
      <c r="L339" s="1638"/>
      <c r="M339" s="1638"/>
      <c r="N339" s="1638"/>
      <c r="O339" s="1638"/>
      <c r="P339" s="1638"/>
      <c r="Q339" s="1638"/>
      <c r="R339" s="1638"/>
      <c r="S339" s="1638"/>
      <c r="T339" s="1638"/>
      <c r="U339" s="678"/>
      <c r="V339" s="1638">
        <v>0</v>
      </c>
    </row>
    <row s="1853" customFormat="1" customHeight="1" ht="33.75">
      <c r="A340" s="1638"/>
      <c r="B340" s="2400" t="s">
        <v>1209</v>
      </c>
      <c r="C340" s="2401" t="s">
        <v>688</v>
      </c>
      <c r="D340" s="692" t="str">
        <f>B340&amp;".1"</f>
        <v>4.93.1</v>
      </c>
      <c r="E340" s="1670" t="s">
        <v>946</v>
      </c>
      <c r="F340" s="2266" t="s">
        <v>305</v>
      </c>
      <c r="G340" s="2356" t="s">
        <v>22</v>
      </c>
      <c r="H340" s="821" t="s">
        <v>22</v>
      </c>
      <c r="I340" s="2356" t="s">
        <v>1210</v>
      </c>
      <c r="J340" s="821" t="s">
        <v>22</v>
      </c>
      <c r="K340" s="1528" t="s">
        <v>947</v>
      </c>
      <c r="L340" s="1638"/>
      <c r="M340" s="1638"/>
      <c r="N340" s="1638"/>
      <c r="O340" s="1638"/>
      <c r="P340" s="1638"/>
      <c r="Q340" s="1638"/>
      <c r="R340" s="1638"/>
      <c r="S340" s="1638"/>
      <c r="T340" s="1638"/>
      <c r="U340" s="678"/>
      <c r="V340" s="1638">
        <v>0</v>
      </c>
    </row>
    <row s="1853" customFormat="1" customHeight="1" ht="15">
      <c r="A341" s="1635"/>
      <c r="B341" s="2400"/>
      <c r="C341" s="2401"/>
      <c r="D341" s="692" t="str">
        <f>B340&amp;".2"</f>
        <v>4.93.2</v>
      </c>
      <c r="E341" s="1670" t="s">
        <v>948</v>
      </c>
      <c r="F341" s="2266" t="s">
        <v>305</v>
      </c>
      <c r="G341" s="1741" t="s">
        <v>22</v>
      </c>
      <c r="H341" s="821" t="s">
        <v>22</v>
      </c>
      <c r="I341" s="1741">
        <v>46154</v>
      </c>
      <c r="J341" s="821" t="s">
        <v>22</v>
      </c>
      <c r="K341" s="1528" t="s">
        <v>949</v>
      </c>
      <c r="L341" s="1638"/>
      <c r="M341" s="1638"/>
      <c r="N341" s="1638"/>
      <c r="O341" s="1638"/>
      <c r="P341" s="1638"/>
      <c r="Q341" s="1638"/>
      <c r="R341" s="1638"/>
      <c r="S341" s="1638"/>
      <c r="T341" s="1638"/>
      <c r="U341" s="678"/>
      <c r="V341" s="1638">
        <v>0</v>
      </c>
    </row>
    <row s="1853" customFormat="1" customHeight="1" ht="33.75">
      <c r="A342" s="1638"/>
      <c r="B342" s="2400" t="s">
        <v>1211</v>
      </c>
      <c r="C342" s="2401" t="s">
        <v>688</v>
      </c>
      <c r="D342" s="692" t="str">
        <f>B342&amp;".1"</f>
        <v>4.94.1</v>
      </c>
      <c r="E342" s="1670" t="s">
        <v>946</v>
      </c>
      <c r="F342" s="2266" t="s">
        <v>305</v>
      </c>
      <c r="G342" s="2356" t="s">
        <v>22</v>
      </c>
      <c r="H342" s="821" t="s">
        <v>22</v>
      </c>
      <c r="I342" s="2356" t="s">
        <v>1212</v>
      </c>
      <c r="J342" s="821" t="s">
        <v>22</v>
      </c>
      <c r="K342" s="1528" t="s">
        <v>947</v>
      </c>
      <c r="L342" s="1638"/>
      <c r="M342" s="1638"/>
      <c r="N342" s="1638"/>
      <c r="O342" s="1638"/>
      <c r="P342" s="1638"/>
      <c r="Q342" s="1638"/>
      <c r="R342" s="1638"/>
      <c r="S342" s="1638"/>
      <c r="T342" s="1638"/>
      <c r="U342" s="678"/>
      <c r="V342" s="1638">
        <v>0</v>
      </c>
    </row>
    <row s="1853" customFormat="1" customHeight="1" ht="15">
      <c r="A343" s="1635"/>
      <c r="B343" s="2400"/>
      <c r="C343" s="2401"/>
      <c r="D343" s="692" t="str">
        <f>B342&amp;".2"</f>
        <v>4.94.2</v>
      </c>
      <c r="E343" s="1670" t="s">
        <v>948</v>
      </c>
      <c r="F343" s="2266" t="s">
        <v>305</v>
      </c>
      <c r="G343" s="1741" t="s">
        <v>22</v>
      </c>
      <c r="H343" s="821" t="s">
        <v>22</v>
      </c>
      <c r="I343" s="1741">
        <v>46198</v>
      </c>
      <c r="J343" s="821" t="s">
        <v>22</v>
      </c>
      <c r="K343" s="1528" t="s">
        <v>949</v>
      </c>
      <c r="L343" s="1638"/>
      <c r="M343" s="1638"/>
      <c r="N343" s="1638"/>
      <c r="O343" s="1638"/>
      <c r="P343" s="1638"/>
      <c r="Q343" s="1638"/>
      <c r="R343" s="1638"/>
      <c r="S343" s="1638"/>
      <c r="T343" s="1638"/>
      <c r="U343" s="678"/>
      <c r="V343" s="1638">
        <v>0</v>
      </c>
    </row>
    <row s="1853" customFormat="1" customHeight="1" ht="33.75">
      <c r="A344" s="1638"/>
      <c r="B344" s="2400" t="s">
        <v>1213</v>
      </c>
      <c r="C344" s="2401" t="s">
        <v>688</v>
      </c>
      <c r="D344" s="692" t="str">
        <f>B344&amp;".1"</f>
        <v>4.95.1</v>
      </c>
      <c r="E344" s="1670" t="s">
        <v>946</v>
      </c>
      <c r="F344" s="2266" t="s">
        <v>305</v>
      </c>
      <c r="G344" s="2356" t="s">
        <v>22</v>
      </c>
      <c r="H344" s="821" t="s">
        <v>22</v>
      </c>
      <c r="I344" s="2356" t="s">
        <v>1214</v>
      </c>
      <c r="J344" s="821" t="s">
        <v>22</v>
      </c>
      <c r="K344" s="1528" t="s">
        <v>947</v>
      </c>
      <c r="L344" s="1638"/>
      <c r="M344" s="1638"/>
      <c r="N344" s="1638"/>
      <c r="O344" s="1638"/>
      <c r="P344" s="1638"/>
      <c r="Q344" s="1638"/>
      <c r="R344" s="1638"/>
      <c r="S344" s="1638"/>
      <c r="T344" s="1638"/>
      <c r="U344" s="678"/>
      <c r="V344" s="1638">
        <v>0</v>
      </c>
    </row>
    <row s="1853" customFormat="1" customHeight="1" ht="15">
      <c r="A345" s="1635"/>
      <c r="B345" s="2400"/>
      <c r="C345" s="2401"/>
      <c r="D345" s="692" t="str">
        <f>B344&amp;".2"</f>
        <v>4.95.2</v>
      </c>
      <c r="E345" s="1670" t="s">
        <v>948</v>
      </c>
      <c r="F345" s="2266" t="s">
        <v>305</v>
      </c>
      <c r="G345" s="1741" t="s">
        <v>22</v>
      </c>
      <c r="H345" s="821" t="s">
        <v>22</v>
      </c>
      <c r="I345" s="1741">
        <v>46184</v>
      </c>
      <c r="J345" s="821" t="s">
        <v>22</v>
      </c>
      <c r="K345" s="1528" t="s">
        <v>949</v>
      </c>
      <c r="L345" s="1638"/>
      <c r="M345" s="1638"/>
      <c r="N345" s="1638"/>
      <c r="O345" s="1638"/>
      <c r="P345" s="1638"/>
      <c r="Q345" s="1638"/>
      <c r="R345" s="1638"/>
      <c r="S345" s="1638"/>
      <c r="T345" s="1638"/>
      <c r="U345" s="678"/>
      <c r="V345" s="1638">
        <v>0</v>
      </c>
    </row>
    <row s="1853" customFormat="1" customHeight="1" ht="33.75">
      <c r="A346" s="1638"/>
      <c r="B346" s="2400" t="s">
        <v>1215</v>
      </c>
      <c r="C346" s="2401" t="s">
        <v>688</v>
      </c>
      <c r="D346" s="692" t="str">
        <f>B346&amp;".1"</f>
        <v>4.96.1</v>
      </c>
      <c r="E346" s="1670" t="s">
        <v>946</v>
      </c>
      <c r="F346" s="2266" t="s">
        <v>305</v>
      </c>
      <c r="G346" s="2356" t="s">
        <v>22</v>
      </c>
      <c r="H346" s="821" t="s">
        <v>22</v>
      </c>
      <c r="I346" s="2356" t="s">
        <v>1216</v>
      </c>
      <c r="J346" s="821" t="s">
        <v>22</v>
      </c>
      <c r="K346" s="1528" t="s">
        <v>947</v>
      </c>
      <c r="L346" s="1638"/>
      <c r="M346" s="1638"/>
      <c r="N346" s="1638"/>
      <c r="O346" s="1638"/>
      <c r="P346" s="1638"/>
      <c r="Q346" s="1638"/>
      <c r="R346" s="1638"/>
      <c r="S346" s="1638"/>
      <c r="T346" s="1638"/>
      <c r="U346" s="678"/>
      <c r="V346" s="1638">
        <v>0</v>
      </c>
    </row>
    <row s="1853" customFormat="1" customHeight="1" ht="15">
      <c r="A347" s="1635"/>
      <c r="B347" s="2400"/>
      <c r="C347" s="2401"/>
      <c r="D347" s="692" t="str">
        <f>B346&amp;".2"</f>
        <v>4.96.2</v>
      </c>
      <c r="E347" s="1670" t="s">
        <v>948</v>
      </c>
      <c r="F347" s="2266" t="s">
        <v>305</v>
      </c>
      <c r="G347" s="1741" t="s">
        <v>22</v>
      </c>
      <c r="H347" s="821" t="s">
        <v>22</v>
      </c>
      <c r="I347" s="1741">
        <v>46114</v>
      </c>
      <c r="J347" s="821" t="s">
        <v>22</v>
      </c>
      <c r="K347" s="1528" t="s">
        <v>949</v>
      </c>
      <c r="L347" s="1638"/>
      <c r="M347" s="1638"/>
      <c r="N347" s="1638"/>
      <c r="O347" s="1638"/>
      <c r="P347" s="1638"/>
      <c r="Q347" s="1638"/>
      <c r="R347" s="1638"/>
      <c r="S347" s="1638"/>
      <c r="T347" s="1638"/>
      <c r="U347" s="678"/>
      <c r="V347" s="1638">
        <v>0</v>
      </c>
    </row>
    <row s="1853" customFormat="1" customHeight="1" ht="33.75">
      <c r="A348" s="1638"/>
      <c r="B348" s="2400" t="s">
        <v>1217</v>
      </c>
      <c r="C348" s="2401" t="s">
        <v>688</v>
      </c>
      <c r="D348" s="692" t="str">
        <f>B348&amp;".1"</f>
        <v>4.97.1</v>
      </c>
      <c r="E348" s="1670" t="s">
        <v>946</v>
      </c>
      <c r="F348" s="2266" t="s">
        <v>305</v>
      </c>
      <c r="G348" s="2356" t="s">
        <v>22</v>
      </c>
      <c r="H348" s="821" t="s">
        <v>22</v>
      </c>
      <c r="I348" s="2356" t="s">
        <v>1218</v>
      </c>
      <c r="J348" s="821" t="s">
        <v>22</v>
      </c>
      <c r="K348" s="1528" t="s">
        <v>947</v>
      </c>
      <c r="L348" s="1638"/>
      <c r="M348" s="1638"/>
      <c r="N348" s="1638"/>
      <c r="O348" s="1638"/>
      <c r="P348" s="1638"/>
      <c r="Q348" s="1638"/>
      <c r="R348" s="1638"/>
      <c r="S348" s="1638"/>
      <c r="T348" s="1638"/>
      <c r="U348" s="678"/>
      <c r="V348" s="1638">
        <v>0</v>
      </c>
    </row>
    <row s="1853" customFormat="1" customHeight="1" ht="15">
      <c r="A349" s="1635"/>
      <c r="B349" s="2400"/>
      <c r="C349" s="2401"/>
      <c r="D349" s="692" t="str">
        <f>B348&amp;".2"</f>
        <v>4.97.2</v>
      </c>
      <c r="E349" s="1670" t="s">
        <v>948</v>
      </c>
      <c r="F349" s="2266" t="s">
        <v>305</v>
      </c>
      <c r="G349" s="1741" t="s">
        <v>22</v>
      </c>
      <c r="H349" s="821" t="s">
        <v>22</v>
      </c>
      <c r="I349" s="1741">
        <v>46134</v>
      </c>
      <c r="J349" s="821" t="s">
        <v>22</v>
      </c>
      <c r="K349" s="1528" t="s">
        <v>949</v>
      </c>
      <c r="L349" s="1638"/>
      <c r="M349" s="1638"/>
      <c r="N349" s="1638"/>
      <c r="O349" s="1638"/>
      <c r="P349" s="1638"/>
      <c r="Q349" s="1638"/>
      <c r="R349" s="1638"/>
      <c r="S349" s="1638"/>
      <c r="T349" s="1638"/>
      <c r="U349" s="678"/>
      <c r="V349" s="1638">
        <v>0</v>
      </c>
    </row>
    <row s="1853" customFormat="1" customHeight="1" ht="33.75">
      <c r="A350" s="1638"/>
      <c r="B350" s="2400" t="s">
        <v>1219</v>
      </c>
      <c r="C350" s="2401" t="s">
        <v>688</v>
      </c>
      <c r="D350" s="692" t="str">
        <f>B350&amp;".1"</f>
        <v>4.98.1</v>
      </c>
      <c r="E350" s="1670" t="s">
        <v>946</v>
      </c>
      <c r="F350" s="2266" t="s">
        <v>305</v>
      </c>
      <c r="G350" s="2356" t="s">
        <v>22</v>
      </c>
      <c r="H350" s="821" t="s">
        <v>22</v>
      </c>
      <c r="I350" s="2356" t="s">
        <v>1220</v>
      </c>
      <c r="J350" s="821" t="s">
        <v>22</v>
      </c>
      <c r="K350" s="1528" t="s">
        <v>947</v>
      </c>
      <c r="L350" s="1638"/>
      <c r="M350" s="1638"/>
      <c r="N350" s="1638"/>
      <c r="O350" s="1638"/>
      <c r="P350" s="1638"/>
      <c r="Q350" s="1638"/>
      <c r="R350" s="1638"/>
      <c r="S350" s="1638"/>
      <c r="T350" s="1638"/>
      <c r="U350" s="678"/>
      <c r="V350" s="1638">
        <v>0</v>
      </c>
    </row>
    <row s="1853" customFormat="1" customHeight="1" ht="15">
      <c r="A351" s="1635"/>
      <c r="B351" s="2400"/>
      <c r="C351" s="2401"/>
      <c r="D351" s="692" t="str">
        <f>B350&amp;".2"</f>
        <v>4.98.2</v>
      </c>
      <c r="E351" s="1670" t="s">
        <v>948</v>
      </c>
      <c r="F351" s="2266" t="s">
        <v>305</v>
      </c>
      <c r="G351" s="1741" t="s">
        <v>22</v>
      </c>
      <c r="H351" s="821" t="s">
        <v>22</v>
      </c>
      <c r="I351" s="1741">
        <v>46150</v>
      </c>
      <c r="J351" s="821" t="s">
        <v>22</v>
      </c>
      <c r="K351" s="1528" t="s">
        <v>949</v>
      </c>
      <c r="L351" s="1638"/>
      <c r="M351" s="1638"/>
      <c r="N351" s="1638"/>
      <c r="O351" s="1638"/>
      <c r="P351" s="1638"/>
      <c r="Q351" s="1638"/>
      <c r="R351" s="1638"/>
      <c r="S351" s="1638"/>
      <c r="T351" s="1638"/>
      <c r="U351" s="678"/>
      <c r="V351" s="1638">
        <v>0</v>
      </c>
    </row>
    <row s="1853" customFormat="1" customHeight="1" ht="33.75">
      <c r="A352" s="1638"/>
      <c r="B352" s="2400" t="s">
        <v>1221</v>
      </c>
      <c r="C352" s="2401" t="s">
        <v>688</v>
      </c>
      <c r="D352" s="692" t="str">
        <f>B352&amp;".1"</f>
        <v>4.99.1</v>
      </c>
      <c r="E352" s="1670" t="s">
        <v>946</v>
      </c>
      <c r="F352" s="2266" t="s">
        <v>305</v>
      </c>
      <c r="G352" s="2356" t="s">
        <v>22</v>
      </c>
      <c r="H352" s="821" t="s">
        <v>22</v>
      </c>
      <c r="I352" s="2356" t="s">
        <v>1222</v>
      </c>
      <c r="J352" s="821" t="s">
        <v>22</v>
      </c>
      <c r="K352" s="1528" t="s">
        <v>947</v>
      </c>
      <c r="L352" s="1638"/>
      <c r="M352" s="1638"/>
      <c r="N352" s="1638"/>
      <c r="O352" s="1638"/>
      <c r="P352" s="1638"/>
      <c r="Q352" s="1638"/>
      <c r="R352" s="1638"/>
      <c r="S352" s="1638"/>
      <c r="T352" s="1638"/>
      <c r="U352" s="678"/>
      <c r="V352" s="1638">
        <v>0</v>
      </c>
    </row>
    <row s="1853" customFormat="1" customHeight="1" ht="15">
      <c r="A353" s="1635"/>
      <c r="B353" s="2400"/>
      <c r="C353" s="2401"/>
      <c r="D353" s="692" t="str">
        <f>B352&amp;".2"</f>
        <v>4.99.2</v>
      </c>
      <c r="E353" s="1670" t="s">
        <v>948</v>
      </c>
      <c r="F353" s="2266" t="s">
        <v>305</v>
      </c>
      <c r="G353" s="1741" t="s">
        <v>22</v>
      </c>
      <c r="H353" s="821" t="s">
        <v>22</v>
      </c>
      <c r="I353" s="1741">
        <v>46181</v>
      </c>
      <c r="J353" s="821" t="s">
        <v>22</v>
      </c>
      <c r="K353" s="1528" t="s">
        <v>949</v>
      </c>
      <c r="L353" s="1638"/>
      <c r="M353" s="1638"/>
      <c r="N353" s="1638"/>
      <c r="O353" s="1638"/>
      <c r="P353" s="1638"/>
      <c r="Q353" s="1638"/>
      <c r="R353" s="1638"/>
      <c r="S353" s="1638"/>
      <c r="T353" s="1638"/>
      <c r="U353" s="678"/>
      <c r="V353" s="1638">
        <v>0</v>
      </c>
    </row>
    <row s="1853" customFormat="1" customHeight="1" ht="33.75">
      <c r="A354" s="1638"/>
      <c r="B354" s="2400" t="s">
        <v>1223</v>
      </c>
      <c r="C354" s="2401" t="s">
        <v>688</v>
      </c>
      <c r="D354" s="692" t="str">
        <f>B354&amp;".1"</f>
        <v>4.100.1</v>
      </c>
      <c r="E354" s="1670" t="s">
        <v>946</v>
      </c>
      <c r="F354" s="2266" t="s">
        <v>305</v>
      </c>
      <c r="G354" s="2356" t="s">
        <v>22</v>
      </c>
      <c r="H354" s="821" t="s">
        <v>22</v>
      </c>
      <c r="I354" s="2356" t="s">
        <v>1224</v>
      </c>
      <c r="J354" s="821" t="s">
        <v>22</v>
      </c>
      <c r="K354" s="1528" t="s">
        <v>947</v>
      </c>
      <c r="L354" s="1638"/>
      <c r="M354" s="1638"/>
      <c r="N354" s="1638"/>
      <c r="O354" s="1638"/>
      <c r="P354" s="1638"/>
      <c r="Q354" s="1638"/>
      <c r="R354" s="1638"/>
      <c r="S354" s="1638"/>
      <c r="T354" s="1638"/>
      <c r="U354" s="678"/>
      <c r="V354" s="1638">
        <v>0</v>
      </c>
    </row>
    <row s="1853" customFormat="1" customHeight="1" ht="15">
      <c r="A355" s="1635"/>
      <c r="B355" s="2400"/>
      <c r="C355" s="2401"/>
      <c r="D355" s="692" t="str">
        <f>B354&amp;".2"</f>
        <v>4.100.2</v>
      </c>
      <c r="E355" s="1670" t="s">
        <v>948</v>
      </c>
      <c r="F355" s="2266" t="s">
        <v>305</v>
      </c>
      <c r="G355" s="1741" t="s">
        <v>22</v>
      </c>
      <c r="H355" s="821" t="s">
        <v>22</v>
      </c>
      <c r="I355" s="1741">
        <v>46181</v>
      </c>
      <c r="J355" s="821" t="s">
        <v>22</v>
      </c>
      <c r="K355" s="1528" t="s">
        <v>949</v>
      </c>
      <c r="L355" s="1638"/>
      <c r="M355" s="1638"/>
      <c r="N355" s="1638"/>
      <c r="O355" s="1638"/>
      <c r="P355" s="1638"/>
      <c r="Q355" s="1638"/>
      <c r="R355" s="1638"/>
      <c r="S355" s="1638"/>
      <c r="T355" s="1638"/>
      <c r="U355" s="678"/>
      <c r="V355" s="1638">
        <v>0</v>
      </c>
    </row>
    <row s="1853" customFormat="1" customHeight="1" ht="33.75">
      <c r="A356" s="1638"/>
      <c r="B356" s="2400" t="s">
        <v>1225</v>
      </c>
      <c r="C356" s="2401" t="s">
        <v>688</v>
      </c>
      <c r="D356" s="692" t="str">
        <f>B356&amp;".1"</f>
        <v>4.101.1</v>
      </c>
      <c r="E356" s="1670" t="s">
        <v>946</v>
      </c>
      <c r="F356" s="2266" t="s">
        <v>305</v>
      </c>
      <c r="G356" s="2356" t="s">
        <v>22</v>
      </c>
      <c r="H356" s="821" t="s">
        <v>22</v>
      </c>
      <c r="I356" s="2356" t="s">
        <v>1226</v>
      </c>
      <c r="J356" s="821" t="s">
        <v>22</v>
      </c>
      <c r="K356" s="1528" t="s">
        <v>947</v>
      </c>
      <c r="L356" s="1638"/>
      <c r="M356" s="1638"/>
      <c r="N356" s="1638"/>
      <c r="O356" s="1638"/>
      <c r="P356" s="1638"/>
      <c r="Q356" s="1638"/>
      <c r="R356" s="1638"/>
      <c r="S356" s="1638"/>
      <c r="T356" s="1638"/>
      <c r="U356" s="678"/>
      <c r="V356" s="1638">
        <v>0</v>
      </c>
    </row>
    <row s="1853" customFormat="1" customHeight="1" ht="15">
      <c r="A357" s="1635"/>
      <c r="B357" s="2400"/>
      <c r="C357" s="2401"/>
      <c r="D357" s="692" t="str">
        <f>B356&amp;".2"</f>
        <v>4.101.2</v>
      </c>
      <c r="E357" s="1670" t="s">
        <v>948</v>
      </c>
      <c r="F357" s="2266" t="s">
        <v>305</v>
      </c>
      <c r="G357" s="1741" t="s">
        <v>22</v>
      </c>
      <c r="H357" s="821" t="s">
        <v>22</v>
      </c>
      <c r="I357" s="1741">
        <v>46113</v>
      </c>
      <c r="J357" s="821" t="s">
        <v>22</v>
      </c>
      <c r="K357" s="1528" t="s">
        <v>949</v>
      </c>
      <c r="L357" s="1638"/>
      <c r="M357" s="1638"/>
      <c r="N357" s="1638"/>
      <c r="O357" s="1638"/>
      <c r="P357" s="1638"/>
      <c r="Q357" s="1638"/>
      <c r="R357" s="1638"/>
      <c r="S357" s="1638"/>
      <c r="T357" s="1638"/>
      <c r="U357" s="678"/>
      <c r="V357" s="1638">
        <v>0</v>
      </c>
    </row>
    <row s="1853" customFormat="1" customHeight="1" ht="33.75">
      <c r="A358" s="1638"/>
      <c r="B358" s="2400" t="s">
        <v>1227</v>
      </c>
      <c r="C358" s="2401" t="s">
        <v>688</v>
      </c>
      <c r="D358" s="692" t="str">
        <f>B358&amp;".1"</f>
        <v>4.102.1</v>
      </c>
      <c r="E358" s="1670" t="s">
        <v>946</v>
      </c>
      <c r="F358" s="2266" t="s">
        <v>305</v>
      </c>
      <c r="G358" s="2356" t="s">
        <v>22</v>
      </c>
      <c r="H358" s="821" t="s">
        <v>22</v>
      </c>
      <c r="I358" s="2356" t="s">
        <v>1228</v>
      </c>
      <c r="J358" s="821" t="s">
        <v>22</v>
      </c>
      <c r="K358" s="1528" t="s">
        <v>947</v>
      </c>
      <c r="L358" s="1638"/>
      <c r="M358" s="1638"/>
      <c r="N358" s="1638"/>
      <c r="O358" s="1638"/>
      <c r="P358" s="1638"/>
      <c r="Q358" s="1638"/>
      <c r="R358" s="1638"/>
      <c r="S358" s="1638"/>
      <c r="T358" s="1638"/>
      <c r="U358" s="678"/>
      <c r="V358" s="1638">
        <v>0</v>
      </c>
    </row>
    <row s="1853" customFormat="1" customHeight="1" ht="15">
      <c r="A359" s="1635"/>
      <c r="B359" s="2400"/>
      <c r="C359" s="2401"/>
      <c r="D359" s="692" t="str">
        <f>B358&amp;".2"</f>
        <v>4.102.2</v>
      </c>
      <c r="E359" s="1670" t="s">
        <v>948</v>
      </c>
      <c r="F359" s="2266" t="s">
        <v>305</v>
      </c>
      <c r="G359" s="1741" t="s">
        <v>22</v>
      </c>
      <c r="H359" s="821" t="s">
        <v>22</v>
      </c>
      <c r="I359" s="1741">
        <v>46122</v>
      </c>
      <c r="J359" s="821" t="s">
        <v>22</v>
      </c>
      <c r="K359" s="1528" t="s">
        <v>949</v>
      </c>
      <c r="L359" s="1638"/>
      <c r="M359" s="1638"/>
      <c r="N359" s="1638"/>
      <c r="O359" s="1638"/>
      <c r="P359" s="1638"/>
      <c r="Q359" s="1638"/>
      <c r="R359" s="1638"/>
      <c r="S359" s="1638"/>
      <c r="T359" s="1638"/>
      <c r="U359" s="678"/>
      <c r="V359" s="1638">
        <v>0</v>
      </c>
    </row>
    <row s="1853" customFormat="1" customHeight="1" ht="33.75">
      <c r="A360" s="1638"/>
      <c r="B360" s="2400" t="s">
        <v>1229</v>
      </c>
      <c r="C360" s="2401" t="s">
        <v>688</v>
      </c>
      <c r="D360" s="692" t="str">
        <f>B360&amp;".1"</f>
        <v>4.103.1</v>
      </c>
      <c r="E360" s="1670" t="s">
        <v>946</v>
      </c>
      <c r="F360" s="2266" t="s">
        <v>305</v>
      </c>
      <c r="G360" s="2356" t="s">
        <v>22</v>
      </c>
      <c r="H360" s="821" t="s">
        <v>22</v>
      </c>
      <c r="I360" s="2356" t="s">
        <v>1228</v>
      </c>
      <c r="J360" s="821" t="s">
        <v>22</v>
      </c>
      <c r="K360" s="1528" t="s">
        <v>947</v>
      </c>
      <c r="L360" s="1638"/>
      <c r="M360" s="1638"/>
      <c r="N360" s="1638"/>
      <c r="O360" s="1638"/>
      <c r="P360" s="1638"/>
      <c r="Q360" s="1638"/>
      <c r="R360" s="1638"/>
      <c r="S360" s="1638"/>
      <c r="T360" s="1638"/>
      <c r="U360" s="678"/>
      <c r="V360" s="1638">
        <v>0</v>
      </c>
    </row>
    <row s="1853" customFormat="1" customHeight="1" ht="15">
      <c r="A361" s="1635"/>
      <c r="B361" s="2400"/>
      <c r="C361" s="2401"/>
      <c r="D361" s="692" t="str">
        <f>B360&amp;".2"</f>
        <v>4.103.2</v>
      </c>
      <c r="E361" s="1670" t="s">
        <v>948</v>
      </c>
      <c r="F361" s="2266" t="s">
        <v>305</v>
      </c>
      <c r="G361" s="1741" t="s">
        <v>22</v>
      </c>
      <c r="H361" s="821" t="s">
        <v>22</v>
      </c>
      <c r="I361" s="1741">
        <v>46136</v>
      </c>
      <c r="J361" s="821" t="s">
        <v>22</v>
      </c>
      <c r="K361" s="1528" t="s">
        <v>949</v>
      </c>
      <c r="L361" s="1638"/>
      <c r="M361" s="1638"/>
      <c r="N361" s="1638"/>
      <c r="O361" s="1638"/>
      <c r="P361" s="1638"/>
      <c r="Q361" s="1638"/>
      <c r="R361" s="1638"/>
      <c r="S361" s="1638"/>
      <c r="T361" s="1638"/>
      <c r="U361" s="678"/>
      <c r="V361" s="1638">
        <v>0</v>
      </c>
    </row>
    <row s="1853" customFormat="1" customHeight="1" ht="33.75">
      <c r="A362" s="1638"/>
      <c r="B362" s="2400" t="s">
        <v>1230</v>
      </c>
      <c r="C362" s="2401" t="s">
        <v>688</v>
      </c>
      <c r="D362" s="692" t="str">
        <f>B362&amp;".1"</f>
        <v>4.104.1</v>
      </c>
      <c r="E362" s="1670" t="s">
        <v>946</v>
      </c>
      <c r="F362" s="2266" t="s">
        <v>305</v>
      </c>
      <c r="G362" s="2356" t="s">
        <v>22</v>
      </c>
      <c r="H362" s="821" t="s">
        <v>22</v>
      </c>
      <c r="I362" s="2356" t="s">
        <v>1231</v>
      </c>
      <c r="J362" s="821" t="s">
        <v>22</v>
      </c>
      <c r="K362" s="1528" t="s">
        <v>947</v>
      </c>
      <c r="L362" s="1638"/>
      <c r="M362" s="1638"/>
      <c r="N362" s="1638"/>
      <c r="O362" s="1638"/>
      <c r="P362" s="1638"/>
      <c r="Q362" s="1638"/>
      <c r="R362" s="1638"/>
      <c r="S362" s="1638"/>
      <c r="T362" s="1638"/>
      <c r="U362" s="678"/>
      <c r="V362" s="1638">
        <v>0</v>
      </c>
    </row>
    <row s="1853" customFormat="1" customHeight="1" ht="15">
      <c r="A363" s="1635"/>
      <c r="B363" s="2400"/>
      <c r="C363" s="2401"/>
      <c r="D363" s="692" t="str">
        <f>B362&amp;".2"</f>
        <v>4.104.2</v>
      </c>
      <c r="E363" s="1670" t="s">
        <v>948</v>
      </c>
      <c r="F363" s="2266" t="s">
        <v>305</v>
      </c>
      <c r="G363" s="1741" t="s">
        <v>22</v>
      </c>
      <c r="H363" s="821" t="s">
        <v>22</v>
      </c>
      <c r="I363" s="1741">
        <v>46164</v>
      </c>
      <c r="J363" s="821" t="s">
        <v>22</v>
      </c>
      <c r="K363" s="1528" t="s">
        <v>949</v>
      </c>
      <c r="L363" s="1638"/>
      <c r="M363" s="1638"/>
      <c r="N363" s="1638"/>
      <c r="O363" s="1638"/>
      <c r="P363" s="1638"/>
      <c r="Q363" s="1638"/>
      <c r="R363" s="1638"/>
      <c r="S363" s="1638"/>
      <c r="T363" s="1638"/>
      <c r="U363" s="678"/>
      <c r="V363" s="1638">
        <v>0</v>
      </c>
    </row>
    <row s="1853" customFormat="1" customHeight="1" ht="33.75">
      <c r="A364" s="1638"/>
      <c r="B364" s="2400" t="s">
        <v>1232</v>
      </c>
      <c r="C364" s="2401" t="s">
        <v>688</v>
      </c>
      <c r="D364" s="692" t="str">
        <f>B364&amp;".1"</f>
        <v>4.105.1</v>
      </c>
      <c r="E364" s="1670" t="s">
        <v>946</v>
      </c>
      <c r="F364" s="2266" t="s">
        <v>305</v>
      </c>
      <c r="G364" s="2356" t="s">
        <v>22</v>
      </c>
      <c r="H364" s="821" t="s">
        <v>22</v>
      </c>
      <c r="I364" s="2356" t="s">
        <v>1233</v>
      </c>
      <c r="J364" s="821" t="s">
        <v>22</v>
      </c>
      <c r="K364" s="1528" t="s">
        <v>947</v>
      </c>
      <c r="L364" s="1638"/>
      <c r="M364" s="1638"/>
      <c r="N364" s="1638"/>
      <c r="O364" s="1638"/>
      <c r="P364" s="1638"/>
      <c r="Q364" s="1638"/>
      <c r="R364" s="1638"/>
      <c r="S364" s="1638"/>
      <c r="T364" s="1638"/>
      <c r="U364" s="678"/>
      <c r="V364" s="1638">
        <v>0</v>
      </c>
    </row>
    <row s="1853" customFormat="1" customHeight="1" ht="15">
      <c r="A365" s="1635"/>
      <c r="B365" s="2400"/>
      <c r="C365" s="2401"/>
      <c r="D365" s="692" t="str">
        <f>B364&amp;".2"</f>
        <v>4.105.2</v>
      </c>
      <c r="E365" s="1670" t="s">
        <v>948</v>
      </c>
      <c r="F365" s="2266" t="s">
        <v>305</v>
      </c>
      <c r="G365" s="1741" t="s">
        <v>22</v>
      </c>
      <c r="H365" s="821" t="s">
        <v>22</v>
      </c>
      <c r="I365" s="1741">
        <v>46146</v>
      </c>
      <c r="J365" s="821" t="s">
        <v>22</v>
      </c>
      <c r="K365" s="1528" t="s">
        <v>949</v>
      </c>
      <c r="L365" s="1638"/>
      <c r="M365" s="1638"/>
      <c r="N365" s="1638"/>
      <c r="O365" s="1638"/>
      <c r="P365" s="1638"/>
      <c r="Q365" s="1638"/>
      <c r="R365" s="1638"/>
      <c r="S365" s="1638"/>
      <c r="T365" s="1638"/>
      <c r="U365" s="678"/>
      <c r="V365" s="1638">
        <v>0</v>
      </c>
    </row>
    <row s="1853" customFormat="1" customHeight="1" ht="33.75">
      <c r="A366" s="1638"/>
      <c r="B366" s="2400" t="s">
        <v>1234</v>
      </c>
      <c r="C366" s="2401" t="s">
        <v>688</v>
      </c>
      <c r="D366" s="692" t="str">
        <f>B366&amp;".1"</f>
        <v>4.106.1</v>
      </c>
      <c r="E366" s="1670" t="s">
        <v>946</v>
      </c>
      <c r="F366" s="2266" t="s">
        <v>305</v>
      </c>
      <c r="G366" s="2356" t="s">
        <v>22</v>
      </c>
      <c r="H366" s="821" t="s">
        <v>22</v>
      </c>
      <c r="I366" s="2356" t="s">
        <v>1235</v>
      </c>
      <c r="J366" s="821" t="s">
        <v>22</v>
      </c>
      <c r="K366" s="1528" t="s">
        <v>947</v>
      </c>
      <c r="L366" s="1638"/>
      <c r="M366" s="1638"/>
      <c r="N366" s="1638"/>
      <c r="O366" s="1638"/>
      <c r="P366" s="1638"/>
      <c r="Q366" s="1638"/>
      <c r="R366" s="1638"/>
      <c r="S366" s="1638"/>
      <c r="T366" s="1638"/>
      <c r="U366" s="678"/>
      <c r="V366" s="1638">
        <v>0</v>
      </c>
    </row>
    <row s="1853" customFormat="1" customHeight="1" ht="15">
      <c r="A367" s="1635"/>
      <c r="B367" s="2400"/>
      <c r="C367" s="2401"/>
      <c r="D367" s="692" t="str">
        <f>B366&amp;".2"</f>
        <v>4.106.2</v>
      </c>
      <c r="E367" s="1670" t="s">
        <v>948</v>
      </c>
      <c r="F367" s="2266" t="s">
        <v>305</v>
      </c>
      <c r="G367" s="1741" t="s">
        <v>22</v>
      </c>
      <c r="H367" s="821" t="s">
        <v>22</v>
      </c>
      <c r="I367" s="1741">
        <v>46169</v>
      </c>
      <c r="J367" s="821" t="s">
        <v>22</v>
      </c>
      <c r="K367" s="1528" t="s">
        <v>949</v>
      </c>
      <c r="L367" s="1638"/>
      <c r="M367" s="1638"/>
      <c r="N367" s="1638"/>
      <c r="O367" s="1638"/>
      <c r="P367" s="1638"/>
      <c r="Q367" s="1638"/>
      <c r="R367" s="1638"/>
      <c r="S367" s="1638"/>
      <c r="T367" s="1638"/>
      <c r="U367" s="678"/>
      <c r="V367" s="1638">
        <v>0</v>
      </c>
    </row>
    <row s="1853" customFormat="1" customHeight="1" ht="33.75">
      <c r="A368" s="1638"/>
      <c r="B368" s="2400" t="s">
        <v>1236</v>
      </c>
      <c r="C368" s="2401" t="s">
        <v>688</v>
      </c>
      <c r="D368" s="692" t="str">
        <f>B368&amp;".1"</f>
        <v>4.107.1</v>
      </c>
      <c r="E368" s="1670" t="s">
        <v>946</v>
      </c>
      <c r="F368" s="2266" t="s">
        <v>305</v>
      </c>
      <c r="G368" s="2356" t="s">
        <v>22</v>
      </c>
      <c r="H368" s="821" t="s">
        <v>22</v>
      </c>
      <c r="I368" s="2356" t="s">
        <v>1237</v>
      </c>
      <c r="J368" s="821" t="s">
        <v>22</v>
      </c>
      <c r="K368" s="1528" t="s">
        <v>947</v>
      </c>
      <c r="L368" s="1638"/>
      <c r="M368" s="1638"/>
      <c r="N368" s="1638"/>
      <c r="O368" s="1638"/>
      <c r="P368" s="1638"/>
      <c r="Q368" s="1638"/>
      <c r="R368" s="1638"/>
      <c r="S368" s="1638"/>
      <c r="T368" s="1638"/>
      <c r="U368" s="678"/>
      <c r="V368" s="1638">
        <v>0</v>
      </c>
    </row>
    <row s="1853" customFormat="1" customHeight="1" ht="15">
      <c r="A369" s="1635"/>
      <c r="B369" s="2400"/>
      <c r="C369" s="2401"/>
      <c r="D369" s="692" t="str">
        <f>B368&amp;".2"</f>
        <v>4.107.2</v>
      </c>
      <c r="E369" s="1670" t="s">
        <v>948</v>
      </c>
      <c r="F369" s="2266" t="s">
        <v>305</v>
      </c>
      <c r="G369" s="1741" t="s">
        <v>22</v>
      </c>
      <c r="H369" s="821" t="s">
        <v>22</v>
      </c>
      <c r="I369" s="1741">
        <v>46169</v>
      </c>
      <c r="J369" s="821" t="s">
        <v>22</v>
      </c>
      <c r="K369" s="1528" t="s">
        <v>949</v>
      </c>
      <c r="L369" s="1638"/>
      <c r="M369" s="1638"/>
      <c r="N369" s="1638"/>
      <c r="O369" s="1638"/>
      <c r="P369" s="1638"/>
      <c r="Q369" s="1638"/>
      <c r="R369" s="1638"/>
      <c r="S369" s="1638"/>
      <c r="T369" s="1638"/>
      <c r="U369" s="678"/>
      <c r="V369" s="1638">
        <v>0</v>
      </c>
    </row>
    <row s="1853" customFormat="1" customHeight="1" ht="33.75">
      <c r="A370" s="1638"/>
      <c r="B370" s="2400" t="s">
        <v>1238</v>
      </c>
      <c r="C370" s="2401" t="s">
        <v>688</v>
      </c>
      <c r="D370" s="692" t="str">
        <f>B370&amp;".1"</f>
        <v>4.108.1</v>
      </c>
      <c r="E370" s="1670" t="s">
        <v>946</v>
      </c>
      <c r="F370" s="2266" t="s">
        <v>305</v>
      </c>
      <c r="G370" s="2356" t="s">
        <v>22</v>
      </c>
      <c r="H370" s="821" t="s">
        <v>22</v>
      </c>
      <c r="I370" s="2356" t="s">
        <v>1239</v>
      </c>
      <c r="J370" s="821" t="s">
        <v>22</v>
      </c>
      <c r="K370" s="1528" t="s">
        <v>947</v>
      </c>
      <c r="L370" s="1638"/>
      <c r="M370" s="1638"/>
      <c r="N370" s="1638"/>
      <c r="O370" s="1638"/>
      <c r="P370" s="1638"/>
      <c r="Q370" s="1638"/>
      <c r="R370" s="1638"/>
      <c r="S370" s="1638"/>
      <c r="T370" s="1638"/>
      <c r="U370" s="678"/>
      <c r="V370" s="1638">
        <v>0</v>
      </c>
    </row>
    <row s="1853" customFormat="1" customHeight="1" ht="15">
      <c r="A371" s="1635"/>
      <c r="B371" s="2400"/>
      <c r="C371" s="2401"/>
      <c r="D371" s="692" t="str">
        <f>B370&amp;".2"</f>
        <v>4.108.2</v>
      </c>
      <c r="E371" s="1670" t="s">
        <v>948</v>
      </c>
      <c r="F371" s="2266" t="s">
        <v>305</v>
      </c>
      <c r="G371" s="1741" t="s">
        <v>22</v>
      </c>
      <c r="H371" s="821" t="s">
        <v>22</v>
      </c>
      <c r="I371" s="1741">
        <v>46147</v>
      </c>
      <c r="J371" s="821" t="s">
        <v>22</v>
      </c>
      <c r="K371" s="1528" t="s">
        <v>949</v>
      </c>
      <c r="L371" s="1638"/>
      <c r="M371" s="1638"/>
      <c r="N371" s="1638"/>
      <c r="O371" s="1638"/>
      <c r="P371" s="1638"/>
      <c r="Q371" s="1638"/>
      <c r="R371" s="1638"/>
      <c r="S371" s="1638"/>
      <c r="T371" s="1638"/>
      <c r="U371" s="678"/>
      <c r="V371" s="1638">
        <v>0</v>
      </c>
    </row>
    <row s="1853" customFormat="1" customHeight="1" ht="33.75">
      <c r="A372" s="1638"/>
      <c r="B372" s="2400" t="s">
        <v>1240</v>
      </c>
      <c r="C372" s="2401" t="s">
        <v>688</v>
      </c>
      <c r="D372" s="692" t="str">
        <f>B372&amp;".1"</f>
        <v>4.109.1</v>
      </c>
      <c r="E372" s="1670" t="s">
        <v>946</v>
      </c>
      <c r="F372" s="2266" t="s">
        <v>305</v>
      </c>
      <c r="G372" s="2356" t="s">
        <v>22</v>
      </c>
      <c r="H372" s="821" t="s">
        <v>22</v>
      </c>
      <c r="I372" s="2356" t="s">
        <v>1241</v>
      </c>
      <c r="J372" s="821" t="s">
        <v>22</v>
      </c>
      <c r="K372" s="1528" t="s">
        <v>947</v>
      </c>
      <c r="L372" s="1638"/>
      <c r="M372" s="1638"/>
      <c r="N372" s="1638"/>
      <c r="O372" s="1638"/>
      <c r="P372" s="1638"/>
      <c r="Q372" s="1638"/>
      <c r="R372" s="1638"/>
      <c r="S372" s="1638"/>
      <c r="T372" s="1638"/>
      <c r="U372" s="678"/>
      <c r="V372" s="1638">
        <v>0</v>
      </c>
    </row>
    <row s="1853" customFormat="1" customHeight="1" ht="15">
      <c r="A373" s="1635"/>
      <c r="B373" s="2400"/>
      <c r="C373" s="2401"/>
      <c r="D373" s="692" t="str">
        <f>B372&amp;".2"</f>
        <v>4.109.2</v>
      </c>
      <c r="E373" s="1670" t="s">
        <v>948</v>
      </c>
      <c r="F373" s="2266" t="s">
        <v>305</v>
      </c>
      <c r="G373" s="1741" t="s">
        <v>22</v>
      </c>
      <c r="H373" s="821" t="s">
        <v>22</v>
      </c>
      <c r="I373" s="1741">
        <v>46115</v>
      </c>
      <c r="J373" s="821" t="s">
        <v>22</v>
      </c>
      <c r="K373" s="1528" t="s">
        <v>949</v>
      </c>
      <c r="L373" s="1638"/>
      <c r="M373" s="1638"/>
      <c r="N373" s="1638"/>
      <c r="O373" s="1638"/>
      <c r="P373" s="1638"/>
      <c r="Q373" s="1638"/>
      <c r="R373" s="1638"/>
      <c r="S373" s="1638"/>
      <c r="T373" s="1638"/>
      <c r="U373" s="678"/>
      <c r="V373" s="1638">
        <v>0</v>
      </c>
    </row>
    <row s="1853" customFormat="1" customHeight="1" ht="33.75">
      <c r="A374" s="1638"/>
      <c r="B374" s="2400" t="s">
        <v>1242</v>
      </c>
      <c r="C374" s="2401" t="s">
        <v>688</v>
      </c>
      <c r="D374" s="692" t="str">
        <f>B374&amp;".1"</f>
        <v>4.110.1</v>
      </c>
      <c r="E374" s="1670" t="s">
        <v>946</v>
      </c>
      <c r="F374" s="2266" t="s">
        <v>305</v>
      </c>
      <c r="G374" s="2356" t="s">
        <v>22</v>
      </c>
      <c r="H374" s="821" t="s">
        <v>22</v>
      </c>
      <c r="I374" s="2356" t="s">
        <v>1243</v>
      </c>
      <c r="J374" s="821" t="s">
        <v>22</v>
      </c>
      <c r="K374" s="1528" t="s">
        <v>947</v>
      </c>
      <c r="L374" s="1638"/>
      <c r="M374" s="1638"/>
      <c r="N374" s="1638"/>
      <c r="O374" s="1638"/>
      <c r="P374" s="1638"/>
      <c r="Q374" s="1638"/>
      <c r="R374" s="1638"/>
      <c r="S374" s="1638"/>
      <c r="T374" s="1638"/>
      <c r="U374" s="678"/>
      <c r="V374" s="1638">
        <v>0</v>
      </c>
    </row>
    <row s="1853" customFormat="1" customHeight="1" ht="15">
      <c r="A375" s="1635"/>
      <c r="B375" s="2400"/>
      <c r="C375" s="2401"/>
      <c r="D375" s="692" t="str">
        <f>B374&amp;".2"</f>
        <v>4.110.2</v>
      </c>
      <c r="E375" s="1670" t="s">
        <v>948</v>
      </c>
      <c r="F375" s="2266" t="s">
        <v>305</v>
      </c>
      <c r="G375" s="1741" t="s">
        <v>22</v>
      </c>
      <c r="H375" s="821" t="s">
        <v>22</v>
      </c>
      <c r="I375" s="1741">
        <v>46188</v>
      </c>
      <c r="J375" s="821" t="s">
        <v>22</v>
      </c>
      <c r="K375" s="1528" t="s">
        <v>949</v>
      </c>
      <c r="L375" s="1638"/>
      <c r="M375" s="1638"/>
      <c r="N375" s="1638"/>
      <c r="O375" s="1638"/>
      <c r="P375" s="1638"/>
      <c r="Q375" s="1638"/>
      <c r="R375" s="1638"/>
      <c r="S375" s="1638"/>
      <c r="T375" s="1638"/>
      <c r="U375" s="678"/>
      <c r="V375" s="1638">
        <v>0</v>
      </c>
    </row>
    <row s="1853" customFormat="1" customHeight="1" ht="33.75">
      <c r="A376" s="1638"/>
      <c r="B376" s="2400" t="s">
        <v>1244</v>
      </c>
      <c r="C376" s="2401" t="s">
        <v>688</v>
      </c>
      <c r="D376" s="692" t="str">
        <f>B376&amp;".1"</f>
        <v>4.111.1</v>
      </c>
      <c r="E376" s="1670" t="s">
        <v>946</v>
      </c>
      <c r="F376" s="2266" t="s">
        <v>305</v>
      </c>
      <c r="G376" s="2356" t="s">
        <v>22</v>
      </c>
      <c r="H376" s="821" t="s">
        <v>22</v>
      </c>
      <c r="I376" s="2356" t="s">
        <v>1245</v>
      </c>
      <c r="J376" s="821" t="s">
        <v>22</v>
      </c>
      <c r="K376" s="1528" t="s">
        <v>947</v>
      </c>
      <c r="L376" s="1638"/>
      <c r="M376" s="1638"/>
      <c r="N376" s="1638"/>
      <c r="O376" s="1638"/>
      <c r="P376" s="1638"/>
      <c r="Q376" s="1638"/>
      <c r="R376" s="1638"/>
      <c r="S376" s="1638"/>
      <c r="T376" s="1638"/>
      <c r="U376" s="678"/>
      <c r="V376" s="1638">
        <v>0</v>
      </c>
    </row>
    <row s="1853" customFormat="1" customHeight="1" ht="15">
      <c r="A377" s="1635"/>
      <c r="B377" s="2400"/>
      <c r="C377" s="2401"/>
      <c r="D377" s="692" t="str">
        <f>B376&amp;".2"</f>
        <v>4.111.2</v>
      </c>
      <c r="E377" s="1670" t="s">
        <v>948</v>
      </c>
      <c r="F377" s="2266" t="s">
        <v>305</v>
      </c>
      <c r="G377" s="1741" t="s">
        <v>22</v>
      </c>
      <c r="H377" s="821" t="s">
        <v>22</v>
      </c>
      <c r="I377" s="1741">
        <v>46118</v>
      </c>
      <c r="J377" s="821" t="s">
        <v>22</v>
      </c>
      <c r="K377" s="1528" t="s">
        <v>949</v>
      </c>
      <c r="L377" s="1638"/>
      <c r="M377" s="1638"/>
      <c r="N377" s="1638"/>
      <c r="O377" s="1638"/>
      <c r="P377" s="1638"/>
      <c r="Q377" s="1638"/>
      <c r="R377" s="1638"/>
      <c r="S377" s="1638"/>
      <c r="T377" s="1638"/>
      <c r="U377" s="678"/>
      <c r="V377" s="1638">
        <v>0</v>
      </c>
    </row>
    <row s="1853" customFormat="1" customHeight="1" ht="33.75">
      <c r="A378" s="1638"/>
      <c r="B378" s="2400" t="s">
        <v>1246</v>
      </c>
      <c r="C378" s="2401" t="s">
        <v>688</v>
      </c>
      <c r="D378" s="692" t="str">
        <f>B378&amp;".1"</f>
        <v>4.112.1</v>
      </c>
      <c r="E378" s="1670" t="s">
        <v>946</v>
      </c>
      <c r="F378" s="2266" t="s">
        <v>305</v>
      </c>
      <c r="G378" s="2356" t="s">
        <v>22</v>
      </c>
      <c r="H378" s="821" t="s">
        <v>22</v>
      </c>
      <c r="I378" s="2356" t="s">
        <v>1247</v>
      </c>
      <c r="J378" s="821" t="s">
        <v>22</v>
      </c>
      <c r="K378" s="1528" t="s">
        <v>947</v>
      </c>
      <c r="L378" s="1638"/>
      <c r="M378" s="1638"/>
      <c r="N378" s="1638"/>
      <c r="O378" s="1638"/>
      <c r="P378" s="1638"/>
      <c r="Q378" s="1638"/>
      <c r="R378" s="1638"/>
      <c r="S378" s="1638"/>
      <c r="T378" s="1638"/>
      <c r="U378" s="678"/>
      <c r="V378" s="1638">
        <v>0</v>
      </c>
    </row>
    <row s="1853" customFormat="1" customHeight="1" ht="15">
      <c r="A379" s="1635"/>
      <c r="B379" s="2400"/>
      <c r="C379" s="2401"/>
      <c r="D379" s="692" t="str">
        <f>B378&amp;".2"</f>
        <v>4.112.2</v>
      </c>
      <c r="E379" s="1670" t="s">
        <v>948</v>
      </c>
      <c r="F379" s="2266" t="s">
        <v>305</v>
      </c>
      <c r="G379" s="1741" t="s">
        <v>22</v>
      </c>
      <c r="H379" s="821" t="s">
        <v>22</v>
      </c>
      <c r="I379" s="1741">
        <v>46184</v>
      </c>
      <c r="J379" s="821" t="s">
        <v>22</v>
      </c>
      <c r="K379" s="1528" t="s">
        <v>949</v>
      </c>
      <c r="L379" s="1638"/>
      <c r="M379" s="1638"/>
      <c r="N379" s="1638"/>
      <c r="O379" s="1638"/>
      <c r="P379" s="1638"/>
      <c r="Q379" s="1638"/>
      <c r="R379" s="1638"/>
      <c r="S379" s="1638"/>
      <c r="T379" s="1638"/>
      <c r="U379" s="678"/>
      <c r="V379" s="1638">
        <v>0</v>
      </c>
    </row>
    <row s="1853" customFormat="1" customHeight="1" ht="33.75">
      <c r="A380" s="1638"/>
      <c r="B380" s="2400" t="s">
        <v>1248</v>
      </c>
      <c r="C380" s="2401" t="s">
        <v>688</v>
      </c>
      <c r="D380" s="692" t="str">
        <f>B380&amp;".1"</f>
        <v>4.113.1</v>
      </c>
      <c r="E380" s="1670" t="s">
        <v>946</v>
      </c>
      <c r="F380" s="2266" t="s">
        <v>305</v>
      </c>
      <c r="G380" s="2356" t="s">
        <v>22</v>
      </c>
      <c r="H380" s="821" t="s">
        <v>22</v>
      </c>
      <c r="I380" s="2356" t="s">
        <v>1249</v>
      </c>
      <c r="J380" s="821" t="s">
        <v>22</v>
      </c>
      <c r="K380" s="1528" t="s">
        <v>947</v>
      </c>
      <c r="L380" s="1638"/>
      <c r="M380" s="1638"/>
      <c r="N380" s="1638"/>
      <c r="O380" s="1638"/>
      <c r="P380" s="1638"/>
      <c r="Q380" s="1638"/>
      <c r="R380" s="1638"/>
      <c r="S380" s="1638"/>
      <c r="T380" s="1638"/>
      <c r="U380" s="678"/>
      <c r="V380" s="1638">
        <v>0</v>
      </c>
    </row>
    <row s="1853" customFormat="1" customHeight="1" ht="15">
      <c r="A381" s="1635"/>
      <c r="B381" s="2400"/>
      <c r="C381" s="2401"/>
      <c r="D381" s="692" t="str">
        <f>B380&amp;".2"</f>
        <v>4.113.2</v>
      </c>
      <c r="E381" s="1670" t="s">
        <v>948</v>
      </c>
      <c r="F381" s="2266" t="s">
        <v>305</v>
      </c>
      <c r="G381" s="1741" t="s">
        <v>22</v>
      </c>
      <c r="H381" s="821" t="s">
        <v>22</v>
      </c>
      <c r="I381" s="1741">
        <v>46118</v>
      </c>
      <c r="J381" s="821" t="s">
        <v>22</v>
      </c>
      <c r="K381" s="1528" t="s">
        <v>949</v>
      </c>
      <c r="L381" s="1638"/>
      <c r="M381" s="1638"/>
      <c r="N381" s="1638"/>
      <c r="O381" s="1638"/>
      <c r="P381" s="1638"/>
      <c r="Q381" s="1638"/>
      <c r="R381" s="1638"/>
      <c r="S381" s="1638"/>
      <c r="T381" s="1638"/>
      <c r="U381" s="678"/>
      <c r="V381" s="1638">
        <v>0</v>
      </c>
    </row>
    <row s="1853" customFormat="1" customHeight="1" ht="33.75">
      <c r="A382" s="1638"/>
      <c r="B382" s="2400" t="s">
        <v>1250</v>
      </c>
      <c r="C382" s="2401" t="s">
        <v>688</v>
      </c>
      <c r="D382" s="692" t="str">
        <f>B382&amp;".1"</f>
        <v>4.114.1</v>
      </c>
      <c r="E382" s="1670" t="s">
        <v>946</v>
      </c>
      <c r="F382" s="2266" t="s">
        <v>305</v>
      </c>
      <c r="G382" s="2356" t="s">
        <v>22</v>
      </c>
      <c r="H382" s="821" t="s">
        <v>22</v>
      </c>
      <c r="I382" s="2356" t="s">
        <v>1251</v>
      </c>
      <c r="J382" s="821" t="s">
        <v>22</v>
      </c>
      <c r="K382" s="1528" t="s">
        <v>947</v>
      </c>
      <c r="L382" s="1638"/>
      <c r="M382" s="1638"/>
      <c r="N382" s="1638"/>
      <c r="O382" s="1638"/>
      <c r="P382" s="1638"/>
      <c r="Q382" s="1638"/>
      <c r="R382" s="1638"/>
      <c r="S382" s="1638"/>
      <c r="T382" s="1638"/>
      <c r="U382" s="678"/>
      <c r="V382" s="1638">
        <v>0</v>
      </c>
    </row>
    <row s="1853" customFormat="1" customHeight="1" ht="15">
      <c r="A383" s="1635"/>
      <c r="B383" s="2400"/>
      <c r="C383" s="2401"/>
      <c r="D383" s="692" t="str">
        <f>B382&amp;".2"</f>
        <v>4.114.2</v>
      </c>
      <c r="E383" s="1670" t="s">
        <v>948</v>
      </c>
      <c r="F383" s="2266" t="s">
        <v>305</v>
      </c>
      <c r="G383" s="1741" t="s">
        <v>22</v>
      </c>
      <c r="H383" s="821" t="s">
        <v>22</v>
      </c>
      <c r="I383" s="1741">
        <v>46129</v>
      </c>
      <c r="J383" s="821" t="s">
        <v>22</v>
      </c>
      <c r="K383" s="1528" t="s">
        <v>949</v>
      </c>
      <c r="L383" s="1638"/>
      <c r="M383" s="1638"/>
      <c r="N383" s="1638"/>
      <c r="O383" s="1638"/>
      <c r="P383" s="1638"/>
      <c r="Q383" s="1638"/>
      <c r="R383" s="1638"/>
      <c r="S383" s="1638"/>
      <c r="T383" s="1638"/>
      <c r="U383" s="678"/>
      <c r="V383" s="1638">
        <v>0</v>
      </c>
    </row>
    <row s="1853" customFormat="1" customHeight="1" ht="33.75">
      <c r="A384" s="1638"/>
      <c r="B384" s="2400" t="s">
        <v>1252</v>
      </c>
      <c r="C384" s="2401" t="s">
        <v>688</v>
      </c>
      <c r="D384" s="692" t="str">
        <f>B384&amp;".1"</f>
        <v>4.115.1</v>
      </c>
      <c r="E384" s="1670" t="s">
        <v>946</v>
      </c>
      <c r="F384" s="2266" t="s">
        <v>305</v>
      </c>
      <c r="G384" s="2356" t="s">
        <v>22</v>
      </c>
      <c r="H384" s="821" t="s">
        <v>22</v>
      </c>
      <c r="I384" s="2356" t="s">
        <v>1253</v>
      </c>
      <c r="J384" s="821" t="s">
        <v>22</v>
      </c>
      <c r="K384" s="1528" t="s">
        <v>947</v>
      </c>
      <c r="L384" s="1638"/>
      <c r="M384" s="1638"/>
      <c r="N384" s="1638"/>
      <c r="O384" s="1638"/>
      <c r="P384" s="1638"/>
      <c r="Q384" s="1638"/>
      <c r="R384" s="1638"/>
      <c r="S384" s="1638"/>
      <c r="T384" s="1638"/>
      <c r="U384" s="678"/>
      <c r="V384" s="1638">
        <v>0</v>
      </c>
    </row>
    <row s="1853" customFormat="1" customHeight="1" ht="15">
      <c r="A385" s="1635"/>
      <c r="B385" s="2400"/>
      <c r="C385" s="2401"/>
      <c r="D385" s="692" t="str">
        <f>B384&amp;".2"</f>
        <v>4.115.2</v>
      </c>
      <c r="E385" s="1670" t="s">
        <v>948</v>
      </c>
      <c r="F385" s="2266" t="s">
        <v>305</v>
      </c>
      <c r="G385" s="1741" t="s">
        <v>22</v>
      </c>
      <c r="H385" s="821" t="s">
        <v>22</v>
      </c>
      <c r="I385" s="1741">
        <v>46181</v>
      </c>
      <c r="J385" s="821" t="s">
        <v>22</v>
      </c>
      <c r="K385" s="1528" t="s">
        <v>949</v>
      </c>
      <c r="L385" s="1638"/>
      <c r="M385" s="1638"/>
      <c r="N385" s="1638"/>
      <c r="O385" s="1638"/>
      <c r="P385" s="1638"/>
      <c r="Q385" s="1638"/>
      <c r="R385" s="1638"/>
      <c r="S385" s="1638"/>
      <c r="T385" s="1638"/>
      <c r="U385" s="678"/>
      <c r="V385" s="1638">
        <v>0</v>
      </c>
    </row>
    <row s="1853" customFormat="1" customHeight="1" ht="33.75">
      <c r="A386" s="1638"/>
      <c r="B386" s="2400" t="s">
        <v>1254</v>
      </c>
      <c r="C386" s="2401" t="s">
        <v>688</v>
      </c>
      <c r="D386" s="692" t="str">
        <f>B386&amp;".1"</f>
        <v>4.116.1</v>
      </c>
      <c r="E386" s="1670" t="s">
        <v>946</v>
      </c>
      <c r="F386" s="2266" t="s">
        <v>305</v>
      </c>
      <c r="G386" s="2356" t="s">
        <v>22</v>
      </c>
      <c r="H386" s="821" t="s">
        <v>22</v>
      </c>
      <c r="I386" s="2356" t="s">
        <v>1255</v>
      </c>
      <c r="J386" s="821" t="s">
        <v>22</v>
      </c>
      <c r="K386" s="1528" t="s">
        <v>947</v>
      </c>
      <c r="L386" s="1638"/>
      <c r="M386" s="1638"/>
      <c r="N386" s="1638"/>
      <c r="O386" s="1638"/>
      <c r="P386" s="1638"/>
      <c r="Q386" s="1638"/>
      <c r="R386" s="1638"/>
      <c r="S386" s="1638"/>
      <c r="T386" s="1638"/>
      <c r="U386" s="678"/>
      <c r="V386" s="1638">
        <v>0</v>
      </c>
    </row>
    <row s="1853" customFormat="1" customHeight="1" ht="15">
      <c r="A387" s="1635"/>
      <c r="B387" s="2400"/>
      <c r="C387" s="2401"/>
      <c r="D387" s="692" t="str">
        <f>B386&amp;".2"</f>
        <v>4.116.2</v>
      </c>
      <c r="E387" s="1670" t="s">
        <v>948</v>
      </c>
      <c r="F387" s="2266" t="s">
        <v>305</v>
      </c>
      <c r="G387" s="1741" t="s">
        <v>22</v>
      </c>
      <c r="H387" s="821" t="s">
        <v>22</v>
      </c>
      <c r="I387" s="1741">
        <v>46114</v>
      </c>
      <c r="J387" s="821" t="s">
        <v>22</v>
      </c>
      <c r="K387" s="1528" t="s">
        <v>949</v>
      </c>
      <c r="L387" s="1638"/>
      <c r="M387" s="1638"/>
      <c r="N387" s="1638"/>
      <c r="O387" s="1638"/>
      <c r="P387" s="1638"/>
      <c r="Q387" s="1638"/>
      <c r="R387" s="1638"/>
      <c r="S387" s="1638"/>
      <c r="T387" s="1638"/>
      <c r="U387" s="678"/>
      <c r="V387" s="1638">
        <v>0</v>
      </c>
    </row>
    <row s="1853" customFormat="1" customHeight="1" ht="33.75">
      <c r="A388" s="1638"/>
      <c r="B388" s="2400" t="s">
        <v>1256</v>
      </c>
      <c r="C388" s="2401" t="s">
        <v>688</v>
      </c>
      <c r="D388" s="692" t="str">
        <f>B388&amp;".1"</f>
        <v>4.117.1</v>
      </c>
      <c r="E388" s="1670" t="s">
        <v>946</v>
      </c>
      <c r="F388" s="2266" t="s">
        <v>305</v>
      </c>
      <c r="G388" s="2356" t="s">
        <v>22</v>
      </c>
      <c r="H388" s="821" t="s">
        <v>22</v>
      </c>
      <c r="I388" s="2356" t="s">
        <v>1257</v>
      </c>
      <c r="J388" s="821" t="s">
        <v>22</v>
      </c>
      <c r="K388" s="1528" t="s">
        <v>947</v>
      </c>
      <c r="L388" s="1638"/>
      <c r="M388" s="1638"/>
      <c r="N388" s="1638"/>
      <c r="O388" s="1638"/>
      <c r="P388" s="1638"/>
      <c r="Q388" s="1638"/>
      <c r="R388" s="1638"/>
      <c r="S388" s="1638"/>
      <c r="T388" s="1638"/>
      <c r="U388" s="678"/>
      <c r="V388" s="1638">
        <v>0</v>
      </c>
    </row>
    <row s="1853" customFormat="1" customHeight="1" ht="15">
      <c r="A389" s="1635"/>
      <c r="B389" s="2400"/>
      <c r="C389" s="2401"/>
      <c r="D389" s="692" t="str">
        <f>B388&amp;".2"</f>
        <v>4.117.2</v>
      </c>
      <c r="E389" s="1670" t="s">
        <v>948</v>
      </c>
      <c r="F389" s="2266" t="s">
        <v>305</v>
      </c>
      <c r="G389" s="1741" t="s">
        <v>22</v>
      </c>
      <c r="H389" s="821" t="s">
        <v>22</v>
      </c>
      <c r="I389" s="1741">
        <v>46118</v>
      </c>
      <c r="J389" s="821" t="s">
        <v>22</v>
      </c>
      <c r="K389" s="1528" t="s">
        <v>949</v>
      </c>
      <c r="L389" s="1638"/>
      <c r="M389" s="1638"/>
      <c r="N389" s="1638"/>
      <c r="O389" s="1638"/>
      <c r="P389" s="1638"/>
      <c r="Q389" s="1638"/>
      <c r="R389" s="1638"/>
      <c r="S389" s="1638"/>
      <c r="T389" s="1638"/>
      <c r="U389" s="678"/>
      <c r="V389" s="1638">
        <v>0</v>
      </c>
    </row>
    <row s="1853" customFormat="1" customHeight="1" ht="33.75">
      <c r="A390" s="1638"/>
      <c r="B390" s="2400" t="s">
        <v>1258</v>
      </c>
      <c r="C390" s="2401" t="s">
        <v>688</v>
      </c>
      <c r="D390" s="692" t="str">
        <f>B390&amp;".1"</f>
        <v>4.118.1</v>
      </c>
      <c r="E390" s="1670" t="s">
        <v>946</v>
      </c>
      <c r="F390" s="2266" t="s">
        <v>305</v>
      </c>
      <c r="G390" s="2356" t="s">
        <v>22</v>
      </c>
      <c r="H390" s="821" t="s">
        <v>22</v>
      </c>
      <c r="I390" s="2356" t="s">
        <v>1259</v>
      </c>
      <c r="J390" s="821" t="s">
        <v>22</v>
      </c>
      <c r="K390" s="1528" t="s">
        <v>947</v>
      </c>
      <c r="L390" s="1638"/>
      <c r="M390" s="1638"/>
      <c r="N390" s="1638"/>
      <c r="O390" s="1638"/>
      <c r="P390" s="1638"/>
      <c r="Q390" s="1638"/>
      <c r="R390" s="1638"/>
      <c r="S390" s="1638"/>
      <c r="T390" s="1638"/>
      <c r="U390" s="678"/>
      <c r="V390" s="1638">
        <v>0</v>
      </c>
    </row>
    <row s="1853" customFormat="1" customHeight="1" ht="15">
      <c r="A391" s="1635"/>
      <c r="B391" s="2400"/>
      <c r="C391" s="2401"/>
      <c r="D391" s="692" t="str">
        <f>B390&amp;".2"</f>
        <v>4.118.2</v>
      </c>
      <c r="E391" s="1670" t="s">
        <v>948</v>
      </c>
      <c r="F391" s="2266" t="s">
        <v>305</v>
      </c>
      <c r="G391" s="1741" t="s">
        <v>22</v>
      </c>
      <c r="H391" s="821" t="s">
        <v>22</v>
      </c>
      <c r="I391" s="1741">
        <v>46125</v>
      </c>
      <c r="J391" s="821" t="s">
        <v>22</v>
      </c>
      <c r="K391" s="1528" t="s">
        <v>949</v>
      </c>
      <c r="L391" s="1638"/>
      <c r="M391" s="1638"/>
      <c r="N391" s="1638"/>
      <c r="O391" s="1638"/>
      <c r="P391" s="1638"/>
      <c r="Q391" s="1638"/>
      <c r="R391" s="1638"/>
      <c r="S391" s="1638"/>
      <c r="T391" s="1638"/>
      <c r="U391" s="678"/>
      <c r="V391" s="1638">
        <v>0</v>
      </c>
    </row>
    <row s="1853" customFormat="1" customHeight="1" ht="33.75">
      <c r="A392" s="1638"/>
      <c r="B392" s="2400" t="s">
        <v>1260</v>
      </c>
      <c r="C392" s="2401" t="s">
        <v>688</v>
      </c>
      <c r="D392" s="692" t="str">
        <f>B392&amp;".1"</f>
        <v>4.119.1</v>
      </c>
      <c r="E392" s="1670" t="s">
        <v>946</v>
      </c>
      <c r="F392" s="2266" t="s">
        <v>305</v>
      </c>
      <c r="G392" s="2356" t="s">
        <v>22</v>
      </c>
      <c r="H392" s="821" t="s">
        <v>22</v>
      </c>
      <c r="I392" s="2356" t="s">
        <v>1261</v>
      </c>
      <c r="J392" s="821" t="s">
        <v>22</v>
      </c>
      <c r="K392" s="1528" t="s">
        <v>947</v>
      </c>
      <c r="L392" s="1638"/>
      <c r="M392" s="1638"/>
      <c r="N392" s="1638"/>
      <c r="O392" s="1638"/>
      <c r="P392" s="1638"/>
      <c r="Q392" s="1638"/>
      <c r="R392" s="1638"/>
      <c r="S392" s="1638"/>
      <c r="T392" s="1638"/>
      <c r="U392" s="678"/>
      <c r="V392" s="1638">
        <v>0</v>
      </c>
    </row>
    <row s="1853" customFormat="1" customHeight="1" ht="15">
      <c r="A393" s="1635"/>
      <c r="B393" s="2400"/>
      <c r="C393" s="2401"/>
      <c r="D393" s="692" t="str">
        <f>B392&amp;".2"</f>
        <v>4.119.2</v>
      </c>
      <c r="E393" s="1670" t="s">
        <v>948</v>
      </c>
      <c r="F393" s="2266" t="s">
        <v>305</v>
      </c>
      <c r="G393" s="1741" t="s">
        <v>22</v>
      </c>
      <c r="H393" s="821" t="s">
        <v>22</v>
      </c>
      <c r="I393" s="1741">
        <v>46127</v>
      </c>
      <c r="J393" s="821" t="s">
        <v>22</v>
      </c>
      <c r="K393" s="1528" t="s">
        <v>949</v>
      </c>
      <c r="L393" s="1638"/>
      <c r="M393" s="1638"/>
      <c r="N393" s="1638"/>
      <c r="O393" s="1638"/>
      <c r="P393" s="1638"/>
      <c r="Q393" s="1638"/>
      <c r="R393" s="1638"/>
      <c r="S393" s="1638"/>
      <c r="T393" s="1638"/>
      <c r="U393" s="678"/>
      <c r="V393" s="1638">
        <v>0</v>
      </c>
    </row>
    <row s="1853" customFormat="1" customHeight="1" ht="33.75">
      <c r="A394" s="1638"/>
      <c r="B394" s="2400" t="s">
        <v>1262</v>
      </c>
      <c r="C394" s="2401" t="s">
        <v>688</v>
      </c>
      <c r="D394" s="692" t="str">
        <f>B394&amp;".1"</f>
        <v>4.120.1</v>
      </c>
      <c r="E394" s="1670" t="s">
        <v>946</v>
      </c>
      <c r="F394" s="2266" t="s">
        <v>305</v>
      </c>
      <c r="G394" s="2356" t="s">
        <v>22</v>
      </c>
      <c r="H394" s="821" t="s">
        <v>22</v>
      </c>
      <c r="I394" s="2356" t="s">
        <v>1263</v>
      </c>
      <c r="J394" s="821" t="s">
        <v>22</v>
      </c>
      <c r="K394" s="1528" t="s">
        <v>947</v>
      </c>
      <c r="L394" s="1638"/>
      <c r="M394" s="1638"/>
      <c r="N394" s="1638"/>
      <c r="O394" s="1638"/>
      <c r="P394" s="1638"/>
      <c r="Q394" s="1638"/>
      <c r="R394" s="1638"/>
      <c r="S394" s="1638"/>
      <c r="T394" s="1638"/>
      <c r="U394" s="678"/>
      <c r="V394" s="1638">
        <v>0</v>
      </c>
    </row>
    <row s="1853" customFormat="1" customHeight="1" ht="15">
      <c r="A395" s="1635"/>
      <c r="B395" s="2400"/>
      <c r="C395" s="2401"/>
      <c r="D395" s="692" t="str">
        <f>B394&amp;".2"</f>
        <v>4.120.2</v>
      </c>
      <c r="E395" s="1670" t="s">
        <v>948</v>
      </c>
      <c r="F395" s="2266" t="s">
        <v>305</v>
      </c>
      <c r="G395" s="1741" t="s">
        <v>22</v>
      </c>
      <c r="H395" s="821" t="s">
        <v>22</v>
      </c>
      <c r="I395" s="1741">
        <v>46127</v>
      </c>
      <c r="J395" s="821" t="s">
        <v>22</v>
      </c>
      <c r="K395" s="1528" t="s">
        <v>949</v>
      </c>
      <c r="L395" s="1638"/>
      <c r="M395" s="1638"/>
      <c r="N395" s="1638"/>
      <c r="O395" s="1638"/>
      <c r="P395" s="1638"/>
      <c r="Q395" s="1638"/>
      <c r="R395" s="1638"/>
      <c r="S395" s="1638"/>
      <c r="T395" s="1638"/>
      <c r="U395" s="678"/>
      <c r="V395" s="1638">
        <v>0</v>
      </c>
    </row>
    <row s="1853" customFormat="1" customHeight="1" ht="33.75">
      <c r="A396" s="1638"/>
      <c r="B396" s="2400" t="s">
        <v>1264</v>
      </c>
      <c r="C396" s="2401" t="s">
        <v>688</v>
      </c>
      <c r="D396" s="692" t="str">
        <f>B396&amp;".1"</f>
        <v>4.121.1</v>
      </c>
      <c r="E396" s="1670" t="s">
        <v>946</v>
      </c>
      <c r="F396" s="2266" t="s">
        <v>305</v>
      </c>
      <c r="G396" s="2356" t="s">
        <v>22</v>
      </c>
      <c r="H396" s="821" t="s">
        <v>22</v>
      </c>
      <c r="I396" s="2356" t="s">
        <v>1265</v>
      </c>
      <c r="J396" s="821" t="s">
        <v>22</v>
      </c>
      <c r="K396" s="1528" t="s">
        <v>947</v>
      </c>
      <c r="L396" s="1638"/>
      <c r="M396" s="1638"/>
      <c r="N396" s="1638"/>
      <c r="O396" s="1638"/>
      <c r="P396" s="1638"/>
      <c r="Q396" s="1638"/>
      <c r="R396" s="1638"/>
      <c r="S396" s="1638"/>
      <c r="T396" s="1638"/>
      <c r="U396" s="678"/>
      <c r="V396" s="1638">
        <v>0</v>
      </c>
    </row>
    <row s="1853" customFormat="1" customHeight="1" ht="15">
      <c r="A397" s="1635"/>
      <c r="B397" s="2400"/>
      <c r="C397" s="2401"/>
      <c r="D397" s="692" t="str">
        <f>B396&amp;".2"</f>
        <v>4.121.2</v>
      </c>
      <c r="E397" s="1670" t="s">
        <v>948</v>
      </c>
      <c r="F397" s="2266" t="s">
        <v>305</v>
      </c>
      <c r="G397" s="1741" t="s">
        <v>22</v>
      </c>
      <c r="H397" s="821" t="s">
        <v>22</v>
      </c>
      <c r="I397" s="1741">
        <v>46161</v>
      </c>
      <c r="J397" s="821" t="s">
        <v>22</v>
      </c>
      <c r="K397" s="1528" t="s">
        <v>949</v>
      </c>
      <c r="L397" s="1638"/>
      <c r="M397" s="1638"/>
      <c r="N397" s="1638"/>
      <c r="O397" s="1638"/>
      <c r="P397" s="1638"/>
      <c r="Q397" s="1638"/>
      <c r="R397" s="1638"/>
      <c r="S397" s="1638"/>
      <c r="T397" s="1638"/>
      <c r="U397" s="678"/>
      <c r="V397" s="1638">
        <v>0</v>
      </c>
    </row>
    <row s="1853" customFormat="1" customHeight="1" ht="33.75">
      <c r="A398" s="1638"/>
      <c r="B398" s="2400" t="s">
        <v>1266</v>
      </c>
      <c r="C398" s="2401" t="s">
        <v>688</v>
      </c>
      <c r="D398" s="692" t="str">
        <f>B398&amp;".1"</f>
        <v>4.122.1</v>
      </c>
      <c r="E398" s="1670" t="s">
        <v>946</v>
      </c>
      <c r="F398" s="2266" t="s">
        <v>305</v>
      </c>
      <c r="G398" s="2356" t="s">
        <v>22</v>
      </c>
      <c r="H398" s="821" t="s">
        <v>22</v>
      </c>
      <c r="I398" s="2356" t="s">
        <v>1267</v>
      </c>
      <c r="J398" s="821" t="s">
        <v>22</v>
      </c>
      <c r="K398" s="1528" t="s">
        <v>947</v>
      </c>
      <c r="L398" s="1638"/>
      <c r="M398" s="1638"/>
      <c r="N398" s="1638"/>
      <c r="O398" s="1638"/>
      <c r="P398" s="1638"/>
      <c r="Q398" s="1638"/>
      <c r="R398" s="1638"/>
      <c r="S398" s="1638"/>
      <c r="T398" s="1638"/>
      <c r="U398" s="678"/>
      <c r="V398" s="1638">
        <v>0</v>
      </c>
    </row>
    <row s="1853" customFormat="1" customHeight="1" ht="15">
      <c r="A399" s="1635"/>
      <c r="B399" s="2400"/>
      <c r="C399" s="2401"/>
      <c r="D399" s="692" t="str">
        <f>B398&amp;".2"</f>
        <v>4.122.2</v>
      </c>
      <c r="E399" s="1670" t="s">
        <v>948</v>
      </c>
      <c r="F399" s="2266" t="s">
        <v>305</v>
      </c>
      <c r="G399" s="1741" t="s">
        <v>22</v>
      </c>
      <c r="H399" s="821" t="s">
        <v>22</v>
      </c>
      <c r="I399" s="1741">
        <v>46202</v>
      </c>
      <c r="J399" s="821" t="s">
        <v>22</v>
      </c>
      <c r="K399" s="1528" t="s">
        <v>949</v>
      </c>
      <c r="L399" s="1638"/>
      <c r="M399" s="1638"/>
      <c r="N399" s="1638"/>
      <c r="O399" s="1638"/>
      <c r="P399" s="1638"/>
      <c r="Q399" s="1638"/>
      <c r="R399" s="1638"/>
      <c r="S399" s="1638"/>
      <c r="T399" s="1638"/>
      <c r="U399" s="678"/>
      <c r="V399" s="1638">
        <v>0</v>
      </c>
    </row>
    <row s="1853" customFormat="1" customHeight="1" ht="33.75">
      <c r="A400" s="1638"/>
      <c r="B400" s="2400" t="s">
        <v>1268</v>
      </c>
      <c r="C400" s="2401" t="s">
        <v>688</v>
      </c>
      <c r="D400" s="692" t="str">
        <f>B400&amp;".1"</f>
        <v>4.123.1</v>
      </c>
      <c r="E400" s="1670" t="s">
        <v>946</v>
      </c>
      <c r="F400" s="2266" t="s">
        <v>305</v>
      </c>
      <c r="G400" s="2356" t="s">
        <v>22</v>
      </c>
      <c r="H400" s="821" t="s">
        <v>22</v>
      </c>
      <c r="I400" s="2356" t="s">
        <v>1269</v>
      </c>
      <c r="J400" s="821" t="s">
        <v>22</v>
      </c>
      <c r="K400" s="1528" t="s">
        <v>947</v>
      </c>
      <c r="L400" s="1638"/>
      <c r="M400" s="1638"/>
      <c r="N400" s="1638"/>
      <c r="O400" s="1638"/>
      <c r="P400" s="1638"/>
      <c r="Q400" s="1638"/>
      <c r="R400" s="1638"/>
      <c r="S400" s="1638"/>
      <c r="T400" s="1638"/>
      <c r="U400" s="678"/>
      <c r="V400" s="1638">
        <v>0</v>
      </c>
    </row>
    <row s="1853" customFormat="1" customHeight="1" ht="15">
      <c r="A401" s="1635"/>
      <c r="B401" s="2400"/>
      <c r="C401" s="2401"/>
      <c r="D401" s="692" t="str">
        <f>B400&amp;".2"</f>
        <v>4.123.2</v>
      </c>
      <c r="E401" s="1670" t="s">
        <v>948</v>
      </c>
      <c r="F401" s="2266" t="s">
        <v>305</v>
      </c>
      <c r="G401" s="1741" t="s">
        <v>22</v>
      </c>
      <c r="H401" s="821" t="s">
        <v>22</v>
      </c>
      <c r="I401" s="1741">
        <v>46114</v>
      </c>
      <c r="J401" s="821" t="s">
        <v>22</v>
      </c>
      <c r="K401" s="1528" t="s">
        <v>949</v>
      </c>
      <c r="L401" s="1638"/>
      <c r="M401" s="1638"/>
      <c r="N401" s="1638"/>
      <c r="O401" s="1638"/>
      <c r="P401" s="1638"/>
      <c r="Q401" s="1638"/>
      <c r="R401" s="1638"/>
      <c r="S401" s="1638"/>
      <c r="T401" s="1638"/>
      <c r="U401" s="678"/>
      <c r="V401" s="1638">
        <v>0</v>
      </c>
    </row>
    <row s="1853" customFormat="1" customHeight="1" ht="33.75">
      <c r="A402" s="1638"/>
      <c r="B402" s="2400" t="s">
        <v>1270</v>
      </c>
      <c r="C402" s="2401" t="s">
        <v>688</v>
      </c>
      <c r="D402" s="692" t="str">
        <f>B402&amp;".1"</f>
        <v>4.124.1</v>
      </c>
      <c r="E402" s="1670" t="s">
        <v>946</v>
      </c>
      <c r="F402" s="2266" t="s">
        <v>305</v>
      </c>
      <c r="G402" s="2356" t="s">
        <v>22</v>
      </c>
      <c r="H402" s="821" t="s">
        <v>22</v>
      </c>
      <c r="I402" s="2356" t="s">
        <v>1271</v>
      </c>
      <c r="J402" s="821" t="s">
        <v>22</v>
      </c>
      <c r="K402" s="1528" t="s">
        <v>947</v>
      </c>
      <c r="L402" s="1638"/>
      <c r="M402" s="1638"/>
      <c r="N402" s="1638"/>
      <c r="O402" s="1638"/>
      <c r="P402" s="1638"/>
      <c r="Q402" s="1638"/>
      <c r="R402" s="1638"/>
      <c r="S402" s="1638"/>
      <c r="T402" s="1638"/>
      <c r="U402" s="678"/>
      <c r="V402" s="1638">
        <v>0</v>
      </c>
    </row>
    <row s="1853" customFormat="1" customHeight="1" ht="15">
      <c r="A403" s="1635"/>
      <c r="B403" s="2400"/>
      <c r="C403" s="2401"/>
      <c r="D403" s="692" t="str">
        <f>B402&amp;".2"</f>
        <v>4.124.2</v>
      </c>
      <c r="E403" s="1670" t="s">
        <v>948</v>
      </c>
      <c r="F403" s="2266" t="s">
        <v>305</v>
      </c>
      <c r="G403" s="1741" t="s">
        <v>22</v>
      </c>
      <c r="H403" s="821" t="s">
        <v>22</v>
      </c>
      <c r="I403" s="1741">
        <v>46113</v>
      </c>
      <c r="J403" s="821" t="s">
        <v>22</v>
      </c>
      <c r="K403" s="1528" t="s">
        <v>949</v>
      </c>
      <c r="L403" s="1638"/>
      <c r="M403" s="1638"/>
      <c r="N403" s="1638"/>
      <c r="O403" s="1638"/>
      <c r="P403" s="1638"/>
      <c r="Q403" s="1638"/>
      <c r="R403" s="1638"/>
      <c r="S403" s="1638"/>
      <c r="T403" s="1638"/>
      <c r="U403" s="678"/>
      <c r="V403" s="1638">
        <v>0</v>
      </c>
    </row>
    <row s="1853" customFormat="1" customHeight="1" ht="33.75">
      <c r="A404" s="1638"/>
      <c r="B404" s="2400" t="s">
        <v>1272</v>
      </c>
      <c r="C404" s="2401" t="s">
        <v>688</v>
      </c>
      <c r="D404" s="692" t="str">
        <f>B404&amp;".1"</f>
        <v>4.125.1</v>
      </c>
      <c r="E404" s="1670" t="s">
        <v>946</v>
      </c>
      <c r="F404" s="2266" t="s">
        <v>305</v>
      </c>
      <c r="G404" s="2356" t="s">
        <v>22</v>
      </c>
      <c r="H404" s="821" t="s">
        <v>22</v>
      </c>
      <c r="I404" s="2356" t="s">
        <v>1273</v>
      </c>
      <c r="J404" s="821" t="s">
        <v>22</v>
      </c>
      <c r="K404" s="1528" t="s">
        <v>947</v>
      </c>
      <c r="L404" s="1638"/>
      <c r="M404" s="1638"/>
      <c r="N404" s="1638"/>
      <c r="O404" s="1638"/>
      <c r="P404" s="1638"/>
      <c r="Q404" s="1638"/>
      <c r="R404" s="1638"/>
      <c r="S404" s="1638"/>
      <c r="T404" s="1638"/>
      <c r="U404" s="678"/>
      <c r="V404" s="1638">
        <v>0</v>
      </c>
    </row>
    <row s="1853" customFormat="1" customHeight="1" ht="15">
      <c r="A405" s="1635"/>
      <c r="B405" s="2400"/>
      <c r="C405" s="2401"/>
      <c r="D405" s="692" t="str">
        <f>B404&amp;".2"</f>
        <v>4.125.2</v>
      </c>
      <c r="E405" s="1670" t="s">
        <v>948</v>
      </c>
      <c r="F405" s="2266" t="s">
        <v>305</v>
      </c>
      <c r="G405" s="1741" t="s">
        <v>22</v>
      </c>
      <c r="H405" s="821" t="s">
        <v>22</v>
      </c>
      <c r="I405" s="1741">
        <v>46188</v>
      </c>
      <c r="J405" s="821" t="s">
        <v>22</v>
      </c>
      <c r="K405" s="1528" t="s">
        <v>949</v>
      </c>
      <c r="L405" s="1638"/>
      <c r="M405" s="1638"/>
      <c r="N405" s="1638"/>
      <c r="O405" s="1638"/>
      <c r="P405" s="1638"/>
      <c r="Q405" s="1638"/>
      <c r="R405" s="1638"/>
      <c r="S405" s="1638"/>
      <c r="T405" s="1638"/>
      <c r="U405" s="678"/>
      <c r="V405" s="1638">
        <v>0</v>
      </c>
    </row>
    <row s="1853" customFormat="1" customHeight="1" ht="33.75">
      <c r="A406" s="1638"/>
      <c r="B406" s="2400" t="s">
        <v>1274</v>
      </c>
      <c r="C406" s="2401" t="s">
        <v>688</v>
      </c>
      <c r="D406" s="692" t="str">
        <f>B406&amp;".1"</f>
        <v>4.126.1</v>
      </c>
      <c r="E406" s="1670" t="s">
        <v>946</v>
      </c>
      <c r="F406" s="2266" t="s">
        <v>305</v>
      </c>
      <c r="G406" s="2356" t="s">
        <v>22</v>
      </c>
      <c r="H406" s="821" t="s">
        <v>22</v>
      </c>
      <c r="I406" s="2356" t="s">
        <v>1275</v>
      </c>
      <c r="J406" s="821" t="s">
        <v>22</v>
      </c>
      <c r="K406" s="1528" t="s">
        <v>947</v>
      </c>
      <c r="L406" s="1638"/>
      <c r="M406" s="1638"/>
      <c r="N406" s="1638"/>
      <c r="O406" s="1638"/>
      <c r="P406" s="1638"/>
      <c r="Q406" s="1638"/>
      <c r="R406" s="1638"/>
      <c r="S406" s="1638"/>
      <c r="T406" s="1638"/>
      <c r="U406" s="678"/>
      <c r="V406" s="1638">
        <v>0</v>
      </c>
    </row>
    <row s="1853" customFormat="1" customHeight="1" ht="15">
      <c r="A407" s="1635"/>
      <c r="B407" s="2400"/>
      <c r="C407" s="2401"/>
      <c r="D407" s="692" t="str">
        <f>B406&amp;".2"</f>
        <v>4.126.2</v>
      </c>
      <c r="E407" s="1670" t="s">
        <v>948</v>
      </c>
      <c r="F407" s="2266" t="s">
        <v>305</v>
      </c>
      <c r="G407" s="1741" t="s">
        <v>22</v>
      </c>
      <c r="H407" s="821" t="s">
        <v>22</v>
      </c>
      <c r="I407" s="1741">
        <v>46188</v>
      </c>
      <c r="J407" s="821" t="s">
        <v>22</v>
      </c>
      <c r="K407" s="1528" t="s">
        <v>949</v>
      </c>
      <c r="L407" s="1638"/>
      <c r="M407" s="1638"/>
      <c r="N407" s="1638"/>
      <c r="O407" s="1638"/>
      <c r="P407" s="1638"/>
      <c r="Q407" s="1638"/>
      <c r="R407" s="1638"/>
      <c r="S407" s="1638"/>
      <c r="T407" s="1638"/>
      <c r="U407" s="678"/>
      <c r="V407" s="1638">
        <v>0</v>
      </c>
    </row>
    <row s="1853" customFormat="1" customHeight="1" ht="33.75">
      <c r="A408" s="1638"/>
      <c r="B408" s="2400" t="s">
        <v>1276</v>
      </c>
      <c r="C408" s="2401" t="s">
        <v>688</v>
      </c>
      <c r="D408" s="692" t="str">
        <f>B408&amp;".1"</f>
        <v>4.127.1</v>
      </c>
      <c r="E408" s="1670" t="s">
        <v>946</v>
      </c>
      <c r="F408" s="2266" t="s">
        <v>305</v>
      </c>
      <c r="G408" s="2356" t="s">
        <v>22</v>
      </c>
      <c r="H408" s="821" t="s">
        <v>22</v>
      </c>
      <c r="I408" s="2356" t="s">
        <v>1277</v>
      </c>
      <c r="J408" s="821" t="s">
        <v>22</v>
      </c>
      <c r="K408" s="1528" t="s">
        <v>947</v>
      </c>
      <c r="L408" s="1638"/>
      <c r="M408" s="1638"/>
      <c r="N408" s="1638"/>
      <c r="O408" s="1638"/>
      <c r="P408" s="1638"/>
      <c r="Q408" s="1638"/>
      <c r="R408" s="1638"/>
      <c r="S408" s="1638"/>
      <c r="T408" s="1638"/>
      <c r="U408" s="678"/>
      <c r="V408" s="1638">
        <v>0</v>
      </c>
    </row>
    <row s="1853" customFormat="1" customHeight="1" ht="15">
      <c r="A409" s="1635"/>
      <c r="B409" s="2400"/>
      <c r="C409" s="2401"/>
      <c r="D409" s="692" t="str">
        <f>B408&amp;".2"</f>
        <v>4.127.2</v>
      </c>
      <c r="E409" s="1670" t="s">
        <v>948</v>
      </c>
      <c r="F409" s="2266" t="s">
        <v>305</v>
      </c>
      <c r="G409" s="1741" t="s">
        <v>22</v>
      </c>
      <c r="H409" s="821" t="s">
        <v>22</v>
      </c>
      <c r="I409" s="1741">
        <v>46188</v>
      </c>
      <c r="J409" s="821" t="s">
        <v>22</v>
      </c>
      <c r="K409" s="1528" t="s">
        <v>949</v>
      </c>
      <c r="L409" s="1638"/>
      <c r="M409" s="1638"/>
      <c r="N409" s="1638"/>
      <c r="O409" s="1638"/>
      <c r="P409" s="1638"/>
      <c r="Q409" s="1638"/>
      <c r="R409" s="1638"/>
      <c r="S409" s="1638"/>
      <c r="T409" s="1638"/>
      <c r="U409" s="678"/>
      <c r="V409" s="1638">
        <v>0</v>
      </c>
    </row>
    <row s="1853" customFormat="1" customHeight="1" ht="33.75">
      <c r="A410" s="1638"/>
      <c r="B410" s="2400" t="s">
        <v>1278</v>
      </c>
      <c r="C410" s="2401" t="s">
        <v>688</v>
      </c>
      <c r="D410" s="692" t="str">
        <f>B410&amp;".1"</f>
        <v>4.128.1</v>
      </c>
      <c r="E410" s="1670" t="s">
        <v>946</v>
      </c>
      <c r="F410" s="2266" t="s">
        <v>305</v>
      </c>
      <c r="G410" s="2356" t="s">
        <v>22</v>
      </c>
      <c r="H410" s="821" t="s">
        <v>22</v>
      </c>
      <c r="I410" s="2356" t="s">
        <v>1279</v>
      </c>
      <c r="J410" s="821" t="s">
        <v>22</v>
      </c>
      <c r="K410" s="1528" t="s">
        <v>947</v>
      </c>
      <c r="L410" s="1638"/>
      <c r="M410" s="1638"/>
      <c r="N410" s="1638"/>
      <c r="O410" s="1638"/>
      <c r="P410" s="1638"/>
      <c r="Q410" s="1638"/>
      <c r="R410" s="1638"/>
      <c r="S410" s="1638"/>
      <c r="T410" s="1638"/>
      <c r="U410" s="678"/>
      <c r="V410" s="1638">
        <v>0</v>
      </c>
    </row>
    <row s="1853" customFormat="1" customHeight="1" ht="15">
      <c r="A411" s="1635"/>
      <c r="B411" s="2400"/>
      <c r="C411" s="2401"/>
      <c r="D411" s="692" t="str">
        <f>B410&amp;".2"</f>
        <v>4.128.2</v>
      </c>
      <c r="E411" s="1670" t="s">
        <v>948</v>
      </c>
      <c r="F411" s="2266" t="s">
        <v>305</v>
      </c>
      <c r="G411" s="1741" t="s">
        <v>22</v>
      </c>
      <c r="H411" s="821" t="s">
        <v>22</v>
      </c>
      <c r="I411" s="1741">
        <v>46188</v>
      </c>
      <c r="J411" s="821" t="s">
        <v>22</v>
      </c>
      <c r="K411" s="1528" t="s">
        <v>949</v>
      </c>
      <c r="L411" s="1638"/>
      <c r="M411" s="1638"/>
      <c r="N411" s="1638"/>
      <c r="O411" s="1638"/>
      <c r="P411" s="1638"/>
      <c r="Q411" s="1638"/>
      <c r="R411" s="1638"/>
      <c r="S411" s="1638"/>
      <c r="T411" s="1638"/>
      <c r="U411" s="678"/>
      <c r="V411" s="1638">
        <v>0</v>
      </c>
    </row>
    <row s="1853" customFormat="1" customHeight="1" ht="33.75">
      <c r="A412" s="1638"/>
      <c r="B412" s="2400" t="s">
        <v>1280</v>
      </c>
      <c r="C412" s="2401" t="s">
        <v>688</v>
      </c>
      <c r="D412" s="692" t="str">
        <f>B412&amp;".1"</f>
        <v>4.129.1</v>
      </c>
      <c r="E412" s="1670" t="s">
        <v>946</v>
      </c>
      <c r="F412" s="2266" t="s">
        <v>305</v>
      </c>
      <c r="G412" s="2356" t="s">
        <v>22</v>
      </c>
      <c r="H412" s="821" t="s">
        <v>22</v>
      </c>
      <c r="I412" s="2356" t="s">
        <v>1281</v>
      </c>
      <c r="J412" s="821" t="s">
        <v>22</v>
      </c>
      <c r="K412" s="1528" t="s">
        <v>947</v>
      </c>
      <c r="L412" s="1638"/>
      <c r="M412" s="1638"/>
      <c r="N412" s="1638"/>
      <c r="O412" s="1638"/>
      <c r="P412" s="1638"/>
      <c r="Q412" s="1638"/>
      <c r="R412" s="1638"/>
      <c r="S412" s="1638"/>
      <c r="T412" s="1638"/>
      <c r="U412" s="678"/>
      <c r="V412" s="1638">
        <v>0</v>
      </c>
    </row>
    <row s="1853" customFormat="1" customHeight="1" ht="15">
      <c r="A413" s="1635"/>
      <c r="B413" s="2400"/>
      <c r="C413" s="2401"/>
      <c r="D413" s="692" t="str">
        <f>B412&amp;".2"</f>
        <v>4.129.2</v>
      </c>
      <c r="E413" s="1670" t="s">
        <v>948</v>
      </c>
      <c r="F413" s="2266" t="s">
        <v>305</v>
      </c>
      <c r="G413" s="1741" t="s">
        <v>22</v>
      </c>
      <c r="H413" s="821" t="s">
        <v>22</v>
      </c>
      <c r="I413" s="1741">
        <v>46135</v>
      </c>
      <c r="J413" s="821" t="s">
        <v>22</v>
      </c>
      <c r="K413" s="1528" t="s">
        <v>949</v>
      </c>
      <c r="L413" s="1638"/>
      <c r="M413" s="1638"/>
      <c r="N413" s="1638"/>
      <c r="O413" s="1638"/>
      <c r="P413" s="1638"/>
      <c r="Q413" s="1638"/>
      <c r="R413" s="1638"/>
      <c r="S413" s="1638"/>
      <c r="T413" s="1638"/>
      <c r="U413" s="678"/>
      <c r="V413" s="1638">
        <v>0</v>
      </c>
    </row>
    <row s="1853" customFormat="1" customHeight="1" ht="33.75">
      <c r="A414" s="1638"/>
      <c r="B414" s="2400" t="s">
        <v>1282</v>
      </c>
      <c r="C414" s="2401" t="s">
        <v>688</v>
      </c>
      <c r="D414" s="692" t="str">
        <f>B414&amp;".1"</f>
        <v>4.130.1</v>
      </c>
      <c r="E414" s="1670" t="s">
        <v>946</v>
      </c>
      <c r="F414" s="2266" t="s">
        <v>305</v>
      </c>
      <c r="G414" s="2356" t="s">
        <v>22</v>
      </c>
      <c r="H414" s="821" t="s">
        <v>22</v>
      </c>
      <c r="I414" s="2356" t="s">
        <v>1283</v>
      </c>
      <c r="J414" s="821" t="s">
        <v>22</v>
      </c>
      <c r="K414" s="1528" t="s">
        <v>947</v>
      </c>
      <c r="L414" s="1638"/>
      <c r="M414" s="1638"/>
      <c r="N414" s="1638"/>
      <c r="O414" s="1638"/>
      <c r="P414" s="1638"/>
      <c r="Q414" s="1638"/>
      <c r="R414" s="1638"/>
      <c r="S414" s="1638"/>
      <c r="T414" s="1638"/>
      <c r="U414" s="678"/>
      <c r="V414" s="1638">
        <v>0</v>
      </c>
    </row>
    <row s="1853" customFormat="1" customHeight="1" ht="15">
      <c r="A415" s="1635"/>
      <c r="B415" s="2400"/>
      <c r="C415" s="2401"/>
      <c r="D415" s="692" t="str">
        <f>B414&amp;".2"</f>
        <v>4.130.2</v>
      </c>
      <c r="E415" s="1670" t="s">
        <v>948</v>
      </c>
      <c r="F415" s="2266" t="s">
        <v>305</v>
      </c>
      <c r="G415" s="1741" t="s">
        <v>22</v>
      </c>
      <c r="H415" s="821" t="s">
        <v>22</v>
      </c>
      <c r="I415" s="1741">
        <v>46127</v>
      </c>
      <c r="J415" s="821" t="s">
        <v>22</v>
      </c>
      <c r="K415" s="1528" t="s">
        <v>949</v>
      </c>
      <c r="L415" s="1638"/>
      <c r="M415" s="1638"/>
      <c r="N415" s="1638"/>
      <c r="O415" s="1638"/>
      <c r="P415" s="1638"/>
      <c r="Q415" s="1638"/>
      <c r="R415" s="1638"/>
      <c r="S415" s="1638"/>
      <c r="T415" s="1638"/>
      <c r="U415" s="678"/>
      <c r="V415" s="1638">
        <v>0</v>
      </c>
    </row>
    <row s="1853" customFormat="1" customHeight="1" ht="33.75">
      <c r="A416" s="1638"/>
      <c r="B416" s="2400" t="s">
        <v>1284</v>
      </c>
      <c r="C416" s="2401" t="s">
        <v>688</v>
      </c>
      <c r="D416" s="692" t="str">
        <f>B416&amp;".1"</f>
        <v>4.131.1</v>
      </c>
      <c r="E416" s="1670" t="s">
        <v>946</v>
      </c>
      <c r="F416" s="2266" t="s">
        <v>305</v>
      </c>
      <c r="G416" s="2356" t="s">
        <v>22</v>
      </c>
      <c r="H416" s="821" t="s">
        <v>22</v>
      </c>
      <c r="I416" s="2356" t="s">
        <v>1285</v>
      </c>
      <c r="J416" s="821" t="s">
        <v>22</v>
      </c>
      <c r="K416" s="1528" t="s">
        <v>947</v>
      </c>
      <c r="L416" s="1638"/>
      <c r="M416" s="1638"/>
      <c r="N416" s="1638"/>
      <c r="O416" s="1638"/>
      <c r="P416" s="1638"/>
      <c r="Q416" s="1638"/>
      <c r="R416" s="1638"/>
      <c r="S416" s="1638"/>
      <c r="T416" s="1638"/>
      <c r="U416" s="678"/>
      <c r="V416" s="1638">
        <v>0</v>
      </c>
    </row>
    <row s="1853" customFormat="1" customHeight="1" ht="15">
      <c r="A417" s="1635"/>
      <c r="B417" s="2400"/>
      <c r="C417" s="2401"/>
      <c r="D417" s="692" t="str">
        <f>B416&amp;".2"</f>
        <v>4.131.2</v>
      </c>
      <c r="E417" s="1670" t="s">
        <v>948</v>
      </c>
      <c r="F417" s="2266" t="s">
        <v>305</v>
      </c>
      <c r="G417" s="1741" t="s">
        <v>22</v>
      </c>
      <c r="H417" s="821" t="s">
        <v>22</v>
      </c>
      <c r="I417" s="1741">
        <v>46160</v>
      </c>
      <c r="J417" s="821" t="s">
        <v>22</v>
      </c>
      <c r="K417" s="1528" t="s">
        <v>949</v>
      </c>
      <c r="L417" s="1638"/>
      <c r="M417" s="1638"/>
      <c r="N417" s="1638"/>
      <c r="O417" s="1638"/>
      <c r="P417" s="1638"/>
      <c r="Q417" s="1638"/>
      <c r="R417" s="1638"/>
      <c r="S417" s="1638"/>
      <c r="T417" s="1638"/>
      <c r="U417" s="678"/>
      <c r="V417" s="1638">
        <v>0</v>
      </c>
    </row>
    <row s="1853" customFormat="1" customHeight="1" ht="33.75">
      <c r="A418" s="1638"/>
      <c r="B418" s="2400" t="s">
        <v>1286</v>
      </c>
      <c r="C418" s="2401" t="s">
        <v>688</v>
      </c>
      <c r="D418" s="692" t="str">
        <f>B418&amp;".1"</f>
        <v>4.132.1</v>
      </c>
      <c r="E418" s="1670" t="s">
        <v>946</v>
      </c>
      <c r="F418" s="2266" t="s">
        <v>305</v>
      </c>
      <c r="G418" s="2356" t="s">
        <v>22</v>
      </c>
      <c r="H418" s="821" t="s">
        <v>22</v>
      </c>
      <c r="I418" s="2356" t="s">
        <v>1287</v>
      </c>
      <c r="J418" s="821" t="s">
        <v>22</v>
      </c>
      <c r="K418" s="1528" t="s">
        <v>947</v>
      </c>
      <c r="L418" s="1638"/>
      <c r="M418" s="1638"/>
      <c r="N418" s="1638"/>
      <c r="O418" s="1638"/>
      <c r="P418" s="1638"/>
      <c r="Q418" s="1638"/>
      <c r="R418" s="1638"/>
      <c r="S418" s="1638"/>
      <c r="T418" s="1638"/>
      <c r="U418" s="678"/>
      <c r="V418" s="1638">
        <v>0</v>
      </c>
    </row>
    <row s="1853" customFormat="1" customHeight="1" ht="15">
      <c r="A419" s="1635"/>
      <c r="B419" s="2400"/>
      <c r="C419" s="2401"/>
      <c r="D419" s="692" t="str">
        <f>B418&amp;".2"</f>
        <v>4.132.2</v>
      </c>
      <c r="E419" s="1670" t="s">
        <v>948</v>
      </c>
      <c r="F419" s="2266" t="s">
        <v>305</v>
      </c>
      <c r="G419" s="1741" t="s">
        <v>22</v>
      </c>
      <c r="H419" s="821" t="s">
        <v>22</v>
      </c>
      <c r="I419" s="1741">
        <v>46146</v>
      </c>
      <c r="J419" s="821" t="s">
        <v>22</v>
      </c>
      <c r="K419" s="1528" t="s">
        <v>949</v>
      </c>
      <c r="L419" s="1638"/>
      <c r="M419" s="1638"/>
      <c r="N419" s="1638"/>
      <c r="O419" s="1638"/>
      <c r="P419" s="1638"/>
      <c r="Q419" s="1638"/>
      <c r="R419" s="1638"/>
      <c r="S419" s="1638"/>
      <c r="T419" s="1638"/>
      <c r="U419" s="678"/>
      <c r="V419" s="1638">
        <v>0</v>
      </c>
    </row>
    <row s="1853" customFormat="1" customHeight="1" ht="33.75">
      <c r="A420" s="1638"/>
      <c r="B420" s="2400" t="s">
        <v>1288</v>
      </c>
      <c r="C420" s="2401" t="s">
        <v>688</v>
      </c>
      <c r="D420" s="692" t="str">
        <f>B420&amp;".1"</f>
        <v>4.133.1</v>
      </c>
      <c r="E420" s="1670" t="s">
        <v>946</v>
      </c>
      <c r="F420" s="2266" t="s">
        <v>305</v>
      </c>
      <c r="G420" s="2356" t="s">
        <v>22</v>
      </c>
      <c r="H420" s="821" t="s">
        <v>22</v>
      </c>
      <c r="I420" s="2356" t="s">
        <v>1289</v>
      </c>
      <c r="J420" s="821" t="s">
        <v>22</v>
      </c>
      <c r="K420" s="1528" t="s">
        <v>947</v>
      </c>
      <c r="L420" s="1638"/>
      <c r="M420" s="1638"/>
      <c r="N420" s="1638"/>
      <c r="O420" s="1638"/>
      <c r="P420" s="1638"/>
      <c r="Q420" s="1638"/>
      <c r="R420" s="1638"/>
      <c r="S420" s="1638"/>
      <c r="T420" s="1638"/>
      <c r="U420" s="678"/>
      <c r="V420" s="1638">
        <v>0</v>
      </c>
    </row>
    <row s="1853" customFormat="1" customHeight="1" ht="15">
      <c r="A421" s="1635"/>
      <c r="B421" s="2400"/>
      <c r="C421" s="2401"/>
      <c r="D421" s="692" t="str">
        <f>B420&amp;".2"</f>
        <v>4.133.2</v>
      </c>
      <c r="E421" s="1670" t="s">
        <v>948</v>
      </c>
      <c r="F421" s="2266" t="s">
        <v>305</v>
      </c>
      <c r="G421" s="1741" t="s">
        <v>22</v>
      </c>
      <c r="H421" s="821" t="s">
        <v>22</v>
      </c>
      <c r="I421" s="1741">
        <v>46132</v>
      </c>
      <c r="J421" s="821" t="s">
        <v>22</v>
      </c>
      <c r="K421" s="1528" t="s">
        <v>949</v>
      </c>
      <c r="L421" s="1638"/>
      <c r="M421" s="1638"/>
      <c r="N421" s="1638"/>
      <c r="O421" s="1638"/>
      <c r="P421" s="1638"/>
      <c r="Q421" s="1638"/>
      <c r="R421" s="1638"/>
      <c r="S421" s="1638"/>
      <c r="T421" s="1638"/>
      <c r="U421" s="678"/>
      <c r="V421" s="1638">
        <v>0</v>
      </c>
    </row>
    <row s="1853" customFormat="1" customHeight="1" ht="33.75">
      <c r="A422" s="1638"/>
      <c r="B422" s="2400" t="s">
        <v>1290</v>
      </c>
      <c r="C422" s="2401" t="s">
        <v>688</v>
      </c>
      <c r="D422" s="692" t="str">
        <f>B422&amp;".1"</f>
        <v>4.134.1</v>
      </c>
      <c r="E422" s="1670" t="s">
        <v>946</v>
      </c>
      <c r="F422" s="2266" t="s">
        <v>305</v>
      </c>
      <c r="G422" s="2356" t="s">
        <v>22</v>
      </c>
      <c r="H422" s="821" t="s">
        <v>22</v>
      </c>
      <c r="I422" s="2356" t="s">
        <v>1291</v>
      </c>
      <c r="J422" s="821" t="s">
        <v>22</v>
      </c>
      <c r="K422" s="1528" t="s">
        <v>947</v>
      </c>
      <c r="L422" s="1638"/>
      <c r="M422" s="1638"/>
      <c r="N422" s="1638"/>
      <c r="O422" s="1638"/>
      <c r="P422" s="1638"/>
      <c r="Q422" s="1638"/>
      <c r="R422" s="1638"/>
      <c r="S422" s="1638"/>
      <c r="T422" s="1638"/>
      <c r="U422" s="678"/>
      <c r="V422" s="1638">
        <v>0</v>
      </c>
    </row>
    <row s="1853" customFormat="1" customHeight="1" ht="15">
      <c r="A423" s="1635"/>
      <c r="B423" s="2400"/>
      <c r="C423" s="2401"/>
      <c r="D423" s="692" t="str">
        <f>B422&amp;".2"</f>
        <v>4.134.2</v>
      </c>
      <c r="E423" s="1670" t="s">
        <v>948</v>
      </c>
      <c r="F423" s="2266" t="s">
        <v>305</v>
      </c>
      <c r="G423" s="1741" t="s">
        <v>22</v>
      </c>
      <c r="H423" s="821" t="s">
        <v>22</v>
      </c>
      <c r="I423" s="1741">
        <v>46146</v>
      </c>
      <c r="J423" s="821" t="s">
        <v>22</v>
      </c>
      <c r="K423" s="1528" t="s">
        <v>949</v>
      </c>
      <c r="L423" s="1638"/>
      <c r="M423" s="1638"/>
      <c r="N423" s="1638"/>
      <c r="O423" s="1638"/>
      <c r="P423" s="1638"/>
      <c r="Q423" s="1638"/>
      <c r="R423" s="1638"/>
      <c r="S423" s="1638"/>
      <c r="T423" s="1638"/>
      <c r="U423" s="678"/>
      <c r="V423" s="1638">
        <v>0</v>
      </c>
    </row>
    <row s="1853" customFormat="1" customHeight="1" ht="33.75">
      <c r="A424" s="1638"/>
      <c r="B424" s="2400" t="s">
        <v>1292</v>
      </c>
      <c r="C424" s="2401" t="s">
        <v>688</v>
      </c>
      <c r="D424" s="692" t="str">
        <f>B424&amp;".1"</f>
        <v>4.135.1</v>
      </c>
      <c r="E424" s="1670" t="s">
        <v>946</v>
      </c>
      <c r="F424" s="2266" t="s">
        <v>305</v>
      </c>
      <c r="G424" s="2356" t="s">
        <v>22</v>
      </c>
      <c r="H424" s="821" t="s">
        <v>22</v>
      </c>
      <c r="I424" s="2356" t="s">
        <v>1293</v>
      </c>
      <c r="J424" s="821" t="s">
        <v>22</v>
      </c>
      <c r="K424" s="1528" t="s">
        <v>947</v>
      </c>
      <c r="L424" s="1638"/>
      <c r="M424" s="1638"/>
      <c r="N424" s="1638"/>
      <c r="O424" s="1638"/>
      <c r="P424" s="1638"/>
      <c r="Q424" s="1638"/>
      <c r="R424" s="1638"/>
      <c r="S424" s="1638"/>
      <c r="T424" s="1638"/>
      <c r="U424" s="678"/>
      <c r="V424" s="1638">
        <v>0</v>
      </c>
    </row>
    <row s="1853" customFormat="1" customHeight="1" ht="15">
      <c r="A425" s="1635"/>
      <c r="B425" s="2400"/>
      <c r="C425" s="2401"/>
      <c r="D425" s="692" t="str">
        <f>B424&amp;".2"</f>
        <v>4.135.2</v>
      </c>
      <c r="E425" s="1670" t="s">
        <v>948</v>
      </c>
      <c r="F425" s="2266" t="s">
        <v>305</v>
      </c>
      <c r="G425" s="1741" t="s">
        <v>22</v>
      </c>
      <c r="H425" s="821" t="s">
        <v>22</v>
      </c>
      <c r="I425" s="1741">
        <v>46127</v>
      </c>
      <c r="J425" s="821" t="s">
        <v>22</v>
      </c>
      <c r="K425" s="1528" t="s">
        <v>949</v>
      </c>
      <c r="L425" s="1638"/>
      <c r="M425" s="1638"/>
      <c r="N425" s="1638"/>
      <c r="O425" s="1638"/>
      <c r="P425" s="1638"/>
      <c r="Q425" s="1638"/>
      <c r="R425" s="1638"/>
      <c r="S425" s="1638"/>
      <c r="T425" s="1638"/>
      <c r="U425" s="678"/>
      <c r="V425" s="1638">
        <v>0</v>
      </c>
    </row>
    <row s="1853" customFormat="1" customHeight="1" ht="33.75">
      <c r="A426" s="1638"/>
      <c r="B426" s="2400" t="s">
        <v>1294</v>
      </c>
      <c r="C426" s="2401" t="s">
        <v>688</v>
      </c>
      <c r="D426" s="692" t="str">
        <f>B426&amp;".1"</f>
        <v>4.136.1</v>
      </c>
      <c r="E426" s="1670" t="s">
        <v>946</v>
      </c>
      <c r="F426" s="2266" t="s">
        <v>305</v>
      </c>
      <c r="G426" s="2356" t="s">
        <v>22</v>
      </c>
      <c r="H426" s="821" t="s">
        <v>22</v>
      </c>
      <c r="I426" s="2356" t="s">
        <v>1295</v>
      </c>
      <c r="J426" s="821" t="s">
        <v>22</v>
      </c>
      <c r="K426" s="1528" t="s">
        <v>947</v>
      </c>
      <c r="L426" s="1638"/>
      <c r="M426" s="1638"/>
      <c r="N426" s="1638"/>
      <c r="O426" s="1638"/>
      <c r="P426" s="1638"/>
      <c r="Q426" s="1638"/>
      <c r="R426" s="1638"/>
      <c r="S426" s="1638"/>
      <c r="T426" s="1638"/>
      <c r="U426" s="678"/>
      <c r="V426" s="1638">
        <v>0</v>
      </c>
    </row>
    <row s="1853" customFormat="1" customHeight="1" ht="15">
      <c r="A427" s="1635"/>
      <c r="B427" s="2400"/>
      <c r="C427" s="2401"/>
      <c r="D427" s="692" t="str">
        <f>B426&amp;".2"</f>
        <v>4.136.2</v>
      </c>
      <c r="E427" s="1670" t="s">
        <v>948</v>
      </c>
      <c r="F427" s="2266" t="s">
        <v>305</v>
      </c>
      <c r="G427" s="1741" t="s">
        <v>22</v>
      </c>
      <c r="H427" s="821" t="s">
        <v>22</v>
      </c>
      <c r="I427" s="1741">
        <v>46126</v>
      </c>
      <c r="J427" s="821" t="s">
        <v>22</v>
      </c>
      <c r="K427" s="1528" t="s">
        <v>949</v>
      </c>
      <c r="L427" s="1638"/>
      <c r="M427" s="1638"/>
      <c r="N427" s="1638"/>
      <c r="O427" s="1638"/>
      <c r="P427" s="1638"/>
      <c r="Q427" s="1638"/>
      <c r="R427" s="1638"/>
      <c r="S427" s="1638"/>
      <c r="T427" s="1638"/>
      <c r="U427" s="678"/>
      <c r="V427" s="1638">
        <v>0</v>
      </c>
    </row>
    <row s="1853" customFormat="1" customHeight="1" ht="33.75">
      <c r="A428" s="1638"/>
      <c r="B428" s="2400" t="s">
        <v>1296</v>
      </c>
      <c r="C428" s="2401" t="s">
        <v>688</v>
      </c>
      <c r="D428" s="692" t="str">
        <f>B428&amp;".1"</f>
        <v>4.137.1</v>
      </c>
      <c r="E428" s="1670" t="s">
        <v>946</v>
      </c>
      <c r="F428" s="2266" t="s">
        <v>305</v>
      </c>
      <c r="G428" s="2356" t="s">
        <v>22</v>
      </c>
      <c r="H428" s="821" t="s">
        <v>22</v>
      </c>
      <c r="I428" s="2356" t="s">
        <v>1297</v>
      </c>
      <c r="J428" s="821" t="s">
        <v>22</v>
      </c>
      <c r="K428" s="1528" t="s">
        <v>947</v>
      </c>
      <c r="L428" s="1638"/>
      <c r="M428" s="1638"/>
      <c r="N428" s="1638"/>
      <c r="O428" s="1638"/>
      <c r="P428" s="1638"/>
      <c r="Q428" s="1638"/>
      <c r="R428" s="1638"/>
      <c r="S428" s="1638"/>
      <c r="T428" s="1638"/>
      <c r="U428" s="678"/>
      <c r="V428" s="1638">
        <v>0</v>
      </c>
    </row>
    <row s="1853" customFormat="1" customHeight="1" ht="15">
      <c r="A429" s="1635"/>
      <c r="B429" s="2400"/>
      <c r="C429" s="2401"/>
      <c r="D429" s="692" t="str">
        <f>B428&amp;".2"</f>
        <v>4.137.2</v>
      </c>
      <c r="E429" s="1670" t="s">
        <v>948</v>
      </c>
      <c r="F429" s="2266" t="s">
        <v>305</v>
      </c>
      <c r="G429" s="1741" t="s">
        <v>22</v>
      </c>
      <c r="H429" s="821" t="s">
        <v>22</v>
      </c>
      <c r="I429" s="1741">
        <v>46148</v>
      </c>
      <c r="J429" s="821" t="s">
        <v>22</v>
      </c>
      <c r="K429" s="1528" t="s">
        <v>949</v>
      </c>
      <c r="L429" s="1638"/>
      <c r="M429" s="1638"/>
      <c r="N429" s="1638"/>
      <c r="O429" s="1638"/>
      <c r="P429" s="1638"/>
      <c r="Q429" s="1638"/>
      <c r="R429" s="1638"/>
      <c r="S429" s="1638"/>
      <c r="T429" s="1638"/>
      <c r="U429" s="678"/>
      <c r="V429" s="1638">
        <v>0</v>
      </c>
    </row>
    <row s="1853" customFormat="1" customHeight="1" ht="33.75">
      <c r="A430" s="1638"/>
      <c r="B430" s="2400" t="s">
        <v>1298</v>
      </c>
      <c r="C430" s="2401" t="s">
        <v>688</v>
      </c>
      <c r="D430" s="692" t="str">
        <f>B430&amp;".1"</f>
        <v>4.138.1</v>
      </c>
      <c r="E430" s="1670" t="s">
        <v>946</v>
      </c>
      <c r="F430" s="2266" t="s">
        <v>305</v>
      </c>
      <c r="G430" s="2356" t="s">
        <v>22</v>
      </c>
      <c r="H430" s="821" t="s">
        <v>22</v>
      </c>
      <c r="I430" s="2356" t="s">
        <v>1299</v>
      </c>
      <c r="J430" s="821" t="s">
        <v>22</v>
      </c>
      <c r="K430" s="1528" t="s">
        <v>947</v>
      </c>
      <c r="L430" s="1638"/>
      <c r="M430" s="1638"/>
      <c r="N430" s="1638"/>
      <c r="O430" s="1638"/>
      <c r="P430" s="1638"/>
      <c r="Q430" s="1638"/>
      <c r="R430" s="1638"/>
      <c r="S430" s="1638"/>
      <c r="T430" s="1638"/>
      <c r="U430" s="678"/>
      <c r="V430" s="1638">
        <v>0</v>
      </c>
    </row>
    <row s="1853" customFormat="1" customHeight="1" ht="15">
      <c r="A431" s="1635"/>
      <c r="B431" s="2400"/>
      <c r="C431" s="2401"/>
      <c r="D431" s="692" t="str">
        <f>B430&amp;".2"</f>
        <v>4.138.2</v>
      </c>
      <c r="E431" s="1670" t="s">
        <v>948</v>
      </c>
      <c r="F431" s="2266" t="s">
        <v>305</v>
      </c>
      <c r="G431" s="1741" t="s">
        <v>22</v>
      </c>
      <c r="H431" s="821" t="s">
        <v>22</v>
      </c>
      <c r="I431" s="1741">
        <v>46126</v>
      </c>
      <c r="J431" s="821" t="s">
        <v>22</v>
      </c>
      <c r="K431" s="1528" t="s">
        <v>949</v>
      </c>
      <c r="L431" s="1638"/>
      <c r="M431" s="1638"/>
      <c r="N431" s="1638"/>
      <c r="O431" s="1638"/>
      <c r="P431" s="1638"/>
      <c r="Q431" s="1638"/>
      <c r="R431" s="1638"/>
      <c r="S431" s="1638"/>
      <c r="T431" s="1638"/>
      <c r="U431" s="678"/>
      <c r="V431" s="1638">
        <v>0</v>
      </c>
    </row>
    <row s="1853" customFormat="1" customHeight="1" ht="33.75">
      <c r="A432" s="1638"/>
      <c r="B432" s="2400" t="s">
        <v>1300</v>
      </c>
      <c r="C432" s="2401" t="s">
        <v>688</v>
      </c>
      <c r="D432" s="692" t="str">
        <f>B432&amp;".1"</f>
        <v>4.139.1</v>
      </c>
      <c r="E432" s="1670" t="s">
        <v>946</v>
      </c>
      <c r="F432" s="2266" t="s">
        <v>305</v>
      </c>
      <c r="G432" s="2356" t="s">
        <v>22</v>
      </c>
      <c r="H432" s="821" t="s">
        <v>22</v>
      </c>
      <c r="I432" s="2356" t="s">
        <v>1301</v>
      </c>
      <c r="J432" s="821" t="s">
        <v>22</v>
      </c>
      <c r="K432" s="1528" t="s">
        <v>947</v>
      </c>
      <c r="L432" s="1638"/>
      <c r="M432" s="1638"/>
      <c r="N432" s="1638"/>
      <c r="O432" s="1638"/>
      <c r="P432" s="1638"/>
      <c r="Q432" s="1638"/>
      <c r="R432" s="1638"/>
      <c r="S432" s="1638"/>
      <c r="T432" s="1638"/>
      <c r="U432" s="678"/>
      <c r="V432" s="1638">
        <v>0</v>
      </c>
    </row>
    <row s="1853" customFormat="1" customHeight="1" ht="15">
      <c r="A433" s="1635"/>
      <c r="B433" s="2400"/>
      <c r="C433" s="2401"/>
      <c r="D433" s="692" t="str">
        <f>B432&amp;".2"</f>
        <v>4.139.2</v>
      </c>
      <c r="E433" s="1670" t="s">
        <v>948</v>
      </c>
      <c r="F433" s="2266" t="s">
        <v>305</v>
      </c>
      <c r="G433" s="1741" t="s">
        <v>22</v>
      </c>
      <c r="H433" s="821" t="s">
        <v>22</v>
      </c>
      <c r="I433" s="1741">
        <v>46141</v>
      </c>
      <c r="J433" s="821" t="s">
        <v>22</v>
      </c>
      <c r="K433" s="1528" t="s">
        <v>949</v>
      </c>
      <c r="L433" s="1638"/>
      <c r="M433" s="1638"/>
      <c r="N433" s="1638"/>
      <c r="O433" s="1638"/>
      <c r="P433" s="1638"/>
      <c r="Q433" s="1638"/>
      <c r="R433" s="1638"/>
      <c r="S433" s="1638"/>
      <c r="T433" s="1638"/>
      <c r="U433" s="678"/>
      <c r="V433" s="1638">
        <v>0</v>
      </c>
    </row>
    <row s="1853" customFormat="1" customHeight="1" ht="33.75">
      <c r="A434" s="1638"/>
      <c r="B434" s="2400" t="s">
        <v>1302</v>
      </c>
      <c r="C434" s="2401" t="s">
        <v>688</v>
      </c>
      <c r="D434" s="692" t="str">
        <f>B434&amp;".1"</f>
        <v>4.140.1</v>
      </c>
      <c r="E434" s="1670" t="s">
        <v>946</v>
      </c>
      <c r="F434" s="2266" t="s">
        <v>305</v>
      </c>
      <c r="G434" s="2356" t="s">
        <v>22</v>
      </c>
      <c r="H434" s="821" t="s">
        <v>22</v>
      </c>
      <c r="I434" s="2356" t="s">
        <v>1303</v>
      </c>
      <c r="J434" s="821" t="s">
        <v>22</v>
      </c>
      <c r="K434" s="1528" t="s">
        <v>947</v>
      </c>
      <c r="L434" s="1638"/>
      <c r="M434" s="1638"/>
      <c r="N434" s="1638"/>
      <c r="O434" s="1638"/>
      <c r="P434" s="1638"/>
      <c r="Q434" s="1638"/>
      <c r="R434" s="1638"/>
      <c r="S434" s="1638"/>
      <c r="T434" s="1638"/>
      <c r="U434" s="678"/>
      <c r="V434" s="1638">
        <v>0</v>
      </c>
    </row>
    <row s="1853" customFormat="1" customHeight="1" ht="15">
      <c r="A435" s="1635"/>
      <c r="B435" s="2400"/>
      <c r="C435" s="2401"/>
      <c r="D435" s="692" t="str">
        <f>B434&amp;".2"</f>
        <v>4.140.2</v>
      </c>
      <c r="E435" s="1670" t="s">
        <v>948</v>
      </c>
      <c r="F435" s="2266" t="s">
        <v>305</v>
      </c>
      <c r="G435" s="1741" t="s">
        <v>22</v>
      </c>
      <c r="H435" s="821" t="s">
        <v>22</v>
      </c>
      <c r="I435" s="1741">
        <v>46157</v>
      </c>
      <c r="J435" s="821" t="s">
        <v>22</v>
      </c>
      <c r="K435" s="1528" t="s">
        <v>949</v>
      </c>
      <c r="L435" s="1638"/>
      <c r="M435" s="1638"/>
      <c r="N435" s="1638"/>
      <c r="O435" s="1638"/>
      <c r="P435" s="1638"/>
      <c r="Q435" s="1638"/>
      <c r="R435" s="1638"/>
      <c r="S435" s="1638"/>
      <c r="T435" s="1638"/>
      <c r="U435" s="678"/>
      <c r="V435" s="1638">
        <v>0</v>
      </c>
    </row>
    <row s="1853" customFormat="1" customHeight="1" ht="33.75">
      <c r="A436" s="1638"/>
      <c r="B436" s="2400" t="s">
        <v>1304</v>
      </c>
      <c r="C436" s="2401" t="s">
        <v>688</v>
      </c>
      <c r="D436" s="692" t="str">
        <f>B436&amp;".1"</f>
        <v>4.141.1</v>
      </c>
      <c r="E436" s="1670" t="s">
        <v>946</v>
      </c>
      <c r="F436" s="2266" t="s">
        <v>305</v>
      </c>
      <c r="G436" s="2356" t="s">
        <v>22</v>
      </c>
      <c r="H436" s="821" t="s">
        <v>22</v>
      </c>
      <c r="I436" s="2356" t="s">
        <v>1305</v>
      </c>
      <c r="J436" s="821" t="s">
        <v>22</v>
      </c>
      <c r="K436" s="1528" t="s">
        <v>947</v>
      </c>
      <c r="L436" s="1638"/>
      <c r="M436" s="1638"/>
      <c r="N436" s="1638"/>
      <c r="O436" s="1638"/>
      <c r="P436" s="1638"/>
      <c r="Q436" s="1638"/>
      <c r="R436" s="1638"/>
      <c r="S436" s="1638"/>
      <c r="T436" s="1638"/>
      <c r="U436" s="678"/>
      <c r="V436" s="1638">
        <v>0</v>
      </c>
    </row>
    <row s="1853" customFormat="1" customHeight="1" ht="15">
      <c r="A437" s="1635"/>
      <c r="B437" s="2400"/>
      <c r="C437" s="2401"/>
      <c r="D437" s="692" t="str">
        <f>B436&amp;".2"</f>
        <v>4.141.2</v>
      </c>
      <c r="E437" s="1670" t="s">
        <v>948</v>
      </c>
      <c r="F437" s="2266" t="s">
        <v>305</v>
      </c>
      <c r="G437" s="1741" t="s">
        <v>22</v>
      </c>
      <c r="H437" s="821" t="s">
        <v>22</v>
      </c>
      <c r="I437" s="1741">
        <v>46122</v>
      </c>
      <c r="J437" s="821" t="s">
        <v>22</v>
      </c>
      <c r="K437" s="1528" t="s">
        <v>949</v>
      </c>
      <c r="L437" s="1638"/>
      <c r="M437" s="1638"/>
      <c r="N437" s="1638"/>
      <c r="O437" s="1638"/>
      <c r="P437" s="1638"/>
      <c r="Q437" s="1638"/>
      <c r="R437" s="1638"/>
      <c r="S437" s="1638"/>
      <c r="T437" s="1638"/>
      <c r="U437" s="678"/>
      <c r="V437" s="1638">
        <v>0</v>
      </c>
    </row>
    <row s="1853" customFormat="1" customHeight="1" ht="33.75">
      <c r="A438" s="1638"/>
      <c r="B438" s="2400" t="s">
        <v>1306</v>
      </c>
      <c r="C438" s="2401" t="s">
        <v>688</v>
      </c>
      <c r="D438" s="692" t="str">
        <f>B438&amp;".1"</f>
        <v>4.142.1</v>
      </c>
      <c r="E438" s="1670" t="s">
        <v>946</v>
      </c>
      <c r="F438" s="2266" t="s">
        <v>305</v>
      </c>
      <c r="G438" s="2356" t="s">
        <v>22</v>
      </c>
      <c r="H438" s="821" t="s">
        <v>22</v>
      </c>
      <c r="I438" s="2356" t="s">
        <v>1307</v>
      </c>
      <c r="J438" s="821" t="s">
        <v>22</v>
      </c>
      <c r="K438" s="1528" t="s">
        <v>947</v>
      </c>
      <c r="L438" s="1638"/>
      <c r="M438" s="1638"/>
      <c r="N438" s="1638"/>
      <c r="O438" s="1638"/>
      <c r="P438" s="1638"/>
      <c r="Q438" s="1638"/>
      <c r="R438" s="1638"/>
      <c r="S438" s="1638"/>
      <c r="T438" s="1638"/>
      <c r="U438" s="678"/>
      <c r="V438" s="1638">
        <v>0</v>
      </c>
    </row>
    <row s="1853" customFormat="1" customHeight="1" ht="15">
      <c r="A439" s="1635"/>
      <c r="B439" s="2400"/>
      <c r="C439" s="2401"/>
      <c r="D439" s="692" t="str">
        <f>B438&amp;".2"</f>
        <v>4.142.2</v>
      </c>
      <c r="E439" s="1670" t="s">
        <v>948</v>
      </c>
      <c r="F439" s="2266" t="s">
        <v>305</v>
      </c>
      <c r="G439" s="1741" t="s">
        <v>22</v>
      </c>
      <c r="H439" s="821" t="s">
        <v>22</v>
      </c>
      <c r="I439" s="1741">
        <v>46125</v>
      </c>
      <c r="J439" s="821" t="s">
        <v>22</v>
      </c>
      <c r="K439" s="1528" t="s">
        <v>949</v>
      </c>
      <c r="L439" s="1638"/>
      <c r="M439" s="1638"/>
      <c r="N439" s="1638"/>
      <c r="O439" s="1638"/>
      <c r="P439" s="1638"/>
      <c r="Q439" s="1638"/>
      <c r="R439" s="1638"/>
      <c r="S439" s="1638"/>
      <c r="T439" s="1638"/>
      <c r="U439" s="678"/>
      <c r="V439" s="1638">
        <v>0</v>
      </c>
    </row>
    <row s="1853" customFormat="1" customHeight="1" ht="33.75">
      <c r="A440" s="1638"/>
      <c r="B440" s="2400" t="s">
        <v>1308</v>
      </c>
      <c r="C440" s="2401" t="s">
        <v>688</v>
      </c>
      <c r="D440" s="692" t="str">
        <f>B440&amp;".1"</f>
        <v>4.143.1</v>
      </c>
      <c r="E440" s="1670" t="s">
        <v>946</v>
      </c>
      <c r="F440" s="2266" t="s">
        <v>305</v>
      </c>
      <c r="G440" s="2356" t="s">
        <v>22</v>
      </c>
      <c r="H440" s="821" t="s">
        <v>22</v>
      </c>
      <c r="I440" s="2356" t="s">
        <v>1309</v>
      </c>
      <c r="J440" s="821" t="s">
        <v>22</v>
      </c>
      <c r="K440" s="1528" t="s">
        <v>947</v>
      </c>
      <c r="L440" s="1638"/>
      <c r="M440" s="1638"/>
      <c r="N440" s="1638"/>
      <c r="O440" s="1638"/>
      <c r="P440" s="1638"/>
      <c r="Q440" s="1638"/>
      <c r="R440" s="1638"/>
      <c r="S440" s="1638"/>
      <c r="T440" s="1638"/>
      <c r="U440" s="678"/>
      <c r="V440" s="1638">
        <v>0</v>
      </c>
    </row>
    <row s="1853" customFormat="1" customHeight="1" ht="15">
      <c r="A441" s="1635"/>
      <c r="B441" s="2400"/>
      <c r="C441" s="2401"/>
      <c r="D441" s="692" t="str">
        <f>B440&amp;".2"</f>
        <v>4.143.2</v>
      </c>
      <c r="E441" s="1670" t="s">
        <v>948</v>
      </c>
      <c r="F441" s="2266" t="s">
        <v>305</v>
      </c>
      <c r="G441" s="1741" t="s">
        <v>22</v>
      </c>
      <c r="H441" s="821" t="s">
        <v>22</v>
      </c>
      <c r="I441" s="1741">
        <v>46125</v>
      </c>
      <c r="J441" s="821" t="s">
        <v>22</v>
      </c>
      <c r="K441" s="1528" t="s">
        <v>949</v>
      </c>
      <c r="L441" s="1638"/>
      <c r="M441" s="1638"/>
      <c r="N441" s="1638"/>
      <c r="O441" s="1638"/>
      <c r="P441" s="1638"/>
      <c r="Q441" s="1638"/>
      <c r="R441" s="1638"/>
      <c r="S441" s="1638"/>
      <c r="T441" s="1638"/>
      <c r="U441" s="678"/>
      <c r="V441" s="1638">
        <v>0</v>
      </c>
    </row>
    <row s="1853" customFormat="1" customHeight="1" ht="33.75">
      <c r="A442" s="1638"/>
      <c r="B442" s="2400" t="s">
        <v>1310</v>
      </c>
      <c r="C442" s="2401" t="s">
        <v>688</v>
      </c>
      <c r="D442" s="692" t="str">
        <f>B442&amp;".1"</f>
        <v>4.144.1</v>
      </c>
      <c r="E442" s="1670" t="s">
        <v>946</v>
      </c>
      <c r="F442" s="2266" t="s">
        <v>305</v>
      </c>
      <c r="G442" s="2356" t="s">
        <v>22</v>
      </c>
      <c r="H442" s="821" t="s">
        <v>22</v>
      </c>
      <c r="I442" s="2356" t="s">
        <v>1311</v>
      </c>
      <c r="J442" s="821" t="s">
        <v>22</v>
      </c>
      <c r="K442" s="1528" t="s">
        <v>947</v>
      </c>
      <c r="L442" s="1638"/>
      <c r="M442" s="1638"/>
      <c r="N442" s="1638"/>
      <c r="O442" s="1638"/>
      <c r="P442" s="1638"/>
      <c r="Q442" s="1638"/>
      <c r="R442" s="1638"/>
      <c r="S442" s="1638"/>
      <c r="T442" s="1638"/>
      <c r="U442" s="678"/>
      <c r="V442" s="1638">
        <v>0</v>
      </c>
    </row>
    <row s="1853" customFormat="1" customHeight="1" ht="15">
      <c r="A443" s="1635"/>
      <c r="B443" s="2400"/>
      <c r="C443" s="2401"/>
      <c r="D443" s="692" t="str">
        <f>B442&amp;".2"</f>
        <v>4.144.2</v>
      </c>
      <c r="E443" s="1670" t="s">
        <v>948</v>
      </c>
      <c r="F443" s="2266" t="s">
        <v>305</v>
      </c>
      <c r="G443" s="1741" t="s">
        <v>22</v>
      </c>
      <c r="H443" s="821" t="s">
        <v>22</v>
      </c>
      <c r="I443" s="1741">
        <v>46125</v>
      </c>
      <c r="J443" s="821" t="s">
        <v>22</v>
      </c>
      <c r="K443" s="1528" t="s">
        <v>949</v>
      </c>
      <c r="L443" s="1638"/>
      <c r="M443" s="1638"/>
      <c r="N443" s="1638"/>
      <c r="O443" s="1638"/>
      <c r="P443" s="1638"/>
      <c r="Q443" s="1638"/>
      <c r="R443" s="1638"/>
      <c r="S443" s="1638"/>
      <c r="T443" s="1638"/>
      <c r="U443" s="678"/>
      <c r="V443" s="1638">
        <v>0</v>
      </c>
    </row>
    <row s="1853" customFormat="1" customHeight="1" ht="33.75">
      <c r="A444" s="1638"/>
      <c r="B444" s="2400" t="s">
        <v>1312</v>
      </c>
      <c r="C444" s="2401" t="s">
        <v>688</v>
      </c>
      <c r="D444" s="692" t="str">
        <f>B444&amp;".1"</f>
        <v>4.145.1</v>
      </c>
      <c r="E444" s="1670" t="s">
        <v>946</v>
      </c>
      <c r="F444" s="2266" t="s">
        <v>305</v>
      </c>
      <c r="G444" s="2356" t="s">
        <v>22</v>
      </c>
      <c r="H444" s="821" t="s">
        <v>22</v>
      </c>
      <c r="I444" s="2356" t="s">
        <v>1313</v>
      </c>
      <c r="J444" s="821" t="s">
        <v>22</v>
      </c>
      <c r="K444" s="1528" t="s">
        <v>947</v>
      </c>
      <c r="L444" s="1638"/>
      <c r="M444" s="1638"/>
      <c r="N444" s="1638"/>
      <c r="O444" s="1638"/>
      <c r="P444" s="1638"/>
      <c r="Q444" s="1638"/>
      <c r="R444" s="1638"/>
      <c r="S444" s="1638"/>
      <c r="T444" s="1638"/>
      <c r="U444" s="678"/>
      <c r="V444" s="1638">
        <v>0</v>
      </c>
    </row>
    <row s="1853" customFormat="1" customHeight="1" ht="15">
      <c r="A445" s="1635"/>
      <c r="B445" s="2400"/>
      <c r="C445" s="2401"/>
      <c r="D445" s="692" t="str">
        <f>B444&amp;".2"</f>
        <v>4.145.2</v>
      </c>
      <c r="E445" s="1670" t="s">
        <v>948</v>
      </c>
      <c r="F445" s="2266" t="s">
        <v>305</v>
      </c>
      <c r="G445" s="1741" t="s">
        <v>22</v>
      </c>
      <c r="H445" s="821" t="s">
        <v>22</v>
      </c>
      <c r="I445" s="1741">
        <v>46195</v>
      </c>
      <c r="J445" s="821" t="s">
        <v>22</v>
      </c>
      <c r="K445" s="1528" t="s">
        <v>949</v>
      </c>
      <c r="L445" s="1638"/>
      <c r="M445" s="1638"/>
      <c r="N445" s="1638"/>
      <c r="O445" s="1638"/>
      <c r="P445" s="1638"/>
      <c r="Q445" s="1638"/>
      <c r="R445" s="1638"/>
      <c r="S445" s="1638"/>
      <c r="T445" s="1638"/>
      <c r="U445" s="678"/>
      <c r="V445" s="1638">
        <v>0</v>
      </c>
    </row>
    <row s="1853" customFormat="1" customHeight="1" ht="33.75">
      <c r="A446" s="1638"/>
      <c r="B446" s="2400" t="s">
        <v>1314</v>
      </c>
      <c r="C446" s="2401" t="s">
        <v>688</v>
      </c>
      <c r="D446" s="692" t="str">
        <f>B446&amp;".1"</f>
        <v>4.146.1</v>
      </c>
      <c r="E446" s="1670" t="s">
        <v>946</v>
      </c>
      <c r="F446" s="2266" t="s">
        <v>305</v>
      </c>
      <c r="G446" s="2356" t="s">
        <v>22</v>
      </c>
      <c r="H446" s="821" t="s">
        <v>22</v>
      </c>
      <c r="I446" s="2356" t="s">
        <v>1315</v>
      </c>
      <c r="J446" s="821" t="s">
        <v>22</v>
      </c>
      <c r="K446" s="1528" t="s">
        <v>947</v>
      </c>
      <c r="L446" s="1638"/>
      <c r="M446" s="1638"/>
      <c r="N446" s="1638"/>
      <c r="O446" s="1638"/>
      <c r="P446" s="1638"/>
      <c r="Q446" s="1638"/>
      <c r="R446" s="1638"/>
      <c r="S446" s="1638"/>
      <c r="T446" s="1638"/>
      <c r="U446" s="678"/>
      <c r="V446" s="1638">
        <v>0</v>
      </c>
    </row>
    <row s="1853" customFormat="1" customHeight="1" ht="15">
      <c r="A447" s="1635"/>
      <c r="B447" s="2400"/>
      <c r="C447" s="2401"/>
      <c r="D447" s="692" t="str">
        <f>B446&amp;".2"</f>
        <v>4.146.2</v>
      </c>
      <c r="E447" s="1670" t="s">
        <v>948</v>
      </c>
      <c r="F447" s="2266" t="s">
        <v>305</v>
      </c>
      <c r="G447" s="1741" t="s">
        <v>22</v>
      </c>
      <c r="H447" s="821" t="s">
        <v>22</v>
      </c>
      <c r="I447" s="1741">
        <v>46142</v>
      </c>
      <c r="J447" s="821" t="s">
        <v>22</v>
      </c>
      <c r="K447" s="1528" t="s">
        <v>949</v>
      </c>
      <c r="L447" s="1638"/>
      <c r="M447" s="1638"/>
      <c r="N447" s="1638"/>
      <c r="O447" s="1638"/>
      <c r="P447" s="1638"/>
      <c r="Q447" s="1638"/>
      <c r="R447" s="1638"/>
      <c r="S447" s="1638"/>
      <c r="T447" s="1638"/>
      <c r="U447" s="678"/>
      <c r="V447" s="1638">
        <v>0</v>
      </c>
    </row>
    <row s="1853" customFormat="1" customHeight="1" ht="33.75">
      <c r="A448" s="1638"/>
      <c r="B448" s="2400" t="s">
        <v>1316</v>
      </c>
      <c r="C448" s="2401" t="s">
        <v>688</v>
      </c>
      <c r="D448" s="692" t="str">
        <f>B448&amp;".1"</f>
        <v>4.147.1</v>
      </c>
      <c r="E448" s="1670" t="s">
        <v>946</v>
      </c>
      <c r="F448" s="2266" t="s">
        <v>305</v>
      </c>
      <c r="G448" s="2356" t="s">
        <v>22</v>
      </c>
      <c r="H448" s="821" t="s">
        <v>22</v>
      </c>
      <c r="I448" s="2356" t="s">
        <v>1317</v>
      </c>
      <c r="J448" s="821" t="s">
        <v>22</v>
      </c>
      <c r="K448" s="1528" t="s">
        <v>947</v>
      </c>
      <c r="L448" s="1638"/>
      <c r="M448" s="1638"/>
      <c r="N448" s="1638"/>
      <c r="O448" s="1638"/>
      <c r="P448" s="1638"/>
      <c r="Q448" s="1638"/>
      <c r="R448" s="1638"/>
      <c r="S448" s="1638"/>
      <c r="T448" s="1638"/>
      <c r="U448" s="678"/>
      <c r="V448" s="1638">
        <v>0</v>
      </c>
    </row>
    <row s="1853" customFormat="1" customHeight="1" ht="15">
      <c r="A449" s="1635"/>
      <c r="B449" s="2400"/>
      <c r="C449" s="2401"/>
      <c r="D449" s="692" t="str">
        <f>B448&amp;".2"</f>
        <v>4.147.2</v>
      </c>
      <c r="E449" s="1670" t="s">
        <v>948</v>
      </c>
      <c r="F449" s="2266" t="s">
        <v>305</v>
      </c>
      <c r="G449" s="1741" t="s">
        <v>22</v>
      </c>
      <c r="H449" s="821" t="s">
        <v>22</v>
      </c>
      <c r="I449" s="1741">
        <v>46142</v>
      </c>
      <c r="J449" s="821" t="s">
        <v>22</v>
      </c>
      <c r="K449" s="1528" t="s">
        <v>949</v>
      </c>
      <c r="L449" s="1638"/>
      <c r="M449" s="1638"/>
      <c r="N449" s="1638"/>
      <c r="O449" s="1638"/>
      <c r="P449" s="1638"/>
      <c r="Q449" s="1638"/>
      <c r="R449" s="1638"/>
      <c r="S449" s="1638"/>
      <c r="T449" s="1638"/>
      <c r="U449" s="678"/>
      <c r="V449" s="1638">
        <v>0</v>
      </c>
    </row>
    <row s="1853" customFormat="1" customHeight="1" ht="33.75">
      <c r="A450" s="1638"/>
      <c r="B450" s="2400" t="s">
        <v>1318</v>
      </c>
      <c r="C450" s="2401" t="s">
        <v>688</v>
      </c>
      <c r="D450" s="692" t="str">
        <f>B450&amp;".1"</f>
        <v>4.148.1</v>
      </c>
      <c r="E450" s="1670" t="s">
        <v>946</v>
      </c>
      <c r="F450" s="2266" t="s">
        <v>305</v>
      </c>
      <c r="G450" s="2356" t="s">
        <v>22</v>
      </c>
      <c r="H450" s="821" t="s">
        <v>22</v>
      </c>
      <c r="I450" s="2356" t="s">
        <v>1319</v>
      </c>
      <c r="J450" s="821" t="s">
        <v>22</v>
      </c>
      <c r="K450" s="1528" t="s">
        <v>947</v>
      </c>
      <c r="L450" s="1638"/>
      <c r="M450" s="1638"/>
      <c r="N450" s="1638"/>
      <c r="O450" s="1638"/>
      <c r="P450" s="1638"/>
      <c r="Q450" s="1638"/>
      <c r="R450" s="1638"/>
      <c r="S450" s="1638"/>
      <c r="T450" s="1638"/>
      <c r="U450" s="678"/>
      <c r="V450" s="1638">
        <v>0</v>
      </c>
    </row>
    <row s="1853" customFormat="1" customHeight="1" ht="15">
      <c r="A451" s="1635"/>
      <c r="B451" s="2400"/>
      <c r="C451" s="2401"/>
      <c r="D451" s="692" t="str">
        <f>B450&amp;".2"</f>
        <v>4.148.2</v>
      </c>
      <c r="E451" s="1670" t="s">
        <v>948</v>
      </c>
      <c r="F451" s="2266" t="s">
        <v>305</v>
      </c>
      <c r="G451" s="1741" t="s">
        <v>22</v>
      </c>
      <c r="H451" s="821" t="s">
        <v>22</v>
      </c>
      <c r="I451" s="1741">
        <v>46146</v>
      </c>
      <c r="J451" s="821" t="s">
        <v>22</v>
      </c>
      <c r="K451" s="1528" t="s">
        <v>949</v>
      </c>
      <c r="L451" s="1638"/>
      <c r="M451" s="1638"/>
      <c r="N451" s="1638"/>
      <c r="O451" s="1638"/>
      <c r="P451" s="1638"/>
      <c r="Q451" s="1638"/>
      <c r="R451" s="1638"/>
      <c r="S451" s="1638"/>
      <c r="T451" s="1638"/>
      <c r="U451" s="678"/>
      <c r="V451" s="1638">
        <v>0</v>
      </c>
    </row>
    <row s="1853" customFormat="1" customHeight="1" ht="33.75">
      <c r="A452" s="1638"/>
      <c r="B452" s="2400" t="s">
        <v>1320</v>
      </c>
      <c r="C452" s="2401" t="s">
        <v>688</v>
      </c>
      <c r="D452" s="692" t="str">
        <f>B452&amp;".1"</f>
        <v>4.149.1</v>
      </c>
      <c r="E452" s="1670" t="s">
        <v>946</v>
      </c>
      <c r="F452" s="2266" t="s">
        <v>305</v>
      </c>
      <c r="G452" s="2356" t="s">
        <v>22</v>
      </c>
      <c r="H452" s="821" t="s">
        <v>22</v>
      </c>
      <c r="I452" s="2356" t="s">
        <v>1321</v>
      </c>
      <c r="J452" s="821" t="s">
        <v>22</v>
      </c>
      <c r="K452" s="1528" t="s">
        <v>947</v>
      </c>
      <c r="L452" s="1638"/>
      <c r="M452" s="1638"/>
      <c r="N452" s="1638"/>
      <c r="O452" s="1638"/>
      <c r="P452" s="1638"/>
      <c r="Q452" s="1638"/>
      <c r="R452" s="1638"/>
      <c r="S452" s="1638"/>
      <c r="T452" s="1638"/>
      <c r="U452" s="678"/>
      <c r="V452" s="1638">
        <v>0</v>
      </c>
    </row>
    <row s="1853" customFormat="1" customHeight="1" ht="15">
      <c r="A453" s="1635"/>
      <c r="B453" s="2400"/>
      <c r="C453" s="2401"/>
      <c r="D453" s="692" t="str">
        <f>B452&amp;".2"</f>
        <v>4.149.2</v>
      </c>
      <c r="E453" s="1670" t="s">
        <v>948</v>
      </c>
      <c r="F453" s="2266" t="s">
        <v>305</v>
      </c>
      <c r="G453" s="1741" t="s">
        <v>22</v>
      </c>
      <c r="H453" s="821" t="s">
        <v>22</v>
      </c>
      <c r="I453" s="1741">
        <v>46129</v>
      </c>
      <c r="J453" s="821" t="s">
        <v>22</v>
      </c>
      <c r="K453" s="1528" t="s">
        <v>949</v>
      </c>
      <c r="L453" s="1638"/>
      <c r="M453" s="1638"/>
      <c r="N453" s="1638"/>
      <c r="O453" s="1638"/>
      <c r="P453" s="1638"/>
      <c r="Q453" s="1638"/>
      <c r="R453" s="1638"/>
      <c r="S453" s="1638"/>
      <c r="T453" s="1638"/>
      <c r="U453" s="678"/>
      <c r="V453" s="1638">
        <v>0</v>
      </c>
    </row>
    <row s="1853" customFormat="1" customHeight="1" ht="33.75">
      <c r="A454" s="1638"/>
      <c r="B454" s="2400" t="s">
        <v>1322</v>
      </c>
      <c r="C454" s="2401" t="s">
        <v>688</v>
      </c>
      <c r="D454" s="692" t="str">
        <f>B454&amp;".1"</f>
        <v>4.150.1</v>
      </c>
      <c r="E454" s="1670" t="s">
        <v>946</v>
      </c>
      <c r="F454" s="2266" t="s">
        <v>305</v>
      </c>
      <c r="G454" s="2356" t="s">
        <v>22</v>
      </c>
      <c r="H454" s="821" t="s">
        <v>22</v>
      </c>
      <c r="I454" s="2356" t="s">
        <v>1323</v>
      </c>
      <c r="J454" s="821" t="s">
        <v>22</v>
      </c>
      <c r="K454" s="1528" t="s">
        <v>947</v>
      </c>
      <c r="L454" s="1638"/>
      <c r="M454" s="1638"/>
      <c r="N454" s="1638"/>
      <c r="O454" s="1638"/>
      <c r="P454" s="1638"/>
      <c r="Q454" s="1638"/>
      <c r="R454" s="1638"/>
      <c r="S454" s="1638"/>
      <c r="T454" s="1638"/>
      <c r="U454" s="678"/>
      <c r="V454" s="1638">
        <v>0</v>
      </c>
    </row>
    <row s="1853" customFormat="1" customHeight="1" ht="15">
      <c r="A455" s="1635"/>
      <c r="B455" s="2400"/>
      <c r="C455" s="2401"/>
      <c r="D455" s="692" t="str">
        <f>B454&amp;".2"</f>
        <v>4.150.2</v>
      </c>
      <c r="E455" s="1670" t="s">
        <v>948</v>
      </c>
      <c r="F455" s="2266" t="s">
        <v>305</v>
      </c>
      <c r="G455" s="1741" t="s">
        <v>22</v>
      </c>
      <c r="H455" s="821" t="s">
        <v>22</v>
      </c>
      <c r="I455" s="1741">
        <v>46113</v>
      </c>
      <c r="J455" s="821" t="s">
        <v>22</v>
      </c>
      <c r="K455" s="1528" t="s">
        <v>949</v>
      </c>
      <c r="L455" s="1638"/>
      <c r="M455" s="1638"/>
      <c r="N455" s="1638"/>
      <c r="O455" s="1638"/>
      <c r="P455" s="1638"/>
      <c r="Q455" s="1638"/>
      <c r="R455" s="1638"/>
      <c r="S455" s="1638"/>
      <c r="T455" s="1638"/>
      <c r="U455" s="678"/>
      <c r="V455" s="1638">
        <v>0</v>
      </c>
    </row>
    <row s="1853" customFormat="1" customHeight="1" ht="33.75">
      <c r="A456" s="1638"/>
      <c r="B456" s="2400" t="s">
        <v>1324</v>
      </c>
      <c r="C456" s="2401" t="s">
        <v>688</v>
      </c>
      <c r="D456" s="692" t="str">
        <f>B456&amp;".1"</f>
        <v>4.151.1</v>
      </c>
      <c r="E456" s="1670" t="s">
        <v>946</v>
      </c>
      <c r="F456" s="2266" t="s">
        <v>305</v>
      </c>
      <c r="G456" s="2356" t="s">
        <v>22</v>
      </c>
      <c r="H456" s="821" t="s">
        <v>22</v>
      </c>
      <c r="I456" s="2356" t="s">
        <v>1325</v>
      </c>
      <c r="J456" s="821" t="s">
        <v>22</v>
      </c>
      <c r="K456" s="1528" t="s">
        <v>947</v>
      </c>
      <c r="L456" s="1638"/>
      <c r="M456" s="1638"/>
      <c r="N456" s="1638"/>
      <c r="O456" s="1638"/>
      <c r="P456" s="1638"/>
      <c r="Q456" s="1638"/>
      <c r="R456" s="1638"/>
      <c r="S456" s="1638"/>
      <c r="T456" s="1638"/>
      <c r="U456" s="678"/>
      <c r="V456" s="1638">
        <v>0</v>
      </c>
    </row>
    <row s="1853" customFormat="1" customHeight="1" ht="15">
      <c r="A457" s="1635"/>
      <c r="B457" s="2400"/>
      <c r="C457" s="2401"/>
      <c r="D457" s="692" t="str">
        <f>B456&amp;".2"</f>
        <v>4.151.2</v>
      </c>
      <c r="E457" s="1670" t="s">
        <v>948</v>
      </c>
      <c r="F457" s="2266" t="s">
        <v>305</v>
      </c>
      <c r="G457" s="1741" t="s">
        <v>22</v>
      </c>
      <c r="H457" s="821" t="s">
        <v>22</v>
      </c>
      <c r="I457" s="1741">
        <v>46118</v>
      </c>
      <c r="J457" s="821" t="s">
        <v>22</v>
      </c>
      <c r="K457" s="1528" t="s">
        <v>949</v>
      </c>
      <c r="L457" s="1638"/>
      <c r="M457" s="1638"/>
      <c r="N457" s="1638"/>
      <c r="O457" s="1638"/>
      <c r="P457" s="1638"/>
      <c r="Q457" s="1638"/>
      <c r="R457" s="1638"/>
      <c r="S457" s="1638"/>
      <c r="T457" s="1638"/>
      <c r="U457" s="678"/>
      <c r="V457" s="1638">
        <v>0</v>
      </c>
    </row>
    <row s="1853" customFormat="1" customHeight="1" ht="33.75">
      <c r="A458" s="1638"/>
      <c r="B458" s="2400" t="s">
        <v>1326</v>
      </c>
      <c r="C458" s="2401" t="s">
        <v>688</v>
      </c>
      <c r="D458" s="692" t="str">
        <f>B458&amp;".1"</f>
        <v>4.152.1</v>
      </c>
      <c r="E458" s="1670" t="s">
        <v>946</v>
      </c>
      <c r="F458" s="2266" t="s">
        <v>305</v>
      </c>
      <c r="G458" s="2356" t="s">
        <v>22</v>
      </c>
      <c r="H458" s="821" t="s">
        <v>22</v>
      </c>
      <c r="I458" s="2356" t="s">
        <v>1327</v>
      </c>
      <c r="J458" s="821" t="s">
        <v>22</v>
      </c>
      <c r="K458" s="1528" t="s">
        <v>947</v>
      </c>
      <c r="L458" s="1638"/>
      <c r="M458" s="1638"/>
      <c r="N458" s="1638"/>
      <c r="O458" s="1638"/>
      <c r="P458" s="1638"/>
      <c r="Q458" s="1638"/>
      <c r="R458" s="1638"/>
      <c r="S458" s="1638"/>
      <c r="T458" s="1638"/>
      <c r="U458" s="678"/>
      <c r="V458" s="1638">
        <v>0</v>
      </c>
    </row>
    <row s="1853" customFormat="1" customHeight="1" ht="15">
      <c r="A459" s="1635"/>
      <c r="B459" s="2400"/>
      <c r="C459" s="2401"/>
      <c r="D459" s="692" t="str">
        <f>B458&amp;".2"</f>
        <v>4.152.2</v>
      </c>
      <c r="E459" s="1670" t="s">
        <v>948</v>
      </c>
      <c r="F459" s="2266" t="s">
        <v>305</v>
      </c>
      <c r="G459" s="1741" t="s">
        <v>22</v>
      </c>
      <c r="H459" s="821" t="s">
        <v>22</v>
      </c>
      <c r="I459" s="1741">
        <v>46118</v>
      </c>
      <c r="J459" s="821" t="s">
        <v>22</v>
      </c>
      <c r="K459" s="1528" t="s">
        <v>949</v>
      </c>
      <c r="L459" s="1638"/>
      <c r="M459" s="1638"/>
      <c r="N459" s="1638"/>
      <c r="O459" s="1638"/>
      <c r="P459" s="1638"/>
      <c r="Q459" s="1638"/>
      <c r="R459" s="1638"/>
      <c r="S459" s="1638"/>
      <c r="T459" s="1638"/>
      <c r="U459" s="678"/>
      <c r="V459" s="1638">
        <v>0</v>
      </c>
    </row>
    <row s="1853" customFormat="1" customHeight="1" ht="33.75">
      <c r="A460" s="1638"/>
      <c r="B460" s="2400" t="s">
        <v>1328</v>
      </c>
      <c r="C460" s="2401" t="s">
        <v>688</v>
      </c>
      <c r="D460" s="692" t="str">
        <f>B460&amp;".1"</f>
        <v>4.153.1</v>
      </c>
      <c r="E460" s="1670" t="s">
        <v>946</v>
      </c>
      <c r="F460" s="2266" t="s">
        <v>305</v>
      </c>
      <c r="G460" s="2356" t="s">
        <v>22</v>
      </c>
      <c r="H460" s="821" t="s">
        <v>22</v>
      </c>
      <c r="I460" s="2356" t="s">
        <v>1329</v>
      </c>
      <c r="J460" s="821" t="s">
        <v>22</v>
      </c>
      <c r="K460" s="1528" t="s">
        <v>947</v>
      </c>
      <c r="L460" s="1638"/>
      <c r="M460" s="1638"/>
      <c r="N460" s="1638"/>
      <c r="O460" s="1638"/>
      <c r="P460" s="1638"/>
      <c r="Q460" s="1638"/>
      <c r="R460" s="1638"/>
      <c r="S460" s="1638"/>
      <c r="T460" s="1638"/>
      <c r="U460" s="678"/>
      <c r="V460" s="1638">
        <v>0</v>
      </c>
    </row>
    <row s="1853" customFormat="1" customHeight="1" ht="15">
      <c r="A461" s="1635"/>
      <c r="B461" s="2400"/>
      <c r="C461" s="2401"/>
      <c r="D461" s="692" t="str">
        <f>B460&amp;".2"</f>
        <v>4.153.2</v>
      </c>
      <c r="E461" s="1670" t="s">
        <v>948</v>
      </c>
      <c r="F461" s="2266" t="s">
        <v>305</v>
      </c>
      <c r="G461" s="1741" t="s">
        <v>22</v>
      </c>
      <c r="H461" s="821" t="s">
        <v>22</v>
      </c>
      <c r="I461" s="1741">
        <v>46142</v>
      </c>
      <c r="J461" s="821" t="s">
        <v>22</v>
      </c>
      <c r="K461" s="1528" t="s">
        <v>949</v>
      </c>
      <c r="L461" s="1638"/>
      <c r="M461" s="1638"/>
      <c r="N461" s="1638"/>
      <c r="O461" s="1638"/>
      <c r="P461" s="1638"/>
      <c r="Q461" s="1638"/>
      <c r="R461" s="1638"/>
      <c r="S461" s="1638"/>
      <c r="T461" s="1638"/>
      <c r="U461" s="678"/>
      <c r="V461" s="1638">
        <v>0</v>
      </c>
    </row>
    <row s="1853" customFormat="1" customHeight="1" ht="33.75">
      <c r="A462" s="1638"/>
      <c r="B462" s="2400" t="s">
        <v>1330</v>
      </c>
      <c r="C462" s="2401" t="s">
        <v>688</v>
      </c>
      <c r="D462" s="692" t="str">
        <f>B462&amp;".1"</f>
        <v>4.154.1</v>
      </c>
      <c r="E462" s="1670" t="s">
        <v>946</v>
      </c>
      <c r="F462" s="2266" t="s">
        <v>305</v>
      </c>
      <c r="G462" s="2356" t="s">
        <v>22</v>
      </c>
      <c r="H462" s="821" t="s">
        <v>22</v>
      </c>
      <c r="I462" s="2356" t="s">
        <v>1331</v>
      </c>
      <c r="J462" s="821" t="s">
        <v>22</v>
      </c>
      <c r="K462" s="1528" t="s">
        <v>947</v>
      </c>
      <c r="L462" s="1638"/>
      <c r="M462" s="1638"/>
      <c r="N462" s="1638"/>
      <c r="O462" s="1638"/>
      <c r="P462" s="1638"/>
      <c r="Q462" s="1638"/>
      <c r="R462" s="1638"/>
      <c r="S462" s="1638"/>
      <c r="T462" s="1638"/>
      <c r="U462" s="678"/>
      <c r="V462" s="1638">
        <v>0</v>
      </c>
    </row>
    <row s="1853" customFormat="1" customHeight="1" ht="15">
      <c r="A463" s="1635"/>
      <c r="B463" s="2400"/>
      <c r="C463" s="2401"/>
      <c r="D463" s="692" t="str">
        <f>B462&amp;".2"</f>
        <v>4.154.2</v>
      </c>
      <c r="E463" s="1670" t="s">
        <v>948</v>
      </c>
      <c r="F463" s="2266" t="s">
        <v>305</v>
      </c>
      <c r="G463" s="1741" t="s">
        <v>22</v>
      </c>
      <c r="H463" s="821" t="s">
        <v>22</v>
      </c>
      <c r="I463" s="1741">
        <v>46174</v>
      </c>
      <c r="J463" s="821" t="s">
        <v>22</v>
      </c>
      <c r="K463" s="1528" t="s">
        <v>949</v>
      </c>
      <c r="L463" s="1638"/>
      <c r="M463" s="1638"/>
      <c r="N463" s="1638"/>
      <c r="O463" s="1638"/>
      <c r="P463" s="1638"/>
      <c r="Q463" s="1638"/>
      <c r="R463" s="1638"/>
      <c r="S463" s="1638"/>
      <c r="T463" s="1638"/>
      <c r="U463" s="678"/>
      <c r="V463" s="1638">
        <v>0</v>
      </c>
    </row>
    <row s="1853" customFormat="1" customHeight="1" ht="33.75">
      <c r="A464" s="1638"/>
      <c r="B464" s="2400" t="s">
        <v>1332</v>
      </c>
      <c r="C464" s="2401" t="s">
        <v>688</v>
      </c>
      <c r="D464" s="692" t="str">
        <f>B464&amp;".1"</f>
        <v>4.155.1</v>
      </c>
      <c r="E464" s="1670" t="s">
        <v>946</v>
      </c>
      <c r="F464" s="2266" t="s">
        <v>305</v>
      </c>
      <c r="G464" s="2356" t="s">
        <v>22</v>
      </c>
      <c r="H464" s="821" t="s">
        <v>22</v>
      </c>
      <c r="I464" s="2356" t="s">
        <v>1333</v>
      </c>
      <c r="J464" s="821" t="s">
        <v>22</v>
      </c>
      <c r="K464" s="1528" t="s">
        <v>947</v>
      </c>
      <c r="L464" s="1638"/>
      <c r="M464" s="1638"/>
      <c r="N464" s="1638"/>
      <c r="O464" s="1638"/>
      <c r="P464" s="1638"/>
      <c r="Q464" s="1638"/>
      <c r="R464" s="1638"/>
      <c r="S464" s="1638"/>
      <c r="T464" s="1638"/>
      <c r="U464" s="678"/>
      <c r="V464" s="1638">
        <v>0</v>
      </c>
    </row>
    <row s="1853" customFormat="1" customHeight="1" ht="15">
      <c r="A465" s="1635"/>
      <c r="B465" s="2400"/>
      <c r="C465" s="2401"/>
      <c r="D465" s="692" t="str">
        <f>B464&amp;".2"</f>
        <v>4.155.2</v>
      </c>
      <c r="E465" s="1670" t="s">
        <v>948</v>
      </c>
      <c r="F465" s="2266" t="s">
        <v>305</v>
      </c>
      <c r="G465" s="1741" t="s">
        <v>22</v>
      </c>
      <c r="H465" s="821" t="s">
        <v>22</v>
      </c>
      <c r="I465" s="1741">
        <v>46199</v>
      </c>
      <c r="J465" s="821" t="s">
        <v>22</v>
      </c>
      <c r="K465" s="1528" t="s">
        <v>949</v>
      </c>
      <c r="L465" s="1638"/>
      <c r="M465" s="1638"/>
      <c r="N465" s="1638"/>
      <c r="O465" s="1638"/>
      <c r="P465" s="1638"/>
      <c r="Q465" s="1638"/>
      <c r="R465" s="1638"/>
      <c r="S465" s="1638"/>
      <c r="T465" s="1638"/>
      <c r="U465" s="678"/>
      <c r="V465" s="1638">
        <v>0</v>
      </c>
    </row>
    <row s="1853" customFormat="1" customHeight="1" ht="33.75">
      <c r="A466" s="1638"/>
      <c r="B466" s="2400" t="s">
        <v>1334</v>
      </c>
      <c r="C466" s="2401" t="s">
        <v>688</v>
      </c>
      <c r="D466" s="692" t="str">
        <f>B466&amp;".1"</f>
        <v>4.156.1</v>
      </c>
      <c r="E466" s="1670" t="s">
        <v>946</v>
      </c>
      <c r="F466" s="2266" t="s">
        <v>305</v>
      </c>
      <c r="G466" s="2356" t="s">
        <v>22</v>
      </c>
      <c r="H466" s="821" t="s">
        <v>22</v>
      </c>
      <c r="I466" s="2356" t="s">
        <v>1335</v>
      </c>
      <c r="J466" s="821" t="s">
        <v>22</v>
      </c>
      <c r="K466" s="1528" t="s">
        <v>947</v>
      </c>
      <c r="L466" s="1638"/>
      <c r="M466" s="1638"/>
      <c r="N466" s="1638"/>
      <c r="O466" s="1638"/>
      <c r="P466" s="1638"/>
      <c r="Q466" s="1638"/>
      <c r="R466" s="1638"/>
      <c r="S466" s="1638"/>
      <c r="T466" s="1638"/>
      <c r="U466" s="678"/>
      <c r="V466" s="1638">
        <v>0</v>
      </c>
    </row>
    <row s="1853" customFormat="1" customHeight="1" ht="15">
      <c r="A467" s="1635"/>
      <c r="B467" s="2400"/>
      <c r="C467" s="2401"/>
      <c r="D467" s="692" t="str">
        <f>B466&amp;".2"</f>
        <v>4.156.2</v>
      </c>
      <c r="E467" s="1670" t="s">
        <v>948</v>
      </c>
      <c r="F467" s="2266" t="s">
        <v>305</v>
      </c>
      <c r="G467" s="1741" t="s">
        <v>22</v>
      </c>
      <c r="H467" s="821" t="s">
        <v>22</v>
      </c>
      <c r="I467" s="1741">
        <v>46113</v>
      </c>
      <c r="J467" s="821" t="s">
        <v>22</v>
      </c>
      <c r="K467" s="1528" t="s">
        <v>949</v>
      </c>
      <c r="L467" s="1638"/>
      <c r="M467" s="1638"/>
      <c r="N467" s="1638"/>
      <c r="O467" s="1638"/>
      <c r="P467" s="1638"/>
      <c r="Q467" s="1638"/>
      <c r="R467" s="1638"/>
      <c r="S467" s="1638"/>
      <c r="T467" s="1638"/>
      <c r="U467" s="678"/>
      <c r="V467" s="1638">
        <v>0</v>
      </c>
    </row>
    <row s="1853" customFormat="1" customHeight="1" ht="33.75">
      <c r="A468" s="1638"/>
      <c r="B468" s="2400" t="s">
        <v>1336</v>
      </c>
      <c r="C468" s="2401" t="s">
        <v>688</v>
      </c>
      <c r="D468" s="692" t="str">
        <f>B468&amp;".1"</f>
        <v>4.157.1</v>
      </c>
      <c r="E468" s="1670" t="s">
        <v>946</v>
      </c>
      <c r="F468" s="2266" t="s">
        <v>305</v>
      </c>
      <c r="G468" s="2356" t="s">
        <v>22</v>
      </c>
      <c r="H468" s="821" t="s">
        <v>22</v>
      </c>
      <c r="I468" s="2356" t="s">
        <v>1337</v>
      </c>
      <c r="J468" s="821" t="s">
        <v>22</v>
      </c>
      <c r="K468" s="1528" t="s">
        <v>947</v>
      </c>
      <c r="L468" s="1638"/>
      <c r="M468" s="1638"/>
      <c r="N468" s="1638"/>
      <c r="O468" s="1638"/>
      <c r="P468" s="1638"/>
      <c r="Q468" s="1638"/>
      <c r="R468" s="1638"/>
      <c r="S468" s="1638"/>
      <c r="T468" s="1638"/>
      <c r="U468" s="678"/>
      <c r="V468" s="1638">
        <v>0</v>
      </c>
    </row>
    <row s="1853" customFormat="1" customHeight="1" ht="15">
      <c r="A469" s="1635"/>
      <c r="B469" s="2400"/>
      <c r="C469" s="2401"/>
      <c r="D469" s="692" t="str">
        <f>B468&amp;".2"</f>
        <v>4.157.2</v>
      </c>
      <c r="E469" s="1670" t="s">
        <v>948</v>
      </c>
      <c r="F469" s="2266" t="s">
        <v>305</v>
      </c>
      <c r="G469" s="1741" t="s">
        <v>22</v>
      </c>
      <c r="H469" s="821" t="s">
        <v>22</v>
      </c>
      <c r="I469" s="1741">
        <v>46142</v>
      </c>
      <c r="J469" s="821" t="s">
        <v>22</v>
      </c>
      <c r="K469" s="1528" t="s">
        <v>949</v>
      </c>
      <c r="L469" s="1638"/>
      <c r="M469" s="1638"/>
      <c r="N469" s="1638"/>
      <c r="O469" s="1638"/>
      <c r="P469" s="1638"/>
      <c r="Q469" s="1638"/>
      <c r="R469" s="1638"/>
      <c r="S469" s="1638"/>
      <c r="T469" s="1638"/>
      <c r="U469" s="678"/>
      <c r="V469" s="1638">
        <v>0</v>
      </c>
    </row>
    <row s="1853" customFormat="1" customHeight="1" ht="33.75">
      <c r="A470" s="1638"/>
      <c r="B470" s="2400" t="s">
        <v>1338</v>
      </c>
      <c r="C470" s="2401" t="s">
        <v>688</v>
      </c>
      <c r="D470" s="692" t="str">
        <f>B470&amp;".1"</f>
        <v>4.158.1</v>
      </c>
      <c r="E470" s="1670" t="s">
        <v>946</v>
      </c>
      <c r="F470" s="2266" t="s">
        <v>305</v>
      </c>
      <c r="G470" s="2356" t="s">
        <v>22</v>
      </c>
      <c r="H470" s="821" t="s">
        <v>22</v>
      </c>
      <c r="I470" s="2356" t="s">
        <v>1339</v>
      </c>
      <c r="J470" s="821" t="s">
        <v>22</v>
      </c>
      <c r="K470" s="1528" t="s">
        <v>947</v>
      </c>
      <c r="L470" s="1638"/>
      <c r="M470" s="1638"/>
      <c r="N470" s="1638"/>
      <c r="O470" s="1638"/>
      <c r="P470" s="1638"/>
      <c r="Q470" s="1638"/>
      <c r="R470" s="1638"/>
      <c r="S470" s="1638"/>
      <c r="T470" s="1638"/>
      <c r="U470" s="678"/>
      <c r="V470" s="1638">
        <v>0</v>
      </c>
    </row>
    <row s="1853" customFormat="1" customHeight="1" ht="15">
      <c r="A471" s="1635"/>
      <c r="B471" s="2400"/>
      <c r="C471" s="2401"/>
      <c r="D471" s="692" t="str">
        <f>B470&amp;".2"</f>
        <v>4.158.2</v>
      </c>
      <c r="E471" s="1670" t="s">
        <v>948</v>
      </c>
      <c r="F471" s="2266" t="s">
        <v>305</v>
      </c>
      <c r="G471" s="1741" t="s">
        <v>22</v>
      </c>
      <c r="H471" s="821" t="s">
        <v>22</v>
      </c>
      <c r="I471" s="1741">
        <v>46141</v>
      </c>
      <c r="J471" s="821" t="s">
        <v>22</v>
      </c>
      <c r="K471" s="1528" t="s">
        <v>949</v>
      </c>
      <c r="L471" s="1638"/>
      <c r="M471" s="1638"/>
      <c r="N471" s="1638"/>
      <c r="O471" s="1638"/>
      <c r="P471" s="1638"/>
      <c r="Q471" s="1638"/>
      <c r="R471" s="1638"/>
      <c r="S471" s="1638"/>
      <c r="T471" s="1638"/>
      <c r="U471" s="678"/>
      <c r="V471" s="1638">
        <v>0</v>
      </c>
    </row>
    <row s="1853" customFormat="1" customHeight="1" ht="33.75">
      <c r="A472" s="1638"/>
      <c r="B472" s="2400" t="s">
        <v>1340</v>
      </c>
      <c r="C472" s="2401" t="s">
        <v>688</v>
      </c>
      <c r="D472" s="692" t="str">
        <f>B472&amp;".1"</f>
        <v>4.159.1</v>
      </c>
      <c r="E472" s="1670" t="s">
        <v>946</v>
      </c>
      <c r="F472" s="2266" t="s">
        <v>305</v>
      </c>
      <c r="G472" s="2356" t="s">
        <v>22</v>
      </c>
      <c r="H472" s="821" t="s">
        <v>22</v>
      </c>
      <c r="I472" s="2356" t="s">
        <v>1341</v>
      </c>
      <c r="J472" s="821" t="s">
        <v>22</v>
      </c>
      <c r="K472" s="1528" t="s">
        <v>947</v>
      </c>
      <c r="L472" s="1638"/>
      <c r="M472" s="1638"/>
      <c r="N472" s="1638"/>
      <c r="O472" s="1638"/>
      <c r="P472" s="1638"/>
      <c r="Q472" s="1638"/>
      <c r="R472" s="1638"/>
      <c r="S472" s="1638"/>
      <c r="T472" s="1638"/>
      <c r="U472" s="678"/>
      <c r="V472" s="1638">
        <v>0</v>
      </c>
    </row>
    <row s="1853" customFormat="1" customHeight="1" ht="15">
      <c r="A473" s="1635"/>
      <c r="B473" s="2400"/>
      <c r="C473" s="2401"/>
      <c r="D473" s="692" t="str">
        <f>B472&amp;".2"</f>
        <v>4.159.2</v>
      </c>
      <c r="E473" s="1670" t="s">
        <v>948</v>
      </c>
      <c r="F473" s="2266" t="s">
        <v>305</v>
      </c>
      <c r="G473" s="1741" t="s">
        <v>22</v>
      </c>
      <c r="H473" s="821" t="s">
        <v>22</v>
      </c>
      <c r="I473" s="1741">
        <v>46150</v>
      </c>
      <c r="J473" s="821" t="s">
        <v>22</v>
      </c>
      <c r="K473" s="1528" t="s">
        <v>949</v>
      </c>
      <c r="L473" s="1638"/>
      <c r="M473" s="1638"/>
      <c r="N473" s="1638"/>
      <c r="O473" s="1638"/>
      <c r="P473" s="1638"/>
      <c r="Q473" s="1638"/>
      <c r="R473" s="1638"/>
      <c r="S473" s="1638"/>
      <c r="T473" s="1638"/>
      <c r="U473" s="678"/>
      <c r="V473" s="1638">
        <v>0</v>
      </c>
    </row>
    <row s="1853" customFormat="1" customHeight="1" ht="33.75">
      <c r="A474" s="1638"/>
      <c r="B474" s="2400" t="s">
        <v>1342</v>
      </c>
      <c r="C474" s="2401" t="s">
        <v>688</v>
      </c>
      <c r="D474" s="692" t="str">
        <f>B474&amp;".1"</f>
        <v>4.160.1</v>
      </c>
      <c r="E474" s="1670" t="s">
        <v>946</v>
      </c>
      <c r="F474" s="2266" t="s">
        <v>305</v>
      </c>
      <c r="G474" s="2356" t="s">
        <v>22</v>
      </c>
      <c r="H474" s="821" t="s">
        <v>22</v>
      </c>
      <c r="I474" s="2356" t="s">
        <v>1343</v>
      </c>
      <c r="J474" s="821" t="s">
        <v>22</v>
      </c>
      <c r="K474" s="1528" t="s">
        <v>947</v>
      </c>
      <c r="L474" s="1638"/>
      <c r="M474" s="1638"/>
      <c r="N474" s="1638"/>
      <c r="O474" s="1638"/>
      <c r="P474" s="1638"/>
      <c r="Q474" s="1638"/>
      <c r="R474" s="1638"/>
      <c r="S474" s="1638"/>
      <c r="T474" s="1638"/>
      <c r="U474" s="678"/>
      <c r="V474" s="1638">
        <v>0</v>
      </c>
    </row>
    <row s="1853" customFormat="1" customHeight="1" ht="15">
      <c r="A475" s="1635"/>
      <c r="B475" s="2400"/>
      <c r="C475" s="2401"/>
      <c r="D475" s="692" t="str">
        <f>B474&amp;".2"</f>
        <v>4.160.2</v>
      </c>
      <c r="E475" s="1670" t="s">
        <v>948</v>
      </c>
      <c r="F475" s="2266" t="s">
        <v>305</v>
      </c>
      <c r="G475" s="1741" t="s">
        <v>22</v>
      </c>
      <c r="H475" s="821" t="s">
        <v>22</v>
      </c>
      <c r="I475" s="1741">
        <v>46150</v>
      </c>
      <c r="J475" s="821" t="s">
        <v>22</v>
      </c>
      <c r="K475" s="1528" t="s">
        <v>949</v>
      </c>
      <c r="L475" s="1638"/>
      <c r="M475" s="1638"/>
      <c r="N475" s="1638"/>
      <c r="O475" s="1638"/>
      <c r="P475" s="1638"/>
      <c r="Q475" s="1638"/>
      <c r="R475" s="1638"/>
      <c r="S475" s="1638"/>
      <c r="T475" s="1638"/>
      <c r="U475" s="678"/>
      <c r="V475" s="1638">
        <v>0</v>
      </c>
    </row>
    <row s="1853" customFormat="1" customHeight="1" ht="33.75">
      <c r="A476" s="1638"/>
      <c r="B476" s="2400" t="s">
        <v>1344</v>
      </c>
      <c r="C476" s="2401" t="s">
        <v>688</v>
      </c>
      <c r="D476" s="692" t="str">
        <f>B476&amp;".1"</f>
        <v>4.161.1</v>
      </c>
      <c r="E476" s="1670" t="s">
        <v>946</v>
      </c>
      <c r="F476" s="2266" t="s">
        <v>305</v>
      </c>
      <c r="G476" s="2356" t="s">
        <v>22</v>
      </c>
      <c r="H476" s="821" t="s">
        <v>22</v>
      </c>
      <c r="I476" s="2356" t="s">
        <v>1345</v>
      </c>
      <c r="J476" s="821" t="s">
        <v>22</v>
      </c>
      <c r="K476" s="1528" t="s">
        <v>947</v>
      </c>
      <c r="L476" s="1638"/>
      <c r="M476" s="1638"/>
      <c r="N476" s="1638"/>
      <c r="O476" s="1638"/>
      <c r="P476" s="1638"/>
      <c r="Q476" s="1638"/>
      <c r="R476" s="1638"/>
      <c r="S476" s="1638"/>
      <c r="T476" s="1638"/>
      <c r="U476" s="678"/>
      <c r="V476" s="1638">
        <v>0</v>
      </c>
    </row>
    <row s="1853" customFormat="1" customHeight="1" ht="15">
      <c r="A477" s="1635"/>
      <c r="B477" s="2400"/>
      <c r="C477" s="2401"/>
      <c r="D477" s="692" t="str">
        <f>B476&amp;".2"</f>
        <v>4.161.2</v>
      </c>
      <c r="E477" s="1670" t="s">
        <v>948</v>
      </c>
      <c r="F477" s="2266" t="s">
        <v>305</v>
      </c>
      <c r="G477" s="1741" t="s">
        <v>22</v>
      </c>
      <c r="H477" s="821" t="s">
        <v>22</v>
      </c>
      <c r="I477" s="1741">
        <v>46177</v>
      </c>
      <c r="J477" s="821" t="s">
        <v>22</v>
      </c>
      <c r="K477" s="1528" t="s">
        <v>949</v>
      </c>
      <c r="L477" s="1638"/>
      <c r="M477" s="1638"/>
      <c r="N477" s="1638"/>
      <c r="O477" s="1638"/>
      <c r="P477" s="1638"/>
      <c r="Q477" s="1638"/>
      <c r="R477" s="1638"/>
      <c r="S477" s="1638"/>
      <c r="T477" s="1638"/>
      <c r="U477" s="678"/>
      <c r="V477" s="1638">
        <v>0</v>
      </c>
    </row>
    <row s="1853" customFormat="1" customHeight="1" ht="33.75">
      <c r="A478" s="1638"/>
      <c r="B478" s="2400" t="s">
        <v>1346</v>
      </c>
      <c r="C478" s="2401" t="s">
        <v>688</v>
      </c>
      <c r="D478" s="692" t="str">
        <f>B478&amp;".1"</f>
        <v>4.162.1</v>
      </c>
      <c r="E478" s="1670" t="s">
        <v>946</v>
      </c>
      <c r="F478" s="2266" t="s">
        <v>305</v>
      </c>
      <c r="G478" s="2356" t="s">
        <v>22</v>
      </c>
      <c r="H478" s="821" t="s">
        <v>22</v>
      </c>
      <c r="I478" s="2356" t="s">
        <v>1347</v>
      </c>
      <c r="J478" s="821" t="s">
        <v>22</v>
      </c>
      <c r="K478" s="1528" t="s">
        <v>947</v>
      </c>
      <c r="L478" s="1638"/>
      <c r="M478" s="1638"/>
      <c r="N478" s="1638"/>
      <c r="O478" s="1638"/>
      <c r="P478" s="1638"/>
      <c r="Q478" s="1638"/>
      <c r="R478" s="1638"/>
      <c r="S478" s="1638"/>
      <c r="T478" s="1638"/>
      <c r="U478" s="678"/>
      <c r="V478" s="1638">
        <v>0</v>
      </c>
    </row>
    <row s="1853" customFormat="1" customHeight="1" ht="15">
      <c r="A479" s="1635"/>
      <c r="B479" s="2400"/>
      <c r="C479" s="2401"/>
      <c r="D479" s="692" t="str">
        <f>B478&amp;".2"</f>
        <v>4.162.2</v>
      </c>
      <c r="E479" s="1670" t="s">
        <v>948</v>
      </c>
      <c r="F479" s="2266" t="s">
        <v>305</v>
      </c>
      <c r="G479" s="1741" t="s">
        <v>22</v>
      </c>
      <c r="H479" s="821" t="s">
        <v>22</v>
      </c>
      <c r="I479" s="1741">
        <v>46118</v>
      </c>
      <c r="J479" s="821" t="s">
        <v>22</v>
      </c>
      <c r="K479" s="1528" t="s">
        <v>949</v>
      </c>
      <c r="L479" s="1638"/>
      <c r="M479" s="1638"/>
      <c r="N479" s="1638"/>
      <c r="O479" s="1638"/>
      <c r="P479" s="1638"/>
      <c r="Q479" s="1638"/>
      <c r="R479" s="1638"/>
      <c r="S479" s="1638"/>
      <c r="T479" s="1638"/>
      <c r="U479" s="678"/>
      <c r="V479" s="1638">
        <v>0</v>
      </c>
    </row>
    <row s="1853" customFormat="1" customHeight="1" ht="33.75">
      <c r="A480" s="1638"/>
      <c r="B480" s="2400" t="s">
        <v>1348</v>
      </c>
      <c r="C480" s="2401" t="s">
        <v>688</v>
      </c>
      <c r="D480" s="692" t="str">
        <f>B480&amp;".1"</f>
        <v>4.163.1</v>
      </c>
      <c r="E480" s="1670" t="s">
        <v>946</v>
      </c>
      <c r="F480" s="2266" t="s">
        <v>305</v>
      </c>
      <c r="G480" s="2356" t="s">
        <v>22</v>
      </c>
      <c r="H480" s="821" t="s">
        <v>22</v>
      </c>
      <c r="I480" s="2356" t="s">
        <v>1349</v>
      </c>
      <c r="J480" s="821" t="s">
        <v>22</v>
      </c>
      <c r="K480" s="1528" t="s">
        <v>947</v>
      </c>
      <c r="L480" s="1638"/>
      <c r="M480" s="1638"/>
      <c r="N480" s="1638"/>
      <c r="O480" s="1638"/>
      <c r="P480" s="1638"/>
      <c r="Q480" s="1638"/>
      <c r="R480" s="1638"/>
      <c r="S480" s="1638"/>
      <c r="T480" s="1638"/>
      <c r="U480" s="678"/>
      <c r="V480" s="1638">
        <v>0</v>
      </c>
    </row>
    <row s="1853" customFormat="1" customHeight="1" ht="15">
      <c r="A481" s="1635"/>
      <c r="B481" s="2400"/>
      <c r="C481" s="2401"/>
      <c r="D481" s="692" t="str">
        <f>B480&amp;".2"</f>
        <v>4.163.2</v>
      </c>
      <c r="E481" s="1670" t="s">
        <v>948</v>
      </c>
      <c r="F481" s="2266" t="s">
        <v>305</v>
      </c>
      <c r="G481" s="1741" t="s">
        <v>22</v>
      </c>
      <c r="H481" s="821" t="s">
        <v>22</v>
      </c>
      <c r="I481" s="1741">
        <v>46147</v>
      </c>
      <c r="J481" s="821" t="s">
        <v>22</v>
      </c>
      <c r="K481" s="1528" t="s">
        <v>949</v>
      </c>
      <c r="L481" s="1638"/>
      <c r="M481" s="1638"/>
      <c r="N481" s="1638"/>
      <c r="O481" s="1638"/>
      <c r="P481" s="1638"/>
      <c r="Q481" s="1638"/>
      <c r="R481" s="1638"/>
      <c r="S481" s="1638"/>
      <c r="T481" s="1638"/>
      <c r="U481" s="678"/>
      <c r="V481" s="1638">
        <v>0</v>
      </c>
    </row>
    <row s="1853" customFormat="1" customHeight="1" ht="33.75">
      <c r="A482" s="1638"/>
      <c r="B482" s="2400" t="s">
        <v>1350</v>
      </c>
      <c r="C482" s="2401" t="s">
        <v>688</v>
      </c>
      <c r="D482" s="692" t="str">
        <f>B482&amp;".1"</f>
        <v>4.164.1</v>
      </c>
      <c r="E482" s="1670" t="s">
        <v>946</v>
      </c>
      <c r="F482" s="2266" t="s">
        <v>305</v>
      </c>
      <c r="G482" s="2356" t="s">
        <v>22</v>
      </c>
      <c r="H482" s="821" t="s">
        <v>22</v>
      </c>
      <c r="I482" s="2356" t="s">
        <v>1351</v>
      </c>
      <c r="J482" s="821" t="s">
        <v>22</v>
      </c>
      <c r="K482" s="1528" t="s">
        <v>947</v>
      </c>
      <c r="L482" s="1638"/>
      <c r="M482" s="1638"/>
      <c r="N482" s="1638"/>
      <c r="O482" s="1638"/>
      <c r="P482" s="1638"/>
      <c r="Q482" s="1638"/>
      <c r="R482" s="1638"/>
      <c r="S482" s="1638"/>
      <c r="T482" s="1638"/>
      <c r="U482" s="678"/>
      <c r="V482" s="1638">
        <v>0</v>
      </c>
    </row>
    <row s="1853" customFormat="1" customHeight="1" ht="15">
      <c r="A483" s="1635"/>
      <c r="B483" s="2400"/>
      <c r="C483" s="2401"/>
      <c r="D483" s="692" t="str">
        <f>B482&amp;".2"</f>
        <v>4.164.2</v>
      </c>
      <c r="E483" s="1670" t="s">
        <v>948</v>
      </c>
      <c r="F483" s="2266" t="s">
        <v>305</v>
      </c>
      <c r="G483" s="1741" t="s">
        <v>22</v>
      </c>
      <c r="H483" s="821" t="s">
        <v>22</v>
      </c>
      <c r="I483" s="1741">
        <v>46141</v>
      </c>
      <c r="J483" s="821" t="s">
        <v>22</v>
      </c>
      <c r="K483" s="1528" t="s">
        <v>949</v>
      </c>
      <c r="L483" s="1638"/>
      <c r="M483" s="1638"/>
      <c r="N483" s="1638"/>
      <c r="O483" s="1638"/>
      <c r="P483" s="1638"/>
      <c r="Q483" s="1638"/>
      <c r="R483" s="1638"/>
      <c r="S483" s="1638"/>
      <c r="T483" s="1638"/>
      <c r="U483" s="678"/>
      <c r="V483" s="1638">
        <v>0</v>
      </c>
    </row>
    <row s="1853" customFormat="1" customHeight="1" ht="33.75">
      <c r="A484" s="1638"/>
      <c r="B484" s="2400" t="s">
        <v>1352</v>
      </c>
      <c r="C484" s="2401" t="s">
        <v>688</v>
      </c>
      <c r="D484" s="692" t="str">
        <f>B484&amp;".1"</f>
        <v>4.165.1</v>
      </c>
      <c r="E484" s="1670" t="s">
        <v>946</v>
      </c>
      <c r="F484" s="2266" t="s">
        <v>305</v>
      </c>
      <c r="G484" s="2356" t="s">
        <v>22</v>
      </c>
      <c r="H484" s="821" t="s">
        <v>22</v>
      </c>
      <c r="I484" s="2356" t="s">
        <v>1353</v>
      </c>
      <c r="J484" s="821" t="s">
        <v>22</v>
      </c>
      <c r="K484" s="1528" t="s">
        <v>947</v>
      </c>
      <c r="L484" s="1638"/>
      <c r="M484" s="1638"/>
      <c r="N484" s="1638"/>
      <c r="O484" s="1638"/>
      <c r="P484" s="1638"/>
      <c r="Q484" s="1638"/>
      <c r="R484" s="1638"/>
      <c r="S484" s="1638"/>
      <c r="T484" s="1638"/>
      <c r="U484" s="678"/>
      <c r="V484" s="1638">
        <v>0</v>
      </c>
    </row>
    <row s="1853" customFormat="1" customHeight="1" ht="15">
      <c r="A485" s="1635"/>
      <c r="B485" s="2400"/>
      <c r="C485" s="2401"/>
      <c r="D485" s="692" t="str">
        <f>B484&amp;".2"</f>
        <v>4.165.2</v>
      </c>
      <c r="E485" s="1670" t="s">
        <v>948</v>
      </c>
      <c r="F485" s="2266" t="s">
        <v>305</v>
      </c>
      <c r="G485" s="1741" t="s">
        <v>22</v>
      </c>
      <c r="H485" s="821" t="s">
        <v>22</v>
      </c>
      <c r="I485" s="1741">
        <v>46115</v>
      </c>
      <c r="J485" s="821" t="s">
        <v>22</v>
      </c>
      <c r="K485" s="1528" t="s">
        <v>949</v>
      </c>
      <c r="L485" s="1638"/>
      <c r="M485" s="1638"/>
      <c r="N485" s="1638"/>
      <c r="O485" s="1638"/>
      <c r="P485" s="1638"/>
      <c r="Q485" s="1638"/>
      <c r="R485" s="1638"/>
      <c r="S485" s="1638"/>
      <c r="T485" s="1638"/>
      <c r="U485" s="678"/>
      <c r="V485" s="1638">
        <v>0</v>
      </c>
    </row>
    <row s="1853" customFormat="1" customHeight="1" ht="33.75">
      <c r="A486" s="1638"/>
      <c r="B486" s="2400" t="s">
        <v>1354</v>
      </c>
      <c r="C486" s="2401" t="s">
        <v>688</v>
      </c>
      <c r="D486" s="692" t="str">
        <f>B486&amp;".1"</f>
        <v>4.166.1</v>
      </c>
      <c r="E486" s="1670" t="s">
        <v>946</v>
      </c>
      <c r="F486" s="2266" t="s">
        <v>305</v>
      </c>
      <c r="G486" s="2356" t="s">
        <v>22</v>
      </c>
      <c r="H486" s="821" t="s">
        <v>22</v>
      </c>
      <c r="I486" s="2356" t="s">
        <v>1355</v>
      </c>
      <c r="J486" s="821" t="s">
        <v>22</v>
      </c>
      <c r="K486" s="1528" t="s">
        <v>947</v>
      </c>
      <c r="L486" s="1638"/>
      <c r="M486" s="1638"/>
      <c r="N486" s="1638"/>
      <c r="O486" s="1638"/>
      <c r="P486" s="1638"/>
      <c r="Q486" s="1638"/>
      <c r="R486" s="1638"/>
      <c r="S486" s="1638"/>
      <c r="T486" s="1638"/>
      <c r="U486" s="678"/>
      <c r="V486" s="1638">
        <v>0</v>
      </c>
    </row>
    <row s="1853" customFormat="1" customHeight="1" ht="15">
      <c r="A487" s="1635"/>
      <c r="B487" s="2400"/>
      <c r="C487" s="2401"/>
      <c r="D487" s="692" t="str">
        <f>B486&amp;".2"</f>
        <v>4.166.2</v>
      </c>
      <c r="E487" s="1670" t="s">
        <v>948</v>
      </c>
      <c r="F487" s="2266" t="s">
        <v>305</v>
      </c>
      <c r="G487" s="1741" t="s">
        <v>22</v>
      </c>
      <c r="H487" s="821" t="s">
        <v>22</v>
      </c>
      <c r="I487" s="1741">
        <v>46149</v>
      </c>
      <c r="J487" s="821" t="s">
        <v>22</v>
      </c>
      <c r="K487" s="1528" t="s">
        <v>949</v>
      </c>
      <c r="L487" s="1638"/>
      <c r="M487" s="1638"/>
      <c r="N487" s="1638"/>
      <c r="O487" s="1638"/>
      <c r="P487" s="1638"/>
      <c r="Q487" s="1638"/>
      <c r="R487" s="1638"/>
      <c r="S487" s="1638"/>
      <c r="T487" s="1638"/>
      <c r="U487" s="678"/>
      <c r="V487" s="1638">
        <v>0</v>
      </c>
    </row>
    <row s="1853" customFormat="1" customHeight="1" ht="33.75">
      <c r="A488" s="1638"/>
      <c r="B488" s="2400" t="s">
        <v>1356</v>
      </c>
      <c r="C488" s="2401" t="s">
        <v>688</v>
      </c>
      <c r="D488" s="692" t="str">
        <f>B488&amp;".1"</f>
        <v>4.167.1</v>
      </c>
      <c r="E488" s="1670" t="s">
        <v>946</v>
      </c>
      <c r="F488" s="2266" t="s">
        <v>305</v>
      </c>
      <c r="G488" s="2356" t="s">
        <v>22</v>
      </c>
      <c r="H488" s="821" t="s">
        <v>22</v>
      </c>
      <c r="I488" s="2356" t="s">
        <v>1357</v>
      </c>
      <c r="J488" s="821" t="s">
        <v>22</v>
      </c>
      <c r="K488" s="1528" t="s">
        <v>947</v>
      </c>
      <c r="L488" s="1638"/>
      <c r="M488" s="1638"/>
      <c r="N488" s="1638"/>
      <c r="O488" s="1638"/>
      <c r="P488" s="1638"/>
      <c r="Q488" s="1638"/>
      <c r="R488" s="1638"/>
      <c r="S488" s="1638"/>
      <c r="T488" s="1638"/>
      <c r="U488" s="678"/>
      <c r="V488" s="1638">
        <v>0</v>
      </c>
    </row>
    <row s="1853" customFormat="1" customHeight="1" ht="15">
      <c r="A489" s="1635"/>
      <c r="B489" s="2400"/>
      <c r="C489" s="2401"/>
      <c r="D489" s="692" t="str">
        <f>B488&amp;".2"</f>
        <v>4.167.2</v>
      </c>
      <c r="E489" s="1670" t="s">
        <v>948</v>
      </c>
      <c r="F489" s="2266" t="s">
        <v>305</v>
      </c>
      <c r="G489" s="1741" t="s">
        <v>22</v>
      </c>
      <c r="H489" s="821" t="s">
        <v>22</v>
      </c>
      <c r="I489" s="1741">
        <v>46122</v>
      </c>
      <c r="J489" s="821" t="s">
        <v>22</v>
      </c>
      <c r="K489" s="1528" t="s">
        <v>949</v>
      </c>
      <c r="L489" s="1638"/>
      <c r="M489" s="1638"/>
      <c r="N489" s="1638"/>
      <c r="O489" s="1638"/>
      <c r="P489" s="1638"/>
      <c r="Q489" s="1638"/>
      <c r="R489" s="1638"/>
      <c r="S489" s="1638"/>
      <c r="T489" s="1638"/>
      <c r="U489" s="678"/>
      <c r="V489" s="1638">
        <v>0</v>
      </c>
    </row>
    <row s="1853" customFormat="1" customHeight="1" ht="33.75">
      <c r="A490" s="1638"/>
      <c r="B490" s="2400" t="s">
        <v>1358</v>
      </c>
      <c r="C490" s="2401" t="s">
        <v>688</v>
      </c>
      <c r="D490" s="692" t="str">
        <f>B490&amp;".1"</f>
        <v>4.168.1</v>
      </c>
      <c r="E490" s="1670" t="s">
        <v>946</v>
      </c>
      <c r="F490" s="2266" t="s">
        <v>305</v>
      </c>
      <c r="G490" s="2356" t="s">
        <v>22</v>
      </c>
      <c r="H490" s="821" t="s">
        <v>22</v>
      </c>
      <c r="I490" s="2356" t="s">
        <v>1357</v>
      </c>
      <c r="J490" s="821" t="s">
        <v>22</v>
      </c>
      <c r="K490" s="1528" t="s">
        <v>947</v>
      </c>
      <c r="L490" s="1638"/>
      <c r="M490" s="1638"/>
      <c r="N490" s="1638"/>
      <c r="O490" s="1638"/>
      <c r="P490" s="1638"/>
      <c r="Q490" s="1638"/>
      <c r="R490" s="1638"/>
      <c r="S490" s="1638"/>
      <c r="T490" s="1638"/>
      <c r="U490" s="678"/>
      <c r="V490" s="1638">
        <v>0</v>
      </c>
    </row>
    <row s="1853" customFormat="1" customHeight="1" ht="15">
      <c r="A491" s="1635"/>
      <c r="B491" s="2400"/>
      <c r="C491" s="2401"/>
      <c r="D491" s="692" t="str">
        <f>B490&amp;".2"</f>
        <v>4.168.2</v>
      </c>
      <c r="E491" s="1670" t="s">
        <v>948</v>
      </c>
      <c r="F491" s="2266" t="s">
        <v>305</v>
      </c>
      <c r="G491" s="1741" t="s">
        <v>22</v>
      </c>
      <c r="H491" s="821" t="s">
        <v>22</v>
      </c>
      <c r="I491" s="1741">
        <v>46142</v>
      </c>
      <c r="J491" s="821" t="s">
        <v>22</v>
      </c>
      <c r="K491" s="1528" t="s">
        <v>949</v>
      </c>
      <c r="L491" s="1638"/>
      <c r="M491" s="1638"/>
      <c r="N491" s="1638"/>
      <c r="O491" s="1638"/>
      <c r="P491" s="1638"/>
      <c r="Q491" s="1638"/>
      <c r="R491" s="1638"/>
      <c r="S491" s="1638"/>
      <c r="T491" s="1638"/>
      <c r="U491" s="678"/>
      <c r="V491" s="1638">
        <v>0</v>
      </c>
    </row>
    <row s="1853" customFormat="1" customHeight="1" ht="33.75">
      <c r="A492" s="1638"/>
      <c r="B492" s="2400" t="s">
        <v>1359</v>
      </c>
      <c r="C492" s="2401" t="s">
        <v>688</v>
      </c>
      <c r="D492" s="692" t="str">
        <f>B492&amp;".1"</f>
        <v>4.169.1</v>
      </c>
      <c r="E492" s="1670" t="s">
        <v>946</v>
      </c>
      <c r="F492" s="2266" t="s">
        <v>305</v>
      </c>
      <c r="G492" s="2356" t="s">
        <v>22</v>
      </c>
      <c r="H492" s="821" t="s">
        <v>22</v>
      </c>
      <c r="I492" s="2356" t="s">
        <v>1360</v>
      </c>
      <c r="J492" s="821" t="s">
        <v>22</v>
      </c>
      <c r="K492" s="1528" t="s">
        <v>947</v>
      </c>
      <c r="L492" s="1638"/>
      <c r="M492" s="1638"/>
      <c r="N492" s="1638"/>
      <c r="O492" s="1638"/>
      <c r="P492" s="1638"/>
      <c r="Q492" s="1638"/>
      <c r="R492" s="1638"/>
      <c r="S492" s="1638"/>
      <c r="T492" s="1638"/>
      <c r="U492" s="678"/>
      <c r="V492" s="1638">
        <v>0</v>
      </c>
    </row>
    <row s="1853" customFormat="1" customHeight="1" ht="15">
      <c r="A493" s="1635"/>
      <c r="B493" s="2400"/>
      <c r="C493" s="2401"/>
      <c r="D493" s="692" t="str">
        <f>B492&amp;".2"</f>
        <v>4.169.2</v>
      </c>
      <c r="E493" s="1670" t="s">
        <v>948</v>
      </c>
      <c r="F493" s="2266" t="s">
        <v>305</v>
      </c>
      <c r="G493" s="1741" t="s">
        <v>22</v>
      </c>
      <c r="H493" s="821" t="s">
        <v>22</v>
      </c>
      <c r="I493" s="1741">
        <v>46134</v>
      </c>
      <c r="J493" s="821" t="s">
        <v>22</v>
      </c>
      <c r="K493" s="1528" t="s">
        <v>949</v>
      </c>
      <c r="L493" s="1638"/>
      <c r="M493" s="1638"/>
      <c r="N493" s="1638"/>
      <c r="O493" s="1638"/>
      <c r="P493" s="1638"/>
      <c r="Q493" s="1638"/>
      <c r="R493" s="1638"/>
      <c r="S493" s="1638"/>
      <c r="T493" s="1638"/>
      <c r="U493" s="678"/>
      <c r="V493" s="1638">
        <v>0</v>
      </c>
    </row>
    <row s="1853" customFormat="1" customHeight="1" ht="33.75">
      <c r="A494" s="1638"/>
      <c r="B494" s="2400" t="s">
        <v>1361</v>
      </c>
      <c r="C494" s="2401" t="s">
        <v>688</v>
      </c>
      <c r="D494" s="692" t="str">
        <f>B494&amp;".1"</f>
        <v>4.170.1</v>
      </c>
      <c r="E494" s="1670" t="s">
        <v>946</v>
      </c>
      <c r="F494" s="2266" t="s">
        <v>305</v>
      </c>
      <c r="G494" s="2356" t="s">
        <v>22</v>
      </c>
      <c r="H494" s="821" t="s">
        <v>22</v>
      </c>
      <c r="I494" s="2356" t="s">
        <v>1362</v>
      </c>
      <c r="J494" s="821" t="s">
        <v>22</v>
      </c>
      <c r="K494" s="1528" t="s">
        <v>947</v>
      </c>
      <c r="L494" s="1638"/>
      <c r="M494" s="1638"/>
      <c r="N494" s="1638"/>
      <c r="O494" s="1638"/>
      <c r="P494" s="1638"/>
      <c r="Q494" s="1638"/>
      <c r="R494" s="1638"/>
      <c r="S494" s="1638"/>
      <c r="T494" s="1638"/>
      <c r="U494" s="678"/>
      <c r="V494" s="1638">
        <v>0</v>
      </c>
    </row>
    <row s="1853" customFormat="1" customHeight="1" ht="15">
      <c r="A495" s="1635"/>
      <c r="B495" s="2400"/>
      <c r="C495" s="2401"/>
      <c r="D495" s="692" t="str">
        <f>B494&amp;".2"</f>
        <v>4.170.2</v>
      </c>
      <c r="E495" s="1670" t="s">
        <v>948</v>
      </c>
      <c r="F495" s="2266" t="s">
        <v>305</v>
      </c>
      <c r="G495" s="1741" t="s">
        <v>22</v>
      </c>
      <c r="H495" s="821" t="s">
        <v>22</v>
      </c>
      <c r="I495" s="1741">
        <v>46174</v>
      </c>
      <c r="J495" s="821" t="s">
        <v>22</v>
      </c>
      <c r="K495" s="1528" t="s">
        <v>949</v>
      </c>
      <c r="L495" s="1638"/>
      <c r="M495" s="1638"/>
      <c r="N495" s="1638"/>
      <c r="O495" s="1638"/>
      <c r="P495" s="1638"/>
      <c r="Q495" s="1638"/>
      <c r="R495" s="1638"/>
      <c r="S495" s="1638"/>
      <c r="T495" s="1638"/>
      <c r="U495" s="678"/>
      <c r="V495" s="1638">
        <v>0</v>
      </c>
    </row>
    <row s="1853" customFormat="1" customHeight="1" ht="33.75">
      <c r="A496" s="1638"/>
      <c r="B496" s="2400" t="s">
        <v>1363</v>
      </c>
      <c r="C496" s="2401" t="s">
        <v>688</v>
      </c>
      <c r="D496" s="692" t="str">
        <f>B496&amp;".1"</f>
        <v>4.171.1</v>
      </c>
      <c r="E496" s="1670" t="s">
        <v>946</v>
      </c>
      <c r="F496" s="2266" t="s">
        <v>305</v>
      </c>
      <c r="G496" s="2356" t="s">
        <v>22</v>
      </c>
      <c r="H496" s="821" t="s">
        <v>22</v>
      </c>
      <c r="I496" s="2356" t="s">
        <v>1364</v>
      </c>
      <c r="J496" s="821" t="s">
        <v>22</v>
      </c>
      <c r="K496" s="1528" t="s">
        <v>947</v>
      </c>
      <c r="L496" s="1638"/>
      <c r="M496" s="1638"/>
      <c r="N496" s="1638"/>
      <c r="O496" s="1638"/>
      <c r="P496" s="1638"/>
      <c r="Q496" s="1638"/>
      <c r="R496" s="1638"/>
      <c r="S496" s="1638"/>
      <c r="T496" s="1638"/>
      <c r="U496" s="678"/>
      <c r="V496" s="1638">
        <v>0</v>
      </c>
    </row>
    <row s="1853" customFormat="1" customHeight="1" ht="15">
      <c r="A497" s="1635"/>
      <c r="B497" s="2400"/>
      <c r="C497" s="2401"/>
      <c r="D497" s="692" t="str">
        <f>B496&amp;".2"</f>
        <v>4.171.2</v>
      </c>
      <c r="E497" s="1670" t="s">
        <v>948</v>
      </c>
      <c r="F497" s="2266" t="s">
        <v>305</v>
      </c>
      <c r="G497" s="1741" t="s">
        <v>22</v>
      </c>
      <c r="H497" s="821" t="s">
        <v>22</v>
      </c>
      <c r="I497" s="1741">
        <v>46115</v>
      </c>
      <c r="J497" s="821" t="s">
        <v>22</v>
      </c>
      <c r="K497" s="1528" t="s">
        <v>949</v>
      </c>
      <c r="L497" s="1638"/>
      <c r="M497" s="1638"/>
      <c r="N497" s="1638"/>
      <c r="O497" s="1638"/>
      <c r="P497" s="1638"/>
      <c r="Q497" s="1638"/>
      <c r="R497" s="1638"/>
      <c r="S497" s="1638"/>
      <c r="T497" s="1638"/>
      <c r="U497" s="678"/>
      <c r="V497" s="1638">
        <v>0</v>
      </c>
    </row>
    <row s="1853" customFormat="1" customHeight="1" ht="33.75">
      <c r="A498" s="1638"/>
      <c r="B498" s="2400" t="s">
        <v>1365</v>
      </c>
      <c r="C498" s="2401" t="s">
        <v>688</v>
      </c>
      <c r="D498" s="692" t="str">
        <f>B498&amp;".1"</f>
        <v>4.172.1</v>
      </c>
      <c r="E498" s="1670" t="s">
        <v>946</v>
      </c>
      <c r="F498" s="2266" t="s">
        <v>305</v>
      </c>
      <c r="G498" s="2356" t="s">
        <v>22</v>
      </c>
      <c r="H498" s="821" t="s">
        <v>22</v>
      </c>
      <c r="I498" s="2356" t="s">
        <v>1366</v>
      </c>
      <c r="J498" s="821" t="s">
        <v>22</v>
      </c>
      <c r="K498" s="1528" t="s">
        <v>947</v>
      </c>
      <c r="L498" s="1638"/>
      <c r="M498" s="1638"/>
      <c r="N498" s="1638"/>
      <c r="O498" s="1638"/>
      <c r="P498" s="1638"/>
      <c r="Q498" s="1638"/>
      <c r="R498" s="1638"/>
      <c r="S498" s="1638"/>
      <c r="T498" s="1638"/>
      <c r="U498" s="678"/>
      <c r="V498" s="1638">
        <v>0</v>
      </c>
    </row>
    <row s="1853" customFormat="1" customHeight="1" ht="15">
      <c r="A499" s="1635"/>
      <c r="B499" s="2400"/>
      <c r="C499" s="2401"/>
      <c r="D499" s="692" t="str">
        <f>B498&amp;".2"</f>
        <v>4.172.2</v>
      </c>
      <c r="E499" s="1670" t="s">
        <v>948</v>
      </c>
      <c r="F499" s="2266" t="s">
        <v>305</v>
      </c>
      <c r="G499" s="1741" t="s">
        <v>22</v>
      </c>
      <c r="H499" s="821" t="s">
        <v>22</v>
      </c>
      <c r="I499" s="1741">
        <v>46142</v>
      </c>
      <c r="J499" s="821" t="s">
        <v>22</v>
      </c>
      <c r="K499" s="1528" t="s">
        <v>949</v>
      </c>
      <c r="L499" s="1638"/>
      <c r="M499" s="1638"/>
      <c r="N499" s="1638"/>
      <c r="O499" s="1638"/>
      <c r="P499" s="1638"/>
      <c r="Q499" s="1638"/>
      <c r="R499" s="1638"/>
      <c r="S499" s="1638"/>
      <c r="T499" s="1638"/>
      <c r="U499" s="678"/>
      <c r="V499" s="1638">
        <v>0</v>
      </c>
    </row>
    <row s="1853" customFormat="1" customHeight="1" ht="33.75">
      <c r="A500" s="1638"/>
      <c r="B500" s="2400" t="s">
        <v>1367</v>
      </c>
      <c r="C500" s="2401" t="s">
        <v>688</v>
      </c>
      <c r="D500" s="692" t="str">
        <f>B500&amp;".1"</f>
        <v>4.173.1</v>
      </c>
      <c r="E500" s="1670" t="s">
        <v>946</v>
      </c>
      <c r="F500" s="2266" t="s">
        <v>305</v>
      </c>
      <c r="G500" s="2356" t="s">
        <v>22</v>
      </c>
      <c r="H500" s="821" t="s">
        <v>22</v>
      </c>
      <c r="I500" s="2356" t="s">
        <v>1368</v>
      </c>
      <c r="J500" s="821" t="s">
        <v>22</v>
      </c>
      <c r="K500" s="1528" t="s">
        <v>947</v>
      </c>
      <c r="L500" s="1638"/>
      <c r="M500" s="1638"/>
      <c r="N500" s="1638"/>
      <c r="O500" s="1638"/>
      <c r="P500" s="1638"/>
      <c r="Q500" s="1638"/>
      <c r="R500" s="1638"/>
      <c r="S500" s="1638"/>
      <c r="T500" s="1638"/>
      <c r="U500" s="678"/>
      <c r="V500" s="1638">
        <v>0</v>
      </c>
    </row>
    <row s="1853" customFormat="1" customHeight="1" ht="15">
      <c r="A501" s="1635"/>
      <c r="B501" s="2400"/>
      <c r="C501" s="2401"/>
      <c r="D501" s="692" t="str">
        <f>B500&amp;".2"</f>
        <v>4.173.2</v>
      </c>
      <c r="E501" s="1670" t="s">
        <v>948</v>
      </c>
      <c r="F501" s="2266" t="s">
        <v>305</v>
      </c>
      <c r="G501" s="1741" t="s">
        <v>22</v>
      </c>
      <c r="H501" s="821" t="s">
        <v>22</v>
      </c>
      <c r="I501" s="1741">
        <v>46122</v>
      </c>
      <c r="J501" s="821" t="s">
        <v>22</v>
      </c>
      <c r="K501" s="1528" t="s">
        <v>949</v>
      </c>
      <c r="L501" s="1638"/>
      <c r="M501" s="1638"/>
      <c r="N501" s="1638"/>
      <c r="O501" s="1638"/>
      <c r="P501" s="1638"/>
      <c r="Q501" s="1638"/>
      <c r="R501" s="1638"/>
      <c r="S501" s="1638"/>
      <c r="T501" s="1638"/>
      <c r="U501" s="678"/>
      <c r="V501" s="1638">
        <v>0</v>
      </c>
    </row>
    <row s="1853" customFormat="1" customHeight="1" ht="33.75">
      <c r="A502" s="1638"/>
      <c r="B502" s="2400" t="s">
        <v>1369</v>
      </c>
      <c r="C502" s="2401" t="s">
        <v>688</v>
      </c>
      <c r="D502" s="692" t="str">
        <f>B502&amp;".1"</f>
        <v>4.174.1</v>
      </c>
      <c r="E502" s="1670" t="s">
        <v>946</v>
      </c>
      <c r="F502" s="2266" t="s">
        <v>305</v>
      </c>
      <c r="G502" s="2356" t="s">
        <v>22</v>
      </c>
      <c r="H502" s="821" t="s">
        <v>22</v>
      </c>
      <c r="I502" s="2356" t="s">
        <v>1370</v>
      </c>
      <c r="J502" s="821" t="s">
        <v>22</v>
      </c>
      <c r="K502" s="1528" t="s">
        <v>947</v>
      </c>
      <c r="L502" s="1638"/>
      <c r="M502" s="1638"/>
      <c r="N502" s="1638"/>
      <c r="O502" s="1638"/>
      <c r="P502" s="1638"/>
      <c r="Q502" s="1638"/>
      <c r="R502" s="1638"/>
      <c r="S502" s="1638"/>
      <c r="T502" s="1638"/>
      <c r="U502" s="678"/>
      <c r="V502" s="1638">
        <v>0</v>
      </c>
    </row>
    <row s="1853" customFormat="1" customHeight="1" ht="15">
      <c r="A503" s="1635"/>
      <c r="B503" s="2400"/>
      <c r="C503" s="2401"/>
      <c r="D503" s="692" t="str">
        <f>B502&amp;".2"</f>
        <v>4.174.2</v>
      </c>
      <c r="E503" s="1670" t="s">
        <v>948</v>
      </c>
      <c r="F503" s="2266" t="s">
        <v>305</v>
      </c>
      <c r="G503" s="1741" t="s">
        <v>22</v>
      </c>
      <c r="H503" s="821" t="s">
        <v>22</v>
      </c>
      <c r="I503" s="1741">
        <v>46122</v>
      </c>
      <c r="J503" s="821" t="s">
        <v>22</v>
      </c>
      <c r="K503" s="1528" t="s">
        <v>949</v>
      </c>
      <c r="L503" s="1638"/>
      <c r="M503" s="1638"/>
      <c r="N503" s="1638"/>
      <c r="O503" s="1638"/>
      <c r="P503" s="1638"/>
      <c r="Q503" s="1638"/>
      <c r="R503" s="1638"/>
      <c r="S503" s="1638"/>
      <c r="T503" s="1638"/>
      <c r="U503" s="678"/>
      <c r="V503" s="1638">
        <v>0</v>
      </c>
    </row>
    <row s="1853" customFormat="1" customHeight="1" ht="33.75">
      <c r="A504" s="1638"/>
      <c r="B504" s="2400" t="s">
        <v>1371</v>
      </c>
      <c r="C504" s="2401" t="s">
        <v>688</v>
      </c>
      <c r="D504" s="692" t="str">
        <f>B504&amp;".1"</f>
        <v>4.175.1</v>
      </c>
      <c r="E504" s="1670" t="s">
        <v>946</v>
      </c>
      <c r="F504" s="2266" t="s">
        <v>305</v>
      </c>
      <c r="G504" s="2356" t="s">
        <v>22</v>
      </c>
      <c r="H504" s="821" t="s">
        <v>22</v>
      </c>
      <c r="I504" s="2356" t="s">
        <v>1372</v>
      </c>
      <c r="J504" s="821" t="s">
        <v>22</v>
      </c>
      <c r="K504" s="1528" t="s">
        <v>947</v>
      </c>
      <c r="L504" s="1638"/>
      <c r="M504" s="1638"/>
      <c r="N504" s="1638"/>
      <c r="O504" s="1638"/>
      <c r="P504" s="1638"/>
      <c r="Q504" s="1638"/>
      <c r="R504" s="1638"/>
      <c r="S504" s="1638"/>
      <c r="T504" s="1638"/>
      <c r="U504" s="678"/>
      <c r="V504" s="1638">
        <v>0</v>
      </c>
    </row>
    <row s="1853" customFormat="1" customHeight="1" ht="15">
      <c r="A505" s="1635"/>
      <c r="B505" s="2400"/>
      <c r="C505" s="2401"/>
      <c r="D505" s="692" t="str">
        <f>B504&amp;".2"</f>
        <v>4.175.2</v>
      </c>
      <c r="E505" s="1670" t="s">
        <v>948</v>
      </c>
      <c r="F505" s="2266" t="s">
        <v>305</v>
      </c>
      <c r="G505" s="1741" t="s">
        <v>22</v>
      </c>
      <c r="H505" s="821" t="s">
        <v>22</v>
      </c>
      <c r="I505" s="1741">
        <v>46118</v>
      </c>
      <c r="J505" s="821" t="s">
        <v>22</v>
      </c>
      <c r="K505" s="1528" t="s">
        <v>949</v>
      </c>
      <c r="L505" s="1638"/>
      <c r="M505" s="1638"/>
      <c r="N505" s="1638"/>
      <c r="O505" s="1638"/>
      <c r="P505" s="1638"/>
      <c r="Q505" s="1638"/>
      <c r="R505" s="1638"/>
      <c r="S505" s="1638"/>
      <c r="T505" s="1638"/>
      <c r="U505" s="678"/>
      <c r="V505" s="1638">
        <v>0</v>
      </c>
    </row>
    <row s="1853" customFormat="1" customHeight="1" ht="33.75">
      <c r="A506" s="1638"/>
      <c r="B506" s="2400" t="s">
        <v>1373</v>
      </c>
      <c r="C506" s="2401" t="s">
        <v>688</v>
      </c>
      <c r="D506" s="692" t="str">
        <f>B506&amp;".1"</f>
        <v>4.176.1</v>
      </c>
      <c r="E506" s="1670" t="s">
        <v>946</v>
      </c>
      <c r="F506" s="2266" t="s">
        <v>305</v>
      </c>
      <c r="G506" s="2356" t="s">
        <v>22</v>
      </c>
      <c r="H506" s="821" t="s">
        <v>22</v>
      </c>
      <c r="I506" s="2356" t="s">
        <v>1374</v>
      </c>
      <c r="J506" s="821" t="s">
        <v>22</v>
      </c>
      <c r="K506" s="1528" t="s">
        <v>947</v>
      </c>
      <c r="L506" s="1638"/>
      <c r="M506" s="1638"/>
      <c r="N506" s="1638"/>
      <c r="O506" s="1638"/>
      <c r="P506" s="1638"/>
      <c r="Q506" s="1638"/>
      <c r="R506" s="1638"/>
      <c r="S506" s="1638"/>
      <c r="T506" s="1638"/>
      <c r="U506" s="678"/>
      <c r="V506" s="1638">
        <v>0</v>
      </c>
    </row>
    <row s="1853" customFormat="1" customHeight="1" ht="15">
      <c r="A507" s="1635"/>
      <c r="B507" s="2400"/>
      <c r="C507" s="2401"/>
      <c r="D507" s="692" t="str">
        <f>B506&amp;".2"</f>
        <v>4.176.2</v>
      </c>
      <c r="E507" s="1670" t="s">
        <v>948</v>
      </c>
      <c r="F507" s="2266" t="s">
        <v>305</v>
      </c>
      <c r="G507" s="1741" t="s">
        <v>22</v>
      </c>
      <c r="H507" s="821" t="s">
        <v>22</v>
      </c>
      <c r="I507" s="1741">
        <v>46135</v>
      </c>
      <c r="J507" s="821" t="s">
        <v>22</v>
      </c>
      <c r="K507" s="1528" t="s">
        <v>949</v>
      </c>
      <c r="L507" s="1638"/>
      <c r="M507" s="1638"/>
      <c r="N507" s="1638"/>
      <c r="O507" s="1638"/>
      <c r="P507" s="1638"/>
      <c r="Q507" s="1638"/>
      <c r="R507" s="1638"/>
      <c r="S507" s="1638"/>
      <c r="T507" s="1638"/>
      <c r="U507" s="678"/>
      <c r="V507" s="1638">
        <v>0</v>
      </c>
    </row>
    <row s="1853" customFormat="1" customHeight="1" ht="33.75">
      <c r="A508" s="1638"/>
      <c r="B508" s="2400" t="s">
        <v>1375</v>
      </c>
      <c r="C508" s="2401" t="s">
        <v>688</v>
      </c>
      <c r="D508" s="692" t="str">
        <f>B508&amp;".1"</f>
        <v>4.177.1</v>
      </c>
      <c r="E508" s="1670" t="s">
        <v>946</v>
      </c>
      <c r="F508" s="2266" t="s">
        <v>305</v>
      </c>
      <c r="G508" s="2356" t="s">
        <v>22</v>
      </c>
      <c r="H508" s="821" t="s">
        <v>22</v>
      </c>
      <c r="I508" s="2356" t="s">
        <v>1376</v>
      </c>
      <c r="J508" s="821" t="s">
        <v>22</v>
      </c>
      <c r="K508" s="1528" t="s">
        <v>947</v>
      </c>
      <c r="L508" s="1638"/>
      <c r="M508" s="1638"/>
      <c r="N508" s="1638"/>
      <c r="O508" s="1638"/>
      <c r="P508" s="1638"/>
      <c r="Q508" s="1638"/>
      <c r="R508" s="1638"/>
      <c r="S508" s="1638"/>
      <c r="T508" s="1638"/>
      <c r="U508" s="678"/>
      <c r="V508" s="1638">
        <v>0</v>
      </c>
    </row>
    <row s="1853" customFormat="1" customHeight="1" ht="15">
      <c r="A509" s="1635"/>
      <c r="B509" s="2400"/>
      <c r="C509" s="2401"/>
      <c r="D509" s="692" t="str">
        <f>B508&amp;".2"</f>
        <v>4.177.2</v>
      </c>
      <c r="E509" s="1670" t="s">
        <v>948</v>
      </c>
      <c r="F509" s="2266" t="s">
        <v>305</v>
      </c>
      <c r="G509" s="1741" t="s">
        <v>22</v>
      </c>
      <c r="H509" s="821" t="s">
        <v>22</v>
      </c>
      <c r="I509" s="1741">
        <v>46156</v>
      </c>
      <c r="J509" s="821" t="s">
        <v>22</v>
      </c>
      <c r="K509" s="1528" t="s">
        <v>949</v>
      </c>
      <c r="L509" s="1638"/>
      <c r="M509" s="1638"/>
      <c r="N509" s="1638"/>
      <c r="O509" s="1638"/>
      <c r="P509" s="1638"/>
      <c r="Q509" s="1638"/>
      <c r="R509" s="1638"/>
      <c r="S509" s="1638"/>
      <c r="T509" s="1638"/>
      <c r="U509" s="678"/>
      <c r="V509" s="1638">
        <v>0</v>
      </c>
    </row>
    <row s="1853" customFormat="1" customHeight="1" ht="33.75">
      <c r="A510" s="1638"/>
      <c r="B510" s="2400" t="s">
        <v>1377</v>
      </c>
      <c r="C510" s="2401" t="s">
        <v>688</v>
      </c>
      <c r="D510" s="692" t="str">
        <f>B510&amp;".1"</f>
        <v>4.178.1</v>
      </c>
      <c r="E510" s="1670" t="s">
        <v>946</v>
      </c>
      <c r="F510" s="2266" t="s">
        <v>305</v>
      </c>
      <c r="G510" s="2356" t="s">
        <v>22</v>
      </c>
      <c r="H510" s="821" t="s">
        <v>22</v>
      </c>
      <c r="I510" s="2356" t="s">
        <v>1378</v>
      </c>
      <c r="J510" s="821" t="s">
        <v>22</v>
      </c>
      <c r="K510" s="1528" t="s">
        <v>947</v>
      </c>
      <c r="L510" s="1638"/>
      <c r="M510" s="1638"/>
      <c r="N510" s="1638"/>
      <c r="O510" s="1638"/>
      <c r="P510" s="1638"/>
      <c r="Q510" s="1638"/>
      <c r="R510" s="1638"/>
      <c r="S510" s="1638"/>
      <c r="T510" s="1638"/>
      <c r="U510" s="678"/>
      <c r="V510" s="1638">
        <v>0</v>
      </c>
    </row>
    <row s="1853" customFormat="1" customHeight="1" ht="15">
      <c r="A511" s="1635"/>
      <c r="B511" s="2400"/>
      <c r="C511" s="2401"/>
      <c r="D511" s="692" t="str">
        <f>B510&amp;".2"</f>
        <v>4.178.2</v>
      </c>
      <c r="E511" s="1670" t="s">
        <v>948</v>
      </c>
      <c r="F511" s="2266" t="s">
        <v>305</v>
      </c>
      <c r="G511" s="1741" t="s">
        <v>22</v>
      </c>
      <c r="H511" s="821" t="s">
        <v>22</v>
      </c>
      <c r="I511" s="1741">
        <v>46135</v>
      </c>
      <c r="J511" s="821" t="s">
        <v>22</v>
      </c>
      <c r="K511" s="1528" t="s">
        <v>949</v>
      </c>
      <c r="L511" s="1638"/>
      <c r="M511" s="1638"/>
      <c r="N511" s="1638"/>
      <c r="O511" s="1638"/>
      <c r="P511" s="1638"/>
      <c r="Q511" s="1638"/>
      <c r="R511" s="1638"/>
      <c r="S511" s="1638"/>
      <c r="T511" s="1638"/>
      <c r="U511" s="678"/>
      <c r="V511" s="1638">
        <v>0</v>
      </c>
    </row>
    <row s="1853" customFormat="1" customHeight="1" ht="33.75">
      <c r="A512" s="1638"/>
      <c r="B512" s="2400" t="s">
        <v>1379</v>
      </c>
      <c r="C512" s="2401" t="s">
        <v>688</v>
      </c>
      <c r="D512" s="692" t="str">
        <f>B512&amp;".1"</f>
        <v>4.179.1</v>
      </c>
      <c r="E512" s="1670" t="s">
        <v>946</v>
      </c>
      <c r="F512" s="2266" t="s">
        <v>305</v>
      </c>
      <c r="G512" s="2356" t="s">
        <v>22</v>
      </c>
      <c r="H512" s="821" t="s">
        <v>22</v>
      </c>
      <c r="I512" s="2356" t="s">
        <v>1380</v>
      </c>
      <c r="J512" s="821" t="s">
        <v>22</v>
      </c>
      <c r="K512" s="1528" t="s">
        <v>947</v>
      </c>
      <c r="L512" s="1638"/>
      <c r="M512" s="1638"/>
      <c r="N512" s="1638"/>
      <c r="O512" s="1638"/>
      <c r="P512" s="1638"/>
      <c r="Q512" s="1638"/>
      <c r="R512" s="1638"/>
      <c r="S512" s="1638"/>
      <c r="T512" s="1638"/>
      <c r="U512" s="678"/>
      <c r="V512" s="1638">
        <v>0</v>
      </c>
    </row>
    <row s="1853" customFormat="1" customHeight="1" ht="15">
      <c r="A513" s="1635"/>
      <c r="B513" s="2400"/>
      <c r="C513" s="2401"/>
      <c r="D513" s="692" t="str">
        <f>B512&amp;".2"</f>
        <v>4.179.2</v>
      </c>
      <c r="E513" s="1670" t="s">
        <v>948</v>
      </c>
      <c r="F513" s="2266" t="s">
        <v>305</v>
      </c>
      <c r="G513" s="1741" t="s">
        <v>22</v>
      </c>
      <c r="H513" s="821" t="s">
        <v>22</v>
      </c>
      <c r="I513" s="1741">
        <v>46177</v>
      </c>
      <c r="J513" s="821" t="s">
        <v>22</v>
      </c>
      <c r="K513" s="1528" t="s">
        <v>949</v>
      </c>
      <c r="L513" s="1638"/>
      <c r="M513" s="1638"/>
      <c r="N513" s="1638"/>
      <c r="O513" s="1638"/>
      <c r="P513" s="1638"/>
      <c r="Q513" s="1638"/>
      <c r="R513" s="1638"/>
      <c r="S513" s="1638"/>
      <c r="T513" s="1638"/>
      <c r="U513" s="678"/>
      <c r="V513" s="1638">
        <v>0</v>
      </c>
    </row>
    <row s="1853" customFormat="1" customHeight="1" ht="33.75">
      <c r="A514" s="1638"/>
      <c r="B514" s="2400" t="s">
        <v>1381</v>
      </c>
      <c r="C514" s="2401" t="s">
        <v>688</v>
      </c>
      <c r="D514" s="692" t="str">
        <f>B514&amp;".1"</f>
        <v>4.180.1</v>
      </c>
      <c r="E514" s="1670" t="s">
        <v>946</v>
      </c>
      <c r="F514" s="2266" t="s">
        <v>305</v>
      </c>
      <c r="G514" s="2356" t="s">
        <v>22</v>
      </c>
      <c r="H514" s="821" t="s">
        <v>22</v>
      </c>
      <c r="I514" s="2356" t="s">
        <v>1382</v>
      </c>
      <c r="J514" s="821" t="s">
        <v>22</v>
      </c>
      <c r="K514" s="1528" t="s">
        <v>947</v>
      </c>
      <c r="L514" s="1638"/>
      <c r="M514" s="1638"/>
      <c r="N514" s="1638"/>
      <c r="O514" s="1638"/>
      <c r="P514" s="1638"/>
      <c r="Q514" s="1638"/>
      <c r="R514" s="1638"/>
      <c r="S514" s="1638"/>
      <c r="T514" s="1638"/>
      <c r="U514" s="678"/>
      <c r="V514" s="1638">
        <v>0</v>
      </c>
    </row>
    <row s="1853" customFormat="1" customHeight="1" ht="15">
      <c r="A515" s="1635"/>
      <c r="B515" s="2400"/>
      <c r="C515" s="2401"/>
      <c r="D515" s="692" t="str">
        <f>B514&amp;".2"</f>
        <v>4.180.2</v>
      </c>
      <c r="E515" s="1670" t="s">
        <v>948</v>
      </c>
      <c r="F515" s="2266" t="s">
        <v>305</v>
      </c>
      <c r="G515" s="1741" t="s">
        <v>22</v>
      </c>
      <c r="H515" s="821" t="s">
        <v>22</v>
      </c>
      <c r="I515" s="1741">
        <v>46113</v>
      </c>
      <c r="J515" s="821" t="s">
        <v>22</v>
      </c>
      <c r="K515" s="1528" t="s">
        <v>949</v>
      </c>
      <c r="L515" s="1638"/>
      <c r="M515" s="1638"/>
      <c r="N515" s="1638"/>
      <c r="O515" s="1638"/>
      <c r="P515" s="1638"/>
      <c r="Q515" s="1638"/>
      <c r="R515" s="1638"/>
      <c r="S515" s="1638"/>
      <c r="T515" s="1638"/>
      <c r="U515" s="678"/>
      <c r="V515" s="1638">
        <v>0</v>
      </c>
    </row>
    <row s="1853" customFormat="1" customHeight="1" ht="33.75">
      <c r="A516" s="1638"/>
      <c r="B516" s="2400" t="s">
        <v>1383</v>
      </c>
      <c r="C516" s="2401" t="s">
        <v>688</v>
      </c>
      <c r="D516" s="692" t="str">
        <f>B516&amp;".1"</f>
        <v>4.181.1</v>
      </c>
      <c r="E516" s="1670" t="s">
        <v>946</v>
      </c>
      <c r="F516" s="2266" t="s">
        <v>305</v>
      </c>
      <c r="G516" s="2356" t="s">
        <v>22</v>
      </c>
      <c r="H516" s="821" t="s">
        <v>22</v>
      </c>
      <c r="I516" s="2356" t="s">
        <v>1384</v>
      </c>
      <c r="J516" s="821" t="s">
        <v>22</v>
      </c>
      <c r="K516" s="1528" t="s">
        <v>947</v>
      </c>
      <c r="L516" s="1638"/>
      <c r="M516" s="1638"/>
      <c r="N516" s="1638"/>
      <c r="O516" s="1638"/>
      <c r="P516" s="1638"/>
      <c r="Q516" s="1638"/>
      <c r="R516" s="1638"/>
      <c r="S516" s="1638"/>
      <c r="T516" s="1638"/>
      <c r="U516" s="678"/>
      <c r="V516" s="1638">
        <v>0</v>
      </c>
    </row>
    <row s="1853" customFormat="1" customHeight="1" ht="15">
      <c r="A517" s="1635"/>
      <c r="B517" s="2400"/>
      <c r="C517" s="2401"/>
      <c r="D517" s="692" t="str">
        <f>B516&amp;".2"</f>
        <v>4.181.2</v>
      </c>
      <c r="E517" s="1670" t="s">
        <v>948</v>
      </c>
      <c r="F517" s="2266" t="s">
        <v>305</v>
      </c>
      <c r="G517" s="1741" t="s">
        <v>22</v>
      </c>
      <c r="H517" s="821" t="s">
        <v>22</v>
      </c>
      <c r="I517" s="1741">
        <v>46146</v>
      </c>
      <c r="J517" s="821" t="s">
        <v>22</v>
      </c>
      <c r="K517" s="1528" t="s">
        <v>949</v>
      </c>
      <c r="L517" s="1638"/>
      <c r="M517" s="1638"/>
      <c r="N517" s="1638"/>
      <c r="O517" s="1638"/>
      <c r="P517" s="1638"/>
      <c r="Q517" s="1638"/>
      <c r="R517" s="1638"/>
      <c r="S517" s="1638"/>
      <c r="T517" s="1638"/>
      <c r="U517" s="678"/>
      <c r="V517" s="1638">
        <v>0</v>
      </c>
    </row>
    <row s="1853" customFormat="1" customHeight="1" ht="33.75">
      <c r="A518" s="1638"/>
      <c r="B518" s="2400" t="s">
        <v>1385</v>
      </c>
      <c r="C518" s="2401" t="s">
        <v>688</v>
      </c>
      <c r="D518" s="692" t="str">
        <f>B518&amp;".1"</f>
        <v>4.182.1</v>
      </c>
      <c r="E518" s="1670" t="s">
        <v>946</v>
      </c>
      <c r="F518" s="2266" t="s">
        <v>305</v>
      </c>
      <c r="G518" s="2356" t="s">
        <v>22</v>
      </c>
      <c r="H518" s="821" t="s">
        <v>22</v>
      </c>
      <c r="I518" s="2356" t="s">
        <v>1386</v>
      </c>
      <c r="J518" s="821" t="s">
        <v>22</v>
      </c>
      <c r="K518" s="1528" t="s">
        <v>947</v>
      </c>
      <c r="L518" s="1638"/>
      <c r="M518" s="1638"/>
      <c r="N518" s="1638"/>
      <c r="O518" s="1638"/>
      <c r="P518" s="1638"/>
      <c r="Q518" s="1638"/>
      <c r="R518" s="1638"/>
      <c r="S518" s="1638"/>
      <c r="T518" s="1638"/>
      <c r="U518" s="678"/>
      <c r="V518" s="1638">
        <v>0</v>
      </c>
    </row>
    <row s="1853" customFormat="1" customHeight="1" ht="15">
      <c r="A519" s="1635"/>
      <c r="B519" s="2400"/>
      <c r="C519" s="2401"/>
      <c r="D519" s="692" t="str">
        <f>B518&amp;".2"</f>
        <v>4.182.2</v>
      </c>
      <c r="E519" s="1670" t="s">
        <v>948</v>
      </c>
      <c r="F519" s="2266" t="s">
        <v>305</v>
      </c>
      <c r="G519" s="1741" t="s">
        <v>22</v>
      </c>
      <c r="H519" s="821" t="s">
        <v>22</v>
      </c>
      <c r="I519" s="1741">
        <v>46202</v>
      </c>
      <c r="J519" s="821" t="s">
        <v>22</v>
      </c>
      <c r="K519" s="1528" t="s">
        <v>949</v>
      </c>
      <c r="L519" s="1638"/>
      <c r="M519" s="1638"/>
      <c r="N519" s="1638"/>
      <c r="O519" s="1638"/>
      <c r="P519" s="1638"/>
      <c r="Q519" s="1638"/>
      <c r="R519" s="1638"/>
      <c r="S519" s="1638"/>
      <c r="T519" s="1638"/>
      <c r="U519" s="678"/>
      <c r="V519" s="1638">
        <v>0</v>
      </c>
    </row>
    <row s="1853" customFormat="1" customHeight="1" ht="33.75">
      <c r="A520" s="1638"/>
      <c r="B520" s="2400" t="s">
        <v>1387</v>
      </c>
      <c r="C520" s="2401" t="s">
        <v>688</v>
      </c>
      <c r="D520" s="692" t="str">
        <f>B520&amp;".1"</f>
        <v>4.183.1</v>
      </c>
      <c r="E520" s="1670" t="s">
        <v>946</v>
      </c>
      <c r="F520" s="2266" t="s">
        <v>305</v>
      </c>
      <c r="G520" s="2356" t="s">
        <v>22</v>
      </c>
      <c r="H520" s="821" t="s">
        <v>22</v>
      </c>
      <c r="I520" s="2356" t="s">
        <v>1388</v>
      </c>
      <c r="J520" s="821" t="s">
        <v>22</v>
      </c>
      <c r="K520" s="1528" t="s">
        <v>947</v>
      </c>
      <c r="L520" s="1638"/>
      <c r="M520" s="1638"/>
      <c r="N520" s="1638"/>
      <c r="O520" s="1638"/>
      <c r="P520" s="1638"/>
      <c r="Q520" s="1638"/>
      <c r="R520" s="1638"/>
      <c r="S520" s="1638"/>
      <c r="T520" s="1638"/>
      <c r="U520" s="678"/>
      <c r="V520" s="1638">
        <v>0</v>
      </c>
    </row>
    <row s="1853" customFormat="1" customHeight="1" ht="15">
      <c r="A521" s="1635"/>
      <c r="B521" s="2400"/>
      <c r="C521" s="2401"/>
      <c r="D521" s="692" t="str">
        <f>B520&amp;".2"</f>
        <v>4.183.2</v>
      </c>
      <c r="E521" s="1670" t="s">
        <v>948</v>
      </c>
      <c r="F521" s="2266" t="s">
        <v>305</v>
      </c>
      <c r="G521" s="1741" t="s">
        <v>22</v>
      </c>
      <c r="H521" s="821" t="s">
        <v>22</v>
      </c>
      <c r="I521" s="1741">
        <v>46146</v>
      </c>
      <c r="J521" s="821" t="s">
        <v>22</v>
      </c>
      <c r="K521" s="1528" t="s">
        <v>949</v>
      </c>
      <c r="L521" s="1638"/>
      <c r="M521" s="1638"/>
      <c r="N521" s="1638"/>
      <c r="O521" s="1638"/>
      <c r="P521" s="1638"/>
      <c r="Q521" s="1638"/>
      <c r="R521" s="1638"/>
      <c r="S521" s="1638"/>
      <c r="T521" s="1638"/>
      <c r="U521" s="678"/>
      <c r="V521" s="1638">
        <v>0</v>
      </c>
    </row>
    <row s="1853" customFormat="1" customHeight="1" ht="33.75">
      <c r="A522" s="1638"/>
      <c r="B522" s="2400" t="s">
        <v>1389</v>
      </c>
      <c r="C522" s="2401" t="s">
        <v>688</v>
      </c>
      <c r="D522" s="692" t="str">
        <f>B522&amp;".1"</f>
        <v>4.184.1</v>
      </c>
      <c r="E522" s="1670" t="s">
        <v>946</v>
      </c>
      <c r="F522" s="2266" t="s">
        <v>305</v>
      </c>
      <c r="G522" s="2356" t="s">
        <v>22</v>
      </c>
      <c r="H522" s="821" t="s">
        <v>22</v>
      </c>
      <c r="I522" s="2356" t="s">
        <v>1390</v>
      </c>
      <c r="J522" s="821" t="s">
        <v>22</v>
      </c>
      <c r="K522" s="1528" t="s">
        <v>947</v>
      </c>
      <c r="L522" s="1638"/>
      <c r="M522" s="1638"/>
      <c r="N522" s="1638"/>
      <c r="O522" s="1638"/>
      <c r="P522" s="1638"/>
      <c r="Q522" s="1638"/>
      <c r="R522" s="1638"/>
      <c r="S522" s="1638"/>
      <c r="T522" s="1638"/>
      <c r="U522" s="678"/>
      <c r="V522" s="1638">
        <v>0</v>
      </c>
    </row>
    <row s="1853" customFormat="1" customHeight="1" ht="15">
      <c r="A523" s="1635"/>
      <c r="B523" s="2400"/>
      <c r="C523" s="2401"/>
      <c r="D523" s="692" t="str">
        <f>B522&amp;".2"</f>
        <v>4.184.2</v>
      </c>
      <c r="E523" s="1670" t="s">
        <v>948</v>
      </c>
      <c r="F523" s="2266" t="s">
        <v>305</v>
      </c>
      <c r="G523" s="1741" t="s">
        <v>22</v>
      </c>
      <c r="H523" s="821" t="s">
        <v>22</v>
      </c>
      <c r="I523" s="1741">
        <v>46146</v>
      </c>
      <c r="J523" s="821" t="s">
        <v>22</v>
      </c>
      <c r="K523" s="1528" t="s">
        <v>949</v>
      </c>
      <c r="L523" s="1638"/>
      <c r="M523" s="1638"/>
      <c r="N523" s="1638"/>
      <c r="O523" s="1638"/>
      <c r="P523" s="1638"/>
      <c r="Q523" s="1638"/>
      <c r="R523" s="1638"/>
      <c r="S523" s="1638"/>
      <c r="T523" s="1638"/>
      <c r="U523" s="678"/>
      <c r="V523" s="1638">
        <v>0</v>
      </c>
    </row>
    <row s="1853" customFormat="1" customHeight="1" ht="33.75">
      <c r="A524" s="1638"/>
      <c r="B524" s="2400" t="s">
        <v>1391</v>
      </c>
      <c r="C524" s="2401" t="s">
        <v>688</v>
      </c>
      <c r="D524" s="692" t="str">
        <f>B524&amp;".1"</f>
        <v>4.185.1</v>
      </c>
      <c r="E524" s="1670" t="s">
        <v>946</v>
      </c>
      <c r="F524" s="2266" t="s">
        <v>305</v>
      </c>
      <c r="G524" s="2356" t="s">
        <v>22</v>
      </c>
      <c r="H524" s="821" t="s">
        <v>22</v>
      </c>
      <c r="I524" s="2356" t="s">
        <v>1392</v>
      </c>
      <c r="J524" s="821" t="s">
        <v>22</v>
      </c>
      <c r="K524" s="1528" t="s">
        <v>947</v>
      </c>
      <c r="L524" s="1638"/>
      <c r="M524" s="1638"/>
      <c r="N524" s="1638"/>
      <c r="O524" s="1638"/>
      <c r="P524" s="1638"/>
      <c r="Q524" s="1638"/>
      <c r="R524" s="1638"/>
      <c r="S524" s="1638"/>
      <c r="T524" s="1638"/>
      <c r="U524" s="678"/>
      <c r="V524" s="1638">
        <v>0</v>
      </c>
    </row>
    <row s="1853" customFormat="1" customHeight="1" ht="15">
      <c r="A525" s="1635"/>
      <c r="B525" s="2400"/>
      <c r="C525" s="2401"/>
      <c r="D525" s="692" t="str">
        <f>B524&amp;".2"</f>
        <v>4.185.2</v>
      </c>
      <c r="E525" s="1670" t="s">
        <v>948</v>
      </c>
      <c r="F525" s="2266" t="s">
        <v>305</v>
      </c>
      <c r="G525" s="1741" t="s">
        <v>22</v>
      </c>
      <c r="H525" s="821" t="s">
        <v>22</v>
      </c>
      <c r="I525" s="1741">
        <v>46147</v>
      </c>
      <c r="J525" s="821" t="s">
        <v>22</v>
      </c>
      <c r="K525" s="1528" t="s">
        <v>949</v>
      </c>
      <c r="L525" s="1638"/>
      <c r="M525" s="1638"/>
      <c r="N525" s="1638"/>
      <c r="O525" s="1638"/>
      <c r="P525" s="1638"/>
      <c r="Q525" s="1638"/>
      <c r="R525" s="1638"/>
      <c r="S525" s="1638"/>
      <c r="T525" s="1638"/>
      <c r="U525" s="678"/>
      <c r="V525" s="1638">
        <v>0</v>
      </c>
    </row>
    <row s="1853" customFormat="1" customHeight="1" ht="33.75">
      <c r="A526" s="1638"/>
      <c r="B526" s="2400" t="s">
        <v>1393</v>
      </c>
      <c r="C526" s="2401" t="s">
        <v>688</v>
      </c>
      <c r="D526" s="692" t="str">
        <f>B526&amp;".1"</f>
        <v>4.186.1</v>
      </c>
      <c r="E526" s="1670" t="s">
        <v>946</v>
      </c>
      <c r="F526" s="2266" t="s">
        <v>305</v>
      </c>
      <c r="G526" s="2356" t="s">
        <v>22</v>
      </c>
      <c r="H526" s="821" t="s">
        <v>22</v>
      </c>
      <c r="I526" s="2356" t="s">
        <v>1394</v>
      </c>
      <c r="J526" s="821" t="s">
        <v>22</v>
      </c>
      <c r="K526" s="1528" t="s">
        <v>947</v>
      </c>
      <c r="L526" s="1638"/>
      <c r="M526" s="1638"/>
      <c r="N526" s="1638"/>
      <c r="O526" s="1638"/>
      <c r="P526" s="1638"/>
      <c r="Q526" s="1638"/>
      <c r="R526" s="1638"/>
      <c r="S526" s="1638"/>
      <c r="T526" s="1638"/>
      <c r="U526" s="678"/>
      <c r="V526" s="1638">
        <v>0</v>
      </c>
    </row>
    <row s="1853" customFormat="1" customHeight="1" ht="15">
      <c r="A527" s="1635"/>
      <c r="B527" s="2400"/>
      <c r="C527" s="2401"/>
      <c r="D527" s="692" t="str">
        <f>B526&amp;".2"</f>
        <v>4.186.2</v>
      </c>
      <c r="E527" s="1670" t="s">
        <v>948</v>
      </c>
      <c r="F527" s="2266" t="s">
        <v>305</v>
      </c>
      <c r="G527" s="1741" t="s">
        <v>22</v>
      </c>
      <c r="H527" s="821" t="s">
        <v>22</v>
      </c>
      <c r="I527" s="1741">
        <v>46163</v>
      </c>
      <c r="J527" s="821" t="s">
        <v>22</v>
      </c>
      <c r="K527" s="1528" t="s">
        <v>949</v>
      </c>
      <c r="L527" s="1638"/>
      <c r="M527" s="1638"/>
      <c r="N527" s="1638"/>
      <c r="O527" s="1638"/>
      <c r="P527" s="1638"/>
      <c r="Q527" s="1638"/>
      <c r="R527" s="1638"/>
      <c r="S527" s="1638"/>
      <c r="T527" s="1638"/>
      <c r="U527" s="678"/>
      <c r="V527" s="1638">
        <v>0</v>
      </c>
    </row>
    <row s="1853" customFormat="1" customHeight="1" ht="33.75">
      <c r="A528" s="1638"/>
      <c r="B528" s="2400" t="s">
        <v>1395</v>
      </c>
      <c r="C528" s="2401" t="s">
        <v>688</v>
      </c>
      <c r="D528" s="692" t="str">
        <f>B528&amp;".1"</f>
        <v>4.187.1</v>
      </c>
      <c r="E528" s="1670" t="s">
        <v>946</v>
      </c>
      <c r="F528" s="2266" t="s">
        <v>305</v>
      </c>
      <c r="G528" s="2356" t="s">
        <v>22</v>
      </c>
      <c r="H528" s="821" t="s">
        <v>22</v>
      </c>
      <c r="I528" s="2356" t="s">
        <v>1396</v>
      </c>
      <c r="J528" s="821" t="s">
        <v>22</v>
      </c>
      <c r="K528" s="1528" t="s">
        <v>947</v>
      </c>
      <c r="L528" s="1638"/>
      <c r="M528" s="1638"/>
      <c r="N528" s="1638"/>
      <c r="O528" s="1638"/>
      <c r="P528" s="1638"/>
      <c r="Q528" s="1638"/>
      <c r="R528" s="1638"/>
      <c r="S528" s="1638"/>
      <c r="T528" s="1638"/>
      <c r="U528" s="678"/>
      <c r="V528" s="1638">
        <v>0</v>
      </c>
    </row>
    <row s="1853" customFormat="1" customHeight="1" ht="15">
      <c r="A529" s="1635"/>
      <c r="B529" s="2400"/>
      <c r="C529" s="2401"/>
      <c r="D529" s="692" t="str">
        <f>B528&amp;".2"</f>
        <v>4.187.2</v>
      </c>
      <c r="E529" s="1670" t="s">
        <v>948</v>
      </c>
      <c r="F529" s="2266" t="s">
        <v>305</v>
      </c>
      <c r="G529" s="1741" t="s">
        <v>22</v>
      </c>
      <c r="H529" s="821" t="s">
        <v>22</v>
      </c>
      <c r="I529" s="1741">
        <v>46164</v>
      </c>
      <c r="J529" s="821" t="s">
        <v>22</v>
      </c>
      <c r="K529" s="1528" t="s">
        <v>949</v>
      </c>
      <c r="L529" s="1638"/>
      <c r="M529" s="1638"/>
      <c r="N529" s="1638"/>
      <c r="O529" s="1638"/>
      <c r="P529" s="1638"/>
      <c r="Q529" s="1638"/>
      <c r="R529" s="1638"/>
      <c r="S529" s="1638"/>
      <c r="T529" s="1638"/>
      <c r="U529" s="678"/>
      <c r="V529" s="1638">
        <v>0</v>
      </c>
    </row>
    <row s="1853" customFormat="1" customHeight="1" ht="33.75">
      <c r="A530" s="1638"/>
      <c r="B530" s="2400" t="s">
        <v>1397</v>
      </c>
      <c r="C530" s="2401" t="s">
        <v>688</v>
      </c>
      <c r="D530" s="692" t="str">
        <f>B530&amp;".1"</f>
        <v>4.188.1</v>
      </c>
      <c r="E530" s="1670" t="s">
        <v>946</v>
      </c>
      <c r="F530" s="2266" t="s">
        <v>305</v>
      </c>
      <c r="G530" s="2356" t="s">
        <v>22</v>
      </c>
      <c r="H530" s="821" t="s">
        <v>22</v>
      </c>
      <c r="I530" s="2356" t="s">
        <v>1398</v>
      </c>
      <c r="J530" s="821" t="s">
        <v>22</v>
      </c>
      <c r="K530" s="1528" t="s">
        <v>947</v>
      </c>
      <c r="L530" s="1638"/>
      <c r="M530" s="1638"/>
      <c r="N530" s="1638"/>
      <c r="O530" s="1638"/>
      <c r="P530" s="1638"/>
      <c r="Q530" s="1638"/>
      <c r="R530" s="1638"/>
      <c r="S530" s="1638"/>
      <c r="T530" s="1638"/>
      <c r="U530" s="678"/>
      <c r="V530" s="1638">
        <v>0</v>
      </c>
    </row>
    <row s="1853" customFormat="1" customHeight="1" ht="15">
      <c r="A531" s="1635"/>
      <c r="B531" s="2400"/>
      <c r="C531" s="2401"/>
      <c r="D531" s="692" t="str">
        <f>B530&amp;".2"</f>
        <v>4.188.2</v>
      </c>
      <c r="E531" s="1670" t="s">
        <v>948</v>
      </c>
      <c r="F531" s="2266" t="s">
        <v>305</v>
      </c>
      <c r="G531" s="1741" t="s">
        <v>22</v>
      </c>
      <c r="H531" s="821" t="s">
        <v>22</v>
      </c>
      <c r="I531" s="1741">
        <v>46122</v>
      </c>
      <c r="J531" s="821" t="s">
        <v>22</v>
      </c>
      <c r="K531" s="1528" t="s">
        <v>949</v>
      </c>
      <c r="L531" s="1638"/>
      <c r="M531" s="1638"/>
      <c r="N531" s="1638"/>
      <c r="O531" s="1638"/>
      <c r="P531" s="1638"/>
      <c r="Q531" s="1638"/>
      <c r="R531" s="1638"/>
      <c r="S531" s="1638"/>
      <c r="T531" s="1638"/>
      <c r="U531" s="678"/>
      <c r="V531" s="1638">
        <v>0</v>
      </c>
    </row>
    <row s="1853" customFormat="1" customHeight="1" ht="33.75">
      <c r="A532" s="1638"/>
      <c r="B532" s="2400" t="s">
        <v>1399</v>
      </c>
      <c r="C532" s="2401" t="s">
        <v>688</v>
      </c>
      <c r="D532" s="692" t="str">
        <f>B532&amp;".1"</f>
        <v>4.189.1</v>
      </c>
      <c r="E532" s="1670" t="s">
        <v>946</v>
      </c>
      <c r="F532" s="2266" t="s">
        <v>305</v>
      </c>
      <c r="G532" s="2356" t="s">
        <v>22</v>
      </c>
      <c r="H532" s="821" t="s">
        <v>22</v>
      </c>
      <c r="I532" s="2356" t="s">
        <v>1400</v>
      </c>
      <c r="J532" s="821" t="s">
        <v>22</v>
      </c>
      <c r="K532" s="1528" t="s">
        <v>947</v>
      </c>
      <c r="L532" s="1638"/>
      <c r="M532" s="1638"/>
      <c r="N532" s="1638"/>
      <c r="O532" s="1638"/>
      <c r="P532" s="1638"/>
      <c r="Q532" s="1638"/>
      <c r="R532" s="1638"/>
      <c r="S532" s="1638"/>
      <c r="T532" s="1638"/>
      <c r="U532" s="678"/>
      <c r="V532" s="1638">
        <v>0</v>
      </c>
    </row>
    <row s="1853" customFormat="1" customHeight="1" ht="15">
      <c r="A533" s="1635"/>
      <c r="B533" s="2400"/>
      <c r="C533" s="2401"/>
      <c r="D533" s="692" t="str">
        <f>B532&amp;".2"</f>
        <v>4.189.2</v>
      </c>
      <c r="E533" s="1670" t="s">
        <v>948</v>
      </c>
      <c r="F533" s="2266" t="s">
        <v>305</v>
      </c>
      <c r="G533" s="1741" t="s">
        <v>22</v>
      </c>
      <c r="H533" s="821" t="s">
        <v>22</v>
      </c>
      <c r="I533" s="1741">
        <v>46118</v>
      </c>
      <c r="J533" s="821" t="s">
        <v>22</v>
      </c>
      <c r="K533" s="1528" t="s">
        <v>949</v>
      </c>
      <c r="L533" s="1638"/>
      <c r="M533" s="1638"/>
      <c r="N533" s="1638"/>
      <c r="O533" s="1638"/>
      <c r="P533" s="1638"/>
      <c r="Q533" s="1638"/>
      <c r="R533" s="1638"/>
      <c r="S533" s="1638"/>
      <c r="T533" s="1638"/>
      <c r="U533" s="678"/>
      <c r="V533" s="1638">
        <v>0</v>
      </c>
    </row>
    <row s="1853" customFormat="1" customHeight="1" ht="33.75">
      <c r="A534" s="1638"/>
      <c r="B534" s="2400" t="s">
        <v>1401</v>
      </c>
      <c r="C534" s="2401" t="s">
        <v>688</v>
      </c>
      <c r="D534" s="692" t="str">
        <f>B534&amp;".1"</f>
        <v>4.190.1</v>
      </c>
      <c r="E534" s="1670" t="s">
        <v>946</v>
      </c>
      <c r="F534" s="2266" t="s">
        <v>305</v>
      </c>
      <c r="G534" s="2356" t="s">
        <v>22</v>
      </c>
      <c r="H534" s="821" t="s">
        <v>22</v>
      </c>
      <c r="I534" s="2356" t="s">
        <v>1402</v>
      </c>
      <c r="J534" s="821" t="s">
        <v>22</v>
      </c>
      <c r="K534" s="1528" t="s">
        <v>947</v>
      </c>
      <c r="L534" s="1638"/>
      <c r="M534" s="1638"/>
      <c r="N534" s="1638"/>
      <c r="O534" s="1638"/>
      <c r="P534" s="1638"/>
      <c r="Q534" s="1638"/>
      <c r="R534" s="1638"/>
      <c r="S534" s="1638"/>
      <c r="T534" s="1638"/>
      <c r="U534" s="678"/>
      <c r="V534" s="1638">
        <v>0</v>
      </c>
    </row>
    <row s="1853" customFormat="1" customHeight="1" ht="15">
      <c r="A535" s="1635"/>
      <c r="B535" s="2400"/>
      <c r="C535" s="2401"/>
      <c r="D535" s="692" t="str">
        <f>B534&amp;".2"</f>
        <v>4.190.2</v>
      </c>
      <c r="E535" s="1670" t="s">
        <v>948</v>
      </c>
      <c r="F535" s="2266" t="s">
        <v>305</v>
      </c>
      <c r="G535" s="1741" t="s">
        <v>22</v>
      </c>
      <c r="H535" s="821" t="s">
        <v>22</v>
      </c>
      <c r="I535" s="1741">
        <v>46188</v>
      </c>
      <c r="J535" s="821" t="s">
        <v>22</v>
      </c>
      <c r="K535" s="1528" t="s">
        <v>949</v>
      </c>
      <c r="L535" s="1638"/>
      <c r="M535" s="1638"/>
      <c r="N535" s="1638"/>
      <c r="O535" s="1638"/>
      <c r="P535" s="1638"/>
      <c r="Q535" s="1638"/>
      <c r="R535" s="1638"/>
      <c r="S535" s="1638"/>
      <c r="T535" s="1638"/>
      <c r="U535" s="678"/>
      <c r="V535" s="1638">
        <v>0</v>
      </c>
    </row>
    <row s="1853" customFormat="1" customHeight="1" ht="33.75">
      <c r="A536" s="1638"/>
      <c r="B536" s="2400" t="s">
        <v>1403</v>
      </c>
      <c r="C536" s="2401" t="s">
        <v>688</v>
      </c>
      <c r="D536" s="692" t="str">
        <f>B536&amp;".1"</f>
        <v>4.191.1</v>
      </c>
      <c r="E536" s="1670" t="s">
        <v>946</v>
      </c>
      <c r="F536" s="2266" t="s">
        <v>305</v>
      </c>
      <c r="G536" s="2356" t="s">
        <v>22</v>
      </c>
      <c r="H536" s="821" t="s">
        <v>22</v>
      </c>
      <c r="I536" s="2356" t="s">
        <v>1404</v>
      </c>
      <c r="J536" s="821" t="s">
        <v>22</v>
      </c>
      <c r="K536" s="1528" t="s">
        <v>947</v>
      </c>
      <c r="L536" s="1638"/>
      <c r="M536" s="1638"/>
      <c r="N536" s="1638"/>
      <c r="O536" s="1638"/>
      <c r="P536" s="1638"/>
      <c r="Q536" s="1638"/>
      <c r="R536" s="1638"/>
      <c r="S536" s="1638"/>
      <c r="T536" s="1638"/>
      <c r="U536" s="678"/>
      <c r="V536" s="1638">
        <v>0</v>
      </c>
    </row>
    <row s="1853" customFormat="1" customHeight="1" ht="15">
      <c r="A537" s="1635"/>
      <c r="B537" s="2400"/>
      <c r="C537" s="2401"/>
      <c r="D537" s="692" t="str">
        <f>B536&amp;".2"</f>
        <v>4.191.2</v>
      </c>
      <c r="E537" s="1670" t="s">
        <v>948</v>
      </c>
      <c r="F537" s="2266" t="s">
        <v>305</v>
      </c>
      <c r="G537" s="1741" t="s">
        <v>22</v>
      </c>
      <c r="H537" s="821" t="s">
        <v>22</v>
      </c>
      <c r="I537" s="1741">
        <v>46142</v>
      </c>
      <c r="J537" s="821" t="s">
        <v>22</v>
      </c>
      <c r="K537" s="1528" t="s">
        <v>949</v>
      </c>
      <c r="L537" s="1638"/>
      <c r="M537" s="1638"/>
      <c r="N537" s="1638"/>
      <c r="O537" s="1638"/>
      <c r="P537" s="1638"/>
      <c r="Q537" s="1638"/>
      <c r="R537" s="1638"/>
      <c r="S537" s="1638"/>
      <c r="T537" s="1638"/>
      <c r="U537" s="678"/>
      <c r="V537" s="1638">
        <v>0</v>
      </c>
    </row>
    <row s="1853" customFormat="1" customHeight="1" ht="33.75">
      <c r="A538" s="1638"/>
      <c r="B538" s="2400" t="s">
        <v>1405</v>
      </c>
      <c r="C538" s="2401" t="s">
        <v>688</v>
      </c>
      <c r="D538" s="692" t="str">
        <f>B538&amp;".1"</f>
        <v>4.192.1</v>
      </c>
      <c r="E538" s="1670" t="s">
        <v>946</v>
      </c>
      <c r="F538" s="2266" t="s">
        <v>305</v>
      </c>
      <c r="G538" s="2356" t="s">
        <v>22</v>
      </c>
      <c r="H538" s="821" t="s">
        <v>22</v>
      </c>
      <c r="I538" s="2356" t="s">
        <v>1406</v>
      </c>
      <c r="J538" s="821" t="s">
        <v>22</v>
      </c>
      <c r="K538" s="1528" t="s">
        <v>947</v>
      </c>
      <c r="L538" s="1638"/>
      <c r="M538" s="1638"/>
      <c r="N538" s="1638"/>
      <c r="O538" s="1638"/>
      <c r="P538" s="1638"/>
      <c r="Q538" s="1638"/>
      <c r="R538" s="1638"/>
      <c r="S538" s="1638"/>
      <c r="T538" s="1638"/>
      <c r="U538" s="678"/>
      <c r="V538" s="1638">
        <v>0</v>
      </c>
    </row>
    <row s="1853" customFormat="1" customHeight="1" ht="15">
      <c r="A539" s="1635"/>
      <c r="B539" s="2400"/>
      <c r="C539" s="2401"/>
      <c r="D539" s="692" t="str">
        <f>B538&amp;".2"</f>
        <v>4.192.2</v>
      </c>
      <c r="E539" s="1670" t="s">
        <v>948</v>
      </c>
      <c r="F539" s="2266" t="s">
        <v>305</v>
      </c>
      <c r="G539" s="1741" t="s">
        <v>22</v>
      </c>
      <c r="H539" s="821" t="s">
        <v>22</v>
      </c>
      <c r="I539" s="1741">
        <v>46113</v>
      </c>
      <c r="J539" s="821" t="s">
        <v>22</v>
      </c>
      <c r="K539" s="1528" t="s">
        <v>949</v>
      </c>
      <c r="L539" s="1638"/>
      <c r="M539" s="1638"/>
      <c r="N539" s="1638"/>
      <c r="O539" s="1638"/>
      <c r="P539" s="1638"/>
      <c r="Q539" s="1638"/>
      <c r="R539" s="1638"/>
      <c r="S539" s="1638"/>
      <c r="T539" s="1638"/>
      <c r="U539" s="678"/>
      <c r="V539" s="1638">
        <v>0</v>
      </c>
    </row>
    <row s="1853" customFormat="1" customHeight="1" ht="33.75">
      <c r="A540" s="1638"/>
      <c r="B540" s="2400" t="s">
        <v>1407</v>
      </c>
      <c r="C540" s="2401" t="s">
        <v>688</v>
      </c>
      <c r="D540" s="692" t="str">
        <f>B540&amp;".1"</f>
        <v>4.193.1</v>
      </c>
      <c r="E540" s="1670" t="s">
        <v>946</v>
      </c>
      <c r="F540" s="2266" t="s">
        <v>305</v>
      </c>
      <c r="G540" s="2356" t="s">
        <v>22</v>
      </c>
      <c r="H540" s="821" t="s">
        <v>22</v>
      </c>
      <c r="I540" s="2356" t="s">
        <v>1408</v>
      </c>
      <c r="J540" s="821" t="s">
        <v>22</v>
      </c>
      <c r="K540" s="1528" t="s">
        <v>947</v>
      </c>
      <c r="L540" s="1638"/>
      <c r="M540" s="1638"/>
      <c r="N540" s="1638"/>
      <c r="O540" s="1638"/>
      <c r="P540" s="1638"/>
      <c r="Q540" s="1638"/>
      <c r="R540" s="1638"/>
      <c r="S540" s="1638"/>
      <c r="T540" s="1638"/>
      <c r="U540" s="678"/>
      <c r="V540" s="1638">
        <v>0</v>
      </c>
    </row>
    <row s="1853" customFormat="1" customHeight="1" ht="15">
      <c r="A541" s="1635"/>
      <c r="B541" s="2400"/>
      <c r="C541" s="2401"/>
      <c r="D541" s="692" t="str">
        <f>B540&amp;".2"</f>
        <v>4.193.2</v>
      </c>
      <c r="E541" s="1670" t="s">
        <v>948</v>
      </c>
      <c r="F541" s="2266" t="s">
        <v>305</v>
      </c>
      <c r="G541" s="1741" t="s">
        <v>22</v>
      </c>
      <c r="H541" s="821" t="s">
        <v>22</v>
      </c>
      <c r="I541" s="1741">
        <v>46182</v>
      </c>
      <c r="J541" s="821" t="s">
        <v>22</v>
      </c>
      <c r="K541" s="1528" t="s">
        <v>949</v>
      </c>
      <c r="L541" s="1638"/>
      <c r="M541" s="1638"/>
      <c r="N541" s="1638"/>
      <c r="O541" s="1638"/>
      <c r="P541" s="1638"/>
      <c r="Q541" s="1638"/>
      <c r="R541" s="1638"/>
      <c r="S541" s="1638"/>
      <c r="T541" s="1638"/>
      <c r="U541" s="678"/>
      <c r="V541" s="1638">
        <v>0</v>
      </c>
    </row>
    <row s="1853" customFormat="1" customHeight="1" ht="33.75">
      <c r="A542" s="1638"/>
      <c r="B542" s="2400" t="s">
        <v>1409</v>
      </c>
      <c r="C542" s="2401" t="s">
        <v>688</v>
      </c>
      <c r="D542" s="692" t="str">
        <f>B542&amp;".1"</f>
        <v>4.194.1</v>
      </c>
      <c r="E542" s="1670" t="s">
        <v>946</v>
      </c>
      <c r="F542" s="2266" t="s">
        <v>305</v>
      </c>
      <c r="G542" s="2356" t="s">
        <v>22</v>
      </c>
      <c r="H542" s="821" t="s">
        <v>22</v>
      </c>
      <c r="I542" s="2356" t="s">
        <v>1410</v>
      </c>
      <c r="J542" s="821" t="s">
        <v>22</v>
      </c>
      <c r="K542" s="1528" t="s">
        <v>947</v>
      </c>
      <c r="L542" s="1638"/>
      <c r="M542" s="1638"/>
      <c r="N542" s="1638"/>
      <c r="O542" s="1638"/>
      <c r="P542" s="1638"/>
      <c r="Q542" s="1638"/>
      <c r="R542" s="1638"/>
      <c r="S542" s="1638"/>
      <c r="T542" s="1638"/>
      <c r="U542" s="678"/>
      <c r="V542" s="1638">
        <v>0</v>
      </c>
    </row>
    <row s="1853" customFormat="1" customHeight="1" ht="15">
      <c r="A543" s="1635"/>
      <c r="B543" s="2400"/>
      <c r="C543" s="2401"/>
      <c r="D543" s="692" t="str">
        <f>B542&amp;".2"</f>
        <v>4.194.2</v>
      </c>
      <c r="E543" s="1670" t="s">
        <v>948</v>
      </c>
      <c r="F543" s="2266" t="s">
        <v>305</v>
      </c>
      <c r="G543" s="1741" t="s">
        <v>22</v>
      </c>
      <c r="H543" s="821" t="s">
        <v>22</v>
      </c>
      <c r="I543" s="1741">
        <v>46115</v>
      </c>
      <c r="J543" s="821" t="s">
        <v>22</v>
      </c>
      <c r="K543" s="1528" t="s">
        <v>949</v>
      </c>
      <c r="L543" s="1638"/>
      <c r="M543" s="1638"/>
      <c r="N543" s="1638"/>
      <c r="O543" s="1638"/>
      <c r="P543" s="1638"/>
      <c r="Q543" s="1638"/>
      <c r="R543" s="1638"/>
      <c r="S543" s="1638"/>
      <c r="T543" s="1638"/>
      <c r="U543" s="678"/>
      <c r="V543" s="1638">
        <v>0</v>
      </c>
    </row>
    <row s="1853" customFormat="1" customHeight="1" ht="33.75">
      <c r="A544" s="1638"/>
      <c r="B544" s="2400" t="s">
        <v>1411</v>
      </c>
      <c r="C544" s="2401" t="s">
        <v>688</v>
      </c>
      <c r="D544" s="692" t="str">
        <f>B544&amp;".1"</f>
        <v>4.195.1</v>
      </c>
      <c r="E544" s="1670" t="s">
        <v>946</v>
      </c>
      <c r="F544" s="2266" t="s">
        <v>305</v>
      </c>
      <c r="G544" s="2356" t="s">
        <v>22</v>
      </c>
      <c r="H544" s="821" t="s">
        <v>22</v>
      </c>
      <c r="I544" s="2356" t="s">
        <v>1412</v>
      </c>
      <c r="J544" s="821" t="s">
        <v>22</v>
      </c>
      <c r="K544" s="1528" t="s">
        <v>947</v>
      </c>
      <c r="L544" s="1638"/>
      <c r="M544" s="1638"/>
      <c r="N544" s="1638"/>
      <c r="O544" s="1638"/>
      <c r="P544" s="1638"/>
      <c r="Q544" s="1638"/>
      <c r="R544" s="1638"/>
      <c r="S544" s="1638"/>
      <c r="T544" s="1638"/>
      <c r="U544" s="678"/>
      <c r="V544" s="1638">
        <v>0</v>
      </c>
    </row>
    <row s="1853" customFormat="1" customHeight="1" ht="15">
      <c r="A545" s="1635"/>
      <c r="B545" s="2400"/>
      <c r="C545" s="2401"/>
      <c r="D545" s="692" t="str">
        <f>B544&amp;".2"</f>
        <v>4.195.2</v>
      </c>
      <c r="E545" s="1670" t="s">
        <v>948</v>
      </c>
      <c r="F545" s="2266" t="s">
        <v>305</v>
      </c>
      <c r="G545" s="1741" t="s">
        <v>22</v>
      </c>
      <c r="H545" s="821" t="s">
        <v>22</v>
      </c>
      <c r="I545" s="1741">
        <v>46121</v>
      </c>
      <c r="J545" s="821" t="s">
        <v>22</v>
      </c>
      <c r="K545" s="1528" t="s">
        <v>949</v>
      </c>
      <c r="L545" s="1638"/>
      <c r="M545" s="1638"/>
      <c r="N545" s="1638"/>
      <c r="O545" s="1638"/>
      <c r="P545" s="1638"/>
      <c r="Q545" s="1638"/>
      <c r="R545" s="1638"/>
      <c r="S545" s="1638"/>
      <c r="T545" s="1638"/>
      <c r="U545" s="678"/>
      <c r="V545" s="1638">
        <v>0</v>
      </c>
    </row>
    <row s="1853" customFormat="1" customHeight="1" ht="33.75">
      <c r="A546" s="1638"/>
      <c r="B546" s="2400" t="s">
        <v>1413</v>
      </c>
      <c r="C546" s="2401" t="s">
        <v>688</v>
      </c>
      <c r="D546" s="692" t="str">
        <f>B546&amp;".1"</f>
        <v>4.196.1</v>
      </c>
      <c r="E546" s="1670" t="s">
        <v>946</v>
      </c>
      <c r="F546" s="2266" t="s">
        <v>305</v>
      </c>
      <c r="G546" s="2356" t="s">
        <v>22</v>
      </c>
      <c r="H546" s="821" t="s">
        <v>22</v>
      </c>
      <c r="I546" s="2356" t="s">
        <v>1414</v>
      </c>
      <c r="J546" s="821" t="s">
        <v>22</v>
      </c>
      <c r="K546" s="1528" t="s">
        <v>947</v>
      </c>
      <c r="L546" s="1638"/>
      <c r="M546" s="1638"/>
      <c r="N546" s="1638"/>
      <c r="O546" s="1638"/>
      <c r="P546" s="1638"/>
      <c r="Q546" s="1638"/>
      <c r="R546" s="1638"/>
      <c r="S546" s="1638"/>
      <c r="T546" s="1638"/>
      <c r="U546" s="678"/>
      <c r="V546" s="1638">
        <v>0</v>
      </c>
    </row>
    <row s="1853" customFormat="1" customHeight="1" ht="15">
      <c r="A547" s="1635"/>
      <c r="B547" s="2400"/>
      <c r="C547" s="2401"/>
      <c r="D547" s="692" t="str">
        <f>B546&amp;".2"</f>
        <v>4.196.2</v>
      </c>
      <c r="E547" s="1670" t="s">
        <v>948</v>
      </c>
      <c r="F547" s="2266" t="s">
        <v>305</v>
      </c>
      <c r="G547" s="1741" t="s">
        <v>22</v>
      </c>
      <c r="H547" s="821" t="s">
        <v>22</v>
      </c>
      <c r="I547" s="1741">
        <v>46195</v>
      </c>
      <c r="J547" s="821" t="s">
        <v>22</v>
      </c>
      <c r="K547" s="1528" t="s">
        <v>949</v>
      </c>
      <c r="L547" s="1638"/>
      <c r="M547" s="1638"/>
      <c r="N547" s="1638"/>
      <c r="O547" s="1638"/>
      <c r="P547" s="1638"/>
      <c r="Q547" s="1638"/>
      <c r="R547" s="1638"/>
      <c r="S547" s="1638"/>
      <c r="T547" s="1638"/>
      <c r="U547" s="678"/>
      <c r="V547" s="1638">
        <v>0</v>
      </c>
    </row>
    <row s="1853" customFormat="1" customHeight="1" ht="33.75">
      <c r="A548" s="1638"/>
      <c r="B548" s="2400" t="s">
        <v>1415</v>
      </c>
      <c r="C548" s="2401" t="s">
        <v>688</v>
      </c>
      <c r="D548" s="692" t="str">
        <f>B548&amp;".1"</f>
        <v>4.197.1</v>
      </c>
      <c r="E548" s="1670" t="s">
        <v>946</v>
      </c>
      <c r="F548" s="2266" t="s">
        <v>305</v>
      </c>
      <c r="G548" s="2356" t="s">
        <v>22</v>
      </c>
      <c r="H548" s="821" t="s">
        <v>22</v>
      </c>
      <c r="I548" s="2356" t="s">
        <v>1416</v>
      </c>
      <c r="J548" s="821" t="s">
        <v>22</v>
      </c>
      <c r="K548" s="1528" t="s">
        <v>947</v>
      </c>
      <c r="L548" s="1638"/>
      <c r="M548" s="1638"/>
      <c r="N548" s="1638"/>
      <c r="O548" s="1638"/>
      <c r="P548" s="1638"/>
      <c r="Q548" s="1638"/>
      <c r="R548" s="1638"/>
      <c r="S548" s="1638"/>
      <c r="T548" s="1638"/>
      <c r="U548" s="678"/>
      <c r="V548" s="1638">
        <v>0</v>
      </c>
    </row>
    <row s="1853" customFormat="1" customHeight="1" ht="15">
      <c r="A549" s="1635"/>
      <c r="B549" s="2400"/>
      <c r="C549" s="2401"/>
      <c r="D549" s="692" t="str">
        <f>B548&amp;".2"</f>
        <v>4.197.2</v>
      </c>
      <c r="E549" s="1670" t="s">
        <v>948</v>
      </c>
      <c r="F549" s="2266" t="s">
        <v>305</v>
      </c>
      <c r="G549" s="1741" t="s">
        <v>22</v>
      </c>
      <c r="H549" s="821" t="s">
        <v>22</v>
      </c>
      <c r="I549" s="1741">
        <v>46113</v>
      </c>
      <c r="J549" s="821" t="s">
        <v>22</v>
      </c>
      <c r="K549" s="1528" t="s">
        <v>949</v>
      </c>
      <c r="L549" s="1638"/>
      <c r="M549" s="1638"/>
      <c r="N549" s="1638"/>
      <c r="O549" s="1638"/>
      <c r="P549" s="1638"/>
      <c r="Q549" s="1638"/>
      <c r="R549" s="1638"/>
      <c r="S549" s="1638"/>
      <c r="T549" s="1638"/>
      <c r="U549" s="678"/>
      <c r="V549" s="1638">
        <v>0</v>
      </c>
    </row>
    <row s="1853" customFormat="1" customHeight="1" ht="33.75">
      <c r="A550" s="1638"/>
      <c r="B550" s="2400" t="s">
        <v>1417</v>
      </c>
      <c r="C550" s="2401" t="s">
        <v>688</v>
      </c>
      <c r="D550" s="692" t="str">
        <f>B550&amp;".1"</f>
        <v>4.198.1</v>
      </c>
      <c r="E550" s="1670" t="s">
        <v>946</v>
      </c>
      <c r="F550" s="2266" t="s">
        <v>305</v>
      </c>
      <c r="G550" s="2356" t="s">
        <v>22</v>
      </c>
      <c r="H550" s="821" t="s">
        <v>22</v>
      </c>
      <c r="I550" s="2356" t="s">
        <v>1418</v>
      </c>
      <c r="J550" s="821" t="s">
        <v>22</v>
      </c>
      <c r="K550" s="1528" t="s">
        <v>947</v>
      </c>
      <c r="L550" s="1638"/>
      <c r="M550" s="1638"/>
      <c r="N550" s="1638"/>
      <c r="O550" s="1638"/>
      <c r="P550" s="1638"/>
      <c r="Q550" s="1638"/>
      <c r="R550" s="1638"/>
      <c r="S550" s="1638"/>
      <c r="T550" s="1638"/>
      <c r="U550" s="678"/>
      <c r="V550" s="1638">
        <v>0</v>
      </c>
    </row>
    <row s="1853" customFormat="1" customHeight="1" ht="15">
      <c r="A551" s="1635"/>
      <c r="B551" s="2400"/>
      <c r="C551" s="2401"/>
      <c r="D551" s="692" t="str">
        <f>B550&amp;".2"</f>
        <v>4.198.2</v>
      </c>
      <c r="E551" s="1670" t="s">
        <v>948</v>
      </c>
      <c r="F551" s="2266" t="s">
        <v>305</v>
      </c>
      <c r="G551" s="1741" t="s">
        <v>22</v>
      </c>
      <c r="H551" s="821" t="s">
        <v>22</v>
      </c>
      <c r="I551" s="1741">
        <v>46118</v>
      </c>
      <c r="J551" s="821" t="s">
        <v>22</v>
      </c>
      <c r="K551" s="1528" t="s">
        <v>949</v>
      </c>
      <c r="L551" s="1638"/>
      <c r="M551" s="1638"/>
      <c r="N551" s="1638"/>
      <c r="O551" s="1638"/>
      <c r="P551" s="1638"/>
      <c r="Q551" s="1638"/>
      <c r="R551" s="1638"/>
      <c r="S551" s="1638"/>
      <c r="T551" s="1638"/>
      <c r="U551" s="678"/>
      <c r="V551" s="1638">
        <v>0</v>
      </c>
    </row>
    <row s="1853" customFormat="1" customHeight="1" ht="33.75">
      <c r="A552" s="1638"/>
      <c r="B552" s="2400" t="s">
        <v>1419</v>
      </c>
      <c r="C552" s="2401" t="s">
        <v>688</v>
      </c>
      <c r="D552" s="692" t="str">
        <f>B552&amp;".1"</f>
        <v>4.199.1</v>
      </c>
      <c r="E552" s="1670" t="s">
        <v>946</v>
      </c>
      <c r="F552" s="2266" t="s">
        <v>305</v>
      </c>
      <c r="G552" s="2356" t="s">
        <v>22</v>
      </c>
      <c r="H552" s="821" t="s">
        <v>22</v>
      </c>
      <c r="I552" s="2356" t="s">
        <v>1420</v>
      </c>
      <c r="J552" s="821" t="s">
        <v>22</v>
      </c>
      <c r="K552" s="1528" t="s">
        <v>947</v>
      </c>
      <c r="L552" s="1638"/>
      <c r="M552" s="1638"/>
      <c r="N552" s="1638"/>
      <c r="O552" s="1638"/>
      <c r="P552" s="1638"/>
      <c r="Q552" s="1638"/>
      <c r="R552" s="1638"/>
      <c r="S552" s="1638"/>
      <c r="T552" s="1638"/>
      <c r="U552" s="678"/>
      <c r="V552" s="1638">
        <v>0</v>
      </c>
    </row>
    <row s="1853" customFormat="1" customHeight="1" ht="15">
      <c r="A553" s="1635"/>
      <c r="B553" s="2400"/>
      <c r="C553" s="2401"/>
      <c r="D553" s="692" t="str">
        <f>B552&amp;".2"</f>
        <v>4.199.2</v>
      </c>
      <c r="E553" s="1670" t="s">
        <v>948</v>
      </c>
      <c r="F553" s="2266" t="s">
        <v>305</v>
      </c>
      <c r="G553" s="1741" t="s">
        <v>22</v>
      </c>
      <c r="H553" s="821" t="s">
        <v>22</v>
      </c>
      <c r="I553" s="1741">
        <v>46118</v>
      </c>
      <c r="J553" s="821" t="s">
        <v>22</v>
      </c>
      <c r="K553" s="1528" t="s">
        <v>949</v>
      </c>
      <c r="L553" s="1638"/>
      <c r="M553" s="1638"/>
      <c r="N553" s="1638"/>
      <c r="O553" s="1638"/>
      <c r="P553" s="1638"/>
      <c r="Q553" s="1638"/>
      <c r="R553" s="1638"/>
      <c r="S553" s="1638"/>
      <c r="T553" s="1638"/>
      <c r="U553" s="678"/>
      <c r="V553" s="1638">
        <v>0</v>
      </c>
    </row>
    <row s="1853" customFormat="1" customHeight="1" ht="33.75">
      <c r="A554" s="1638"/>
      <c r="B554" s="2400" t="s">
        <v>1421</v>
      </c>
      <c r="C554" s="2401" t="s">
        <v>688</v>
      </c>
      <c r="D554" s="692" t="str">
        <f>B554&amp;".1"</f>
        <v>4.200.1</v>
      </c>
      <c r="E554" s="1670" t="s">
        <v>946</v>
      </c>
      <c r="F554" s="2266" t="s">
        <v>305</v>
      </c>
      <c r="G554" s="2356" t="s">
        <v>22</v>
      </c>
      <c r="H554" s="821" t="s">
        <v>22</v>
      </c>
      <c r="I554" s="2356" t="s">
        <v>1422</v>
      </c>
      <c r="J554" s="821" t="s">
        <v>22</v>
      </c>
      <c r="K554" s="1528" t="s">
        <v>947</v>
      </c>
      <c r="L554" s="1638"/>
      <c r="M554" s="1638"/>
      <c r="N554" s="1638"/>
      <c r="O554" s="1638"/>
      <c r="P554" s="1638"/>
      <c r="Q554" s="1638"/>
      <c r="R554" s="1638"/>
      <c r="S554" s="1638"/>
      <c r="T554" s="1638"/>
      <c r="U554" s="678"/>
      <c r="V554" s="1638">
        <v>0</v>
      </c>
    </row>
    <row s="1853" customFormat="1" customHeight="1" ht="15">
      <c r="A555" s="1635"/>
      <c r="B555" s="2400"/>
      <c r="C555" s="2401"/>
      <c r="D555" s="692" t="str">
        <f>B554&amp;".2"</f>
        <v>4.200.2</v>
      </c>
      <c r="E555" s="1670" t="s">
        <v>948</v>
      </c>
      <c r="F555" s="2266" t="s">
        <v>305</v>
      </c>
      <c r="G555" s="1741" t="s">
        <v>22</v>
      </c>
      <c r="H555" s="821" t="s">
        <v>22</v>
      </c>
      <c r="I555" s="1741">
        <v>46174</v>
      </c>
      <c r="J555" s="821" t="s">
        <v>22</v>
      </c>
      <c r="K555" s="1528" t="s">
        <v>949</v>
      </c>
      <c r="L555" s="1638"/>
      <c r="M555" s="1638"/>
      <c r="N555" s="1638"/>
      <c r="O555" s="1638"/>
      <c r="P555" s="1638"/>
      <c r="Q555" s="1638"/>
      <c r="R555" s="1638"/>
      <c r="S555" s="1638"/>
      <c r="T555" s="1638"/>
      <c r="U555" s="678"/>
      <c r="V555" s="1638">
        <v>0</v>
      </c>
    </row>
    <row s="1853" customFormat="1" customHeight="1" ht="33.75">
      <c r="A556" s="1638"/>
      <c r="B556" s="2400" t="s">
        <v>1423</v>
      </c>
      <c r="C556" s="2401" t="s">
        <v>688</v>
      </c>
      <c r="D556" s="692" t="str">
        <f>B556&amp;".1"</f>
        <v>4.201.1</v>
      </c>
      <c r="E556" s="1670" t="s">
        <v>946</v>
      </c>
      <c r="F556" s="2266" t="s">
        <v>305</v>
      </c>
      <c r="G556" s="2356" t="s">
        <v>22</v>
      </c>
      <c r="H556" s="821" t="s">
        <v>22</v>
      </c>
      <c r="I556" s="2356" t="s">
        <v>1424</v>
      </c>
      <c r="J556" s="821" t="s">
        <v>22</v>
      </c>
      <c r="K556" s="1528" t="s">
        <v>947</v>
      </c>
      <c r="L556" s="1638"/>
      <c r="M556" s="1638"/>
      <c r="N556" s="1638"/>
      <c r="O556" s="1638"/>
      <c r="P556" s="1638"/>
      <c r="Q556" s="1638"/>
      <c r="R556" s="1638"/>
      <c r="S556" s="1638"/>
      <c r="T556" s="1638"/>
      <c r="U556" s="678"/>
      <c r="V556" s="1638">
        <v>0</v>
      </c>
    </row>
    <row s="1853" customFormat="1" customHeight="1" ht="15">
      <c r="A557" s="1635"/>
      <c r="B557" s="2400"/>
      <c r="C557" s="2401"/>
      <c r="D557" s="692" t="str">
        <f>B556&amp;".2"</f>
        <v>4.201.2</v>
      </c>
      <c r="E557" s="1670" t="s">
        <v>948</v>
      </c>
      <c r="F557" s="2266" t="s">
        <v>305</v>
      </c>
      <c r="G557" s="1741" t="s">
        <v>22</v>
      </c>
      <c r="H557" s="821" t="s">
        <v>22</v>
      </c>
      <c r="I557" s="1741">
        <v>46126</v>
      </c>
      <c r="J557" s="821" t="s">
        <v>22</v>
      </c>
      <c r="K557" s="1528" t="s">
        <v>949</v>
      </c>
      <c r="L557" s="1638"/>
      <c r="M557" s="1638"/>
      <c r="N557" s="1638"/>
      <c r="O557" s="1638"/>
      <c r="P557" s="1638"/>
      <c r="Q557" s="1638"/>
      <c r="R557" s="1638"/>
      <c r="S557" s="1638"/>
      <c r="T557" s="1638"/>
      <c r="U557" s="678"/>
      <c r="V557" s="1638">
        <v>0</v>
      </c>
    </row>
    <row s="1853" customFormat="1" customHeight="1" ht="33.75">
      <c r="A558" s="1638"/>
      <c r="B558" s="2400" t="s">
        <v>1425</v>
      </c>
      <c r="C558" s="2401" t="s">
        <v>688</v>
      </c>
      <c r="D558" s="692" t="str">
        <f>B558&amp;".1"</f>
        <v>4.202.1</v>
      </c>
      <c r="E558" s="1670" t="s">
        <v>946</v>
      </c>
      <c r="F558" s="2266" t="s">
        <v>305</v>
      </c>
      <c r="G558" s="2356" t="s">
        <v>22</v>
      </c>
      <c r="H558" s="821" t="s">
        <v>22</v>
      </c>
      <c r="I558" s="2356" t="s">
        <v>1426</v>
      </c>
      <c r="J558" s="821" t="s">
        <v>22</v>
      </c>
      <c r="K558" s="1528" t="s">
        <v>947</v>
      </c>
      <c r="L558" s="1638"/>
      <c r="M558" s="1638"/>
      <c r="N558" s="1638"/>
      <c r="O558" s="1638"/>
      <c r="P558" s="1638"/>
      <c r="Q558" s="1638"/>
      <c r="R558" s="1638"/>
      <c r="S558" s="1638"/>
      <c r="T558" s="1638"/>
      <c r="U558" s="678"/>
      <c r="V558" s="1638">
        <v>0</v>
      </c>
    </row>
    <row s="1853" customFormat="1" customHeight="1" ht="15">
      <c r="A559" s="1635"/>
      <c r="B559" s="2400"/>
      <c r="C559" s="2401"/>
      <c r="D559" s="692" t="str">
        <f>B558&amp;".2"</f>
        <v>4.202.2</v>
      </c>
      <c r="E559" s="1670" t="s">
        <v>948</v>
      </c>
      <c r="F559" s="2266" t="s">
        <v>305</v>
      </c>
      <c r="G559" s="1741" t="s">
        <v>22</v>
      </c>
      <c r="H559" s="821" t="s">
        <v>22</v>
      </c>
      <c r="I559" s="1741">
        <v>46129</v>
      </c>
      <c r="J559" s="821" t="s">
        <v>22</v>
      </c>
      <c r="K559" s="1528" t="s">
        <v>949</v>
      </c>
      <c r="L559" s="1638"/>
      <c r="M559" s="1638"/>
      <c r="N559" s="1638"/>
      <c r="O559" s="1638"/>
      <c r="P559" s="1638"/>
      <c r="Q559" s="1638"/>
      <c r="R559" s="1638"/>
      <c r="S559" s="1638"/>
      <c r="T559" s="1638"/>
      <c r="U559" s="678"/>
      <c r="V559" s="1638">
        <v>0</v>
      </c>
    </row>
    <row s="1853" customFormat="1" customHeight="1" ht="33.75">
      <c r="A560" s="1638"/>
      <c r="B560" s="2400" t="s">
        <v>1427</v>
      </c>
      <c r="C560" s="2401" t="s">
        <v>688</v>
      </c>
      <c r="D560" s="692" t="str">
        <f>B560&amp;".1"</f>
        <v>4.203.1</v>
      </c>
      <c r="E560" s="1670" t="s">
        <v>946</v>
      </c>
      <c r="F560" s="2266" t="s">
        <v>305</v>
      </c>
      <c r="G560" s="2356" t="s">
        <v>22</v>
      </c>
      <c r="H560" s="821" t="s">
        <v>22</v>
      </c>
      <c r="I560" s="2356" t="s">
        <v>1428</v>
      </c>
      <c r="J560" s="821" t="s">
        <v>22</v>
      </c>
      <c r="K560" s="1528" t="s">
        <v>947</v>
      </c>
      <c r="L560" s="1638"/>
      <c r="M560" s="1638"/>
      <c r="N560" s="1638"/>
      <c r="O560" s="1638"/>
      <c r="P560" s="1638"/>
      <c r="Q560" s="1638"/>
      <c r="R560" s="1638"/>
      <c r="S560" s="1638"/>
      <c r="T560" s="1638"/>
      <c r="U560" s="678"/>
      <c r="V560" s="1638">
        <v>0</v>
      </c>
    </row>
    <row s="1853" customFormat="1" customHeight="1" ht="15">
      <c r="A561" s="1635"/>
      <c r="B561" s="2400"/>
      <c r="C561" s="2401"/>
      <c r="D561" s="692" t="str">
        <f>B560&amp;".2"</f>
        <v>4.203.2</v>
      </c>
      <c r="E561" s="1670" t="s">
        <v>948</v>
      </c>
      <c r="F561" s="2266" t="s">
        <v>305</v>
      </c>
      <c r="G561" s="1741" t="s">
        <v>22</v>
      </c>
      <c r="H561" s="821" t="s">
        <v>22</v>
      </c>
      <c r="I561" s="1741">
        <v>46142</v>
      </c>
      <c r="J561" s="821" t="s">
        <v>22</v>
      </c>
      <c r="K561" s="1528" t="s">
        <v>949</v>
      </c>
      <c r="L561" s="1638"/>
      <c r="M561" s="1638"/>
      <c r="N561" s="1638"/>
      <c r="O561" s="1638"/>
      <c r="P561" s="1638"/>
      <c r="Q561" s="1638"/>
      <c r="R561" s="1638"/>
      <c r="S561" s="1638"/>
      <c r="T561" s="1638"/>
      <c r="U561" s="678"/>
      <c r="V561" s="1638">
        <v>0</v>
      </c>
    </row>
    <row s="1853" customFormat="1" customHeight="1" ht="33.75">
      <c r="A562" s="1638"/>
      <c r="B562" s="2400" t="s">
        <v>1429</v>
      </c>
      <c r="C562" s="2401" t="s">
        <v>688</v>
      </c>
      <c r="D562" s="692" t="str">
        <f>B562&amp;".1"</f>
        <v>4.204.1</v>
      </c>
      <c r="E562" s="1670" t="s">
        <v>946</v>
      </c>
      <c r="F562" s="2266" t="s">
        <v>305</v>
      </c>
      <c r="G562" s="2356" t="s">
        <v>22</v>
      </c>
      <c r="H562" s="821" t="s">
        <v>22</v>
      </c>
      <c r="I562" s="2356" t="s">
        <v>1430</v>
      </c>
      <c r="J562" s="821" t="s">
        <v>22</v>
      </c>
      <c r="K562" s="1528" t="s">
        <v>947</v>
      </c>
      <c r="L562" s="1638"/>
      <c r="M562" s="1638"/>
      <c r="N562" s="1638"/>
      <c r="O562" s="1638"/>
      <c r="P562" s="1638"/>
      <c r="Q562" s="1638"/>
      <c r="R562" s="1638"/>
      <c r="S562" s="1638"/>
      <c r="T562" s="1638"/>
      <c r="U562" s="678"/>
      <c r="V562" s="1638">
        <v>0</v>
      </c>
    </row>
    <row s="1853" customFormat="1" customHeight="1" ht="15">
      <c r="A563" s="1635"/>
      <c r="B563" s="2400"/>
      <c r="C563" s="2401"/>
      <c r="D563" s="692" t="str">
        <f>B562&amp;".2"</f>
        <v>4.204.2</v>
      </c>
      <c r="E563" s="1670" t="s">
        <v>948</v>
      </c>
      <c r="F563" s="2266" t="s">
        <v>305</v>
      </c>
      <c r="G563" s="1741" t="s">
        <v>22</v>
      </c>
      <c r="H563" s="821" t="s">
        <v>22</v>
      </c>
      <c r="I563" s="1741">
        <v>46175</v>
      </c>
      <c r="J563" s="821" t="s">
        <v>22</v>
      </c>
      <c r="K563" s="1528" t="s">
        <v>949</v>
      </c>
      <c r="L563" s="1638"/>
      <c r="M563" s="1638"/>
      <c r="N563" s="1638"/>
      <c r="O563" s="1638"/>
      <c r="P563" s="1638"/>
      <c r="Q563" s="1638"/>
      <c r="R563" s="1638"/>
      <c r="S563" s="1638"/>
      <c r="T563" s="1638"/>
      <c r="U563" s="678"/>
      <c r="V563" s="1638">
        <v>0</v>
      </c>
    </row>
    <row s="1853" customFormat="1" customHeight="1" ht="33.75">
      <c r="A564" s="1638"/>
      <c r="B564" s="2400" t="s">
        <v>1431</v>
      </c>
      <c r="C564" s="2401" t="s">
        <v>688</v>
      </c>
      <c r="D564" s="692" t="str">
        <f>B564&amp;".1"</f>
        <v>4.205.1</v>
      </c>
      <c r="E564" s="1670" t="s">
        <v>946</v>
      </c>
      <c r="F564" s="2266" t="s">
        <v>305</v>
      </c>
      <c r="G564" s="2356" t="s">
        <v>22</v>
      </c>
      <c r="H564" s="821" t="s">
        <v>22</v>
      </c>
      <c r="I564" s="2356" t="s">
        <v>1432</v>
      </c>
      <c r="J564" s="821" t="s">
        <v>22</v>
      </c>
      <c r="K564" s="1528" t="s">
        <v>947</v>
      </c>
      <c r="L564" s="1638"/>
      <c r="M564" s="1638"/>
      <c r="N564" s="1638"/>
      <c r="O564" s="1638"/>
      <c r="P564" s="1638"/>
      <c r="Q564" s="1638"/>
      <c r="R564" s="1638"/>
      <c r="S564" s="1638"/>
      <c r="T564" s="1638"/>
      <c r="U564" s="678"/>
      <c r="V564" s="1638">
        <v>0</v>
      </c>
    </row>
    <row s="1853" customFormat="1" customHeight="1" ht="15">
      <c r="A565" s="1635"/>
      <c r="B565" s="2400"/>
      <c r="C565" s="2401"/>
      <c r="D565" s="692" t="str">
        <f>B564&amp;".2"</f>
        <v>4.205.2</v>
      </c>
      <c r="E565" s="1670" t="s">
        <v>948</v>
      </c>
      <c r="F565" s="2266" t="s">
        <v>305</v>
      </c>
      <c r="G565" s="1741" t="s">
        <v>22</v>
      </c>
      <c r="H565" s="821" t="s">
        <v>22</v>
      </c>
      <c r="I565" s="1741">
        <v>46192</v>
      </c>
      <c r="J565" s="821" t="s">
        <v>22</v>
      </c>
      <c r="K565" s="1528" t="s">
        <v>949</v>
      </c>
      <c r="L565" s="1638"/>
      <c r="M565" s="1638"/>
      <c r="N565" s="1638"/>
      <c r="O565" s="1638"/>
      <c r="P565" s="1638"/>
      <c r="Q565" s="1638"/>
      <c r="R565" s="1638"/>
      <c r="S565" s="1638"/>
      <c r="T565" s="1638"/>
      <c r="U565" s="678"/>
      <c r="V565" s="1638">
        <v>0</v>
      </c>
    </row>
    <row s="1853" customFormat="1" customHeight="1" ht="33.75">
      <c r="A566" s="1638"/>
      <c r="B566" s="2400" t="s">
        <v>1433</v>
      </c>
      <c r="C566" s="2401" t="s">
        <v>688</v>
      </c>
      <c r="D566" s="692" t="str">
        <f>B566&amp;".1"</f>
        <v>4.206.1</v>
      </c>
      <c r="E566" s="1670" t="s">
        <v>946</v>
      </c>
      <c r="F566" s="2266" t="s">
        <v>305</v>
      </c>
      <c r="G566" s="2356" t="s">
        <v>22</v>
      </c>
      <c r="H566" s="821" t="s">
        <v>22</v>
      </c>
      <c r="I566" s="2356" t="s">
        <v>1434</v>
      </c>
      <c r="J566" s="821" t="s">
        <v>22</v>
      </c>
      <c r="K566" s="1528" t="s">
        <v>947</v>
      </c>
      <c r="L566" s="1638"/>
      <c r="M566" s="1638"/>
      <c r="N566" s="1638"/>
      <c r="O566" s="1638"/>
      <c r="P566" s="1638"/>
      <c r="Q566" s="1638"/>
      <c r="R566" s="1638"/>
      <c r="S566" s="1638"/>
      <c r="T566" s="1638"/>
      <c r="U566" s="678"/>
      <c r="V566" s="1638">
        <v>0</v>
      </c>
    </row>
    <row s="1853" customFormat="1" customHeight="1" ht="15">
      <c r="A567" s="1635"/>
      <c r="B567" s="2400"/>
      <c r="C567" s="2401"/>
      <c r="D567" s="692" t="str">
        <f>B566&amp;".2"</f>
        <v>4.206.2</v>
      </c>
      <c r="E567" s="1670" t="s">
        <v>948</v>
      </c>
      <c r="F567" s="2266" t="s">
        <v>305</v>
      </c>
      <c r="G567" s="1741" t="s">
        <v>22</v>
      </c>
      <c r="H567" s="821" t="s">
        <v>22</v>
      </c>
      <c r="I567" s="1741">
        <v>46176</v>
      </c>
      <c r="J567" s="821" t="s">
        <v>22</v>
      </c>
      <c r="K567" s="1528" t="s">
        <v>949</v>
      </c>
      <c r="L567" s="1638"/>
      <c r="M567" s="1638"/>
      <c r="N567" s="1638"/>
      <c r="O567" s="1638"/>
      <c r="P567" s="1638"/>
      <c r="Q567" s="1638"/>
      <c r="R567" s="1638"/>
      <c r="S567" s="1638"/>
      <c r="T567" s="1638"/>
      <c r="U567" s="678"/>
      <c r="V567" s="1638">
        <v>0</v>
      </c>
    </row>
    <row s="1853" customFormat="1" customHeight="1" ht="33.75">
      <c r="A568" s="1638"/>
      <c r="B568" s="2400" t="s">
        <v>1435</v>
      </c>
      <c r="C568" s="2401" t="s">
        <v>688</v>
      </c>
      <c r="D568" s="692" t="str">
        <f>B568&amp;".1"</f>
        <v>4.207.1</v>
      </c>
      <c r="E568" s="1670" t="s">
        <v>946</v>
      </c>
      <c r="F568" s="2266" t="s">
        <v>305</v>
      </c>
      <c r="G568" s="2356" t="s">
        <v>22</v>
      </c>
      <c r="H568" s="821" t="s">
        <v>22</v>
      </c>
      <c r="I568" s="2356" t="s">
        <v>1436</v>
      </c>
      <c r="J568" s="821" t="s">
        <v>22</v>
      </c>
      <c r="K568" s="1528" t="s">
        <v>947</v>
      </c>
      <c r="L568" s="1638"/>
      <c r="M568" s="1638"/>
      <c r="N568" s="1638"/>
      <c r="O568" s="1638"/>
      <c r="P568" s="1638"/>
      <c r="Q568" s="1638"/>
      <c r="R568" s="1638"/>
      <c r="S568" s="1638"/>
      <c r="T568" s="1638"/>
      <c r="U568" s="678"/>
      <c r="V568" s="1638">
        <v>0</v>
      </c>
    </row>
    <row s="1853" customFormat="1" customHeight="1" ht="15">
      <c r="A569" s="1635"/>
      <c r="B569" s="2400"/>
      <c r="C569" s="2401"/>
      <c r="D569" s="692" t="str">
        <f>B568&amp;".2"</f>
        <v>4.207.2</v>
      </c>
      <c r="E569" s="1670" t="s">
        <v>948</v>
      </c>
      <c r="F569" s="2266" t="s">
        <v>305</v>
      </c>
      <c r="G569" s="1741" t="s">
        <v>22</v>
      </c>
      <c r="H569" s="821" t="s">
        <v>22</v>
      </c>
      <c r="I569" s="1741">
        <v>46197</v>
      </c>
      <c r="J569" s="821" t="s">
        <v>22</v>
      </c>
      <c r="K569" s="1528" t="s">
        <v>949</v>
      </c>
      <c r="L569" s="1638"/>
      <c r="M569" s="1638"/>
      <c r="N569" s="1638"/>
      <c r="O569" s="1638"/>
      <c r="P569" s="1638"/>
      <c r="Q569" s="1638"/>
      <c r="R569" s="1638"/>
      <c r="S569" s="1638"/>
      <c r="T569" s="1638"/>
      <c r="U569" s="678"/>
      <c r="V569" s="1638">
        <v>0</v>
      </c>
    </row>
    <row s="1853" customFormat="1" customHeight="1" ht="33.75">
      <c r="A570" s="1638"/>
      <c r="B570" s="2400" t="s">
        <v>1437</v>
      </c>
      <c r="C570" s="2401" t="s">
        <v>688</v>
      </c>
      <c r="D570" s="692" t="str">
        <f>B570&amp;".1"</f>
        <v>4.208.1</v>
      </c>
      <c r="E570" s="1670" t="s">
        <v>946</v>
      </c>
      <c r="F570" s="2266" t="s">
        <v>305</v>
      </c>
      <c r="G570" s="2356" t="s">
        <v>22</v>
      </c>
      <c r="H570" s="821" t="s">
        <v>22</v>
      </c>
      <c r="I570" s="2356" t="s">
        <v>1438</v>
      </c>
      <c r="J570" s="821" t="s">
        <v>22</v>
      </c>
      <c r="K570" s="1528" t="s">
        <v>947</v>
      </c>
      <c r="L570" s="1638"/>
      <c r="M570" s="1638"/>
      <c r="N570" s="1638"/>
      <c r="O570" s="1638"/>
      <c r="P570" s="1638"/>
      <c r="Q570" s="1638"/>
      <c r="R570" s="1638"/>
      <c r="S570" s="1638"/>
      <c r="T570" s="1638"/>
      <c r="U570" s="678"/>
      <c r="V570" s="1638">
        <v>0</v>
      </c>
    </row>
    <row s="1853" customFormat="1" customHeight="1" ht="15">
      <c r="A571" s="1635"/>
      <c r="B571" s="2400"/>
      <c r="C571" s="2401"/>
      <c r="D571" s="692" t="str">
        <f>B570&amp;".2"</f>
        <v>4.208.2</v>
      </c>
      <c r="E571" s="1670" t="s">
        <v>948</v>
      </c>
      <c r="F571" s="2266" t="s">
        <v>305</v>
      </c>
      <c r="G571" s="1741" t="s">
        <v>22</v>
      </c>
      <c r="H571" s="821" t="s">
        <v>22</v>
      </c>
      <c r="I571" s="1741">
        <v>46174</v>
      </c>
      <c r="J571" s="821" t="s">
        <v>22</v>
      </c>
      <c r="K571" s="1528" t="s">
        <v>949</v>
      </c>
      <c r="L571" s="1638"/>
      <c r="M571" s="1638"/>
      <c r="N571" s="1638"/>
      <c r="O571" s="1638"/>
      <c r="P571" s="1638"/>
      <c r="Q571" s="1638"/>
      <c r="R571" s="1638"/>
      <c r="S571" s="1638"/>
      <c r="T571" s="1638"/>
      <c r="U571" s="678"/>
      <c r="V571" s="1638">
        <v>0</v>
      </c>
    </row>
    <row s="1853" customFormat="1" customHeight="1" ht="33.75">
      <c r="A572" s="1638"/>
      <c r="B572" s="2400" t="s">
        <v>1439</v>
      </c>
      <c r="C572" s="2401" t="s">
        <v>688</v>
      </c>
      <c r="D572" s="692" t="str">
        <f>B572&amp;".1"</f>
        <v>4.209.1</v>
      </c>
      <c r="E572" s="1670" t="s">
        <v>946</v>
      </c>
      <c r="F572" s="2266" t="s">
        <v>305</v>
      </c>
      <c r="G572" s="2356" t="s">
        <v>22</v>
      </c>
      <c r="H572" s="821" t="s">
        <v>22</v>
      </c>
      <c r="I572" s="2356" t="s">
        <v>1440</v>
      </c>
      <c r="J572" s="821" t="s">
        <v>22</v>
      </c>
      <c r="K572" s="1528" t="s">
        <v>947</v>
      </c>
      <c r="L572" s="1638"/>
      <c r="M572" s="1638"/>
      <c r="N572" s="1638"/>
      <c r="O572" s="1638"/>
      <c r="P572" s="1638"/>
      <c r="Q572" s="1638"/>
      <c r="R572" s="1638"/>
      <c r="S572" s="1638"/>
      <c r="T572" s="1638"/>
      <c r="U572" s="678"/>
      <c r="V572" s="1638">
        <v>0</v>
      </c>
    </row>
    <row s="1853" customFormat="1" customHeight="1" ht="15">
      <c r="A573" s="1635"/>
      <c r="B573" s="2400"/>
      <c r="C573" s="2401"/>
      <c r="D573" s="692" t="str">
        <f>B572&amp;".2"</f>
        <v>4.209.2</v>
      </c>
      <c r="E573" s="1670" t="s">
        <v>948</v>
      </c>
      <c r="F573" s="2266" t="s">
        <v>305</v>
      </c>
      <c r="G573" s="1741" t="s">
        <v>22</v>
      </c>
      <c r="H573" s="821" t="s">
        <v>22</v>
      </c>
      <c r="I573" s="1741">
        <v>46147</v>
      </c>
      <c r="J573" s="821" t="s">
        <v>22</v>
      </c>
      <c r="K573" s="1528" t="s">
        <v>949</v>
      </c>
      <c r="L573" s="1638"/>
      <c r="M573" s="1638"/>
      <c r="N573" s="1638"/>
      <c r="O573" s="1638"/>
      <c r="P573" s="1638"/>
      <c r="Q573" s="1638"/>
      <c r="R573" s="1638"/>
      <c r="S573" s="1638"/>
      <c r="T573" s="1638"/>
      <c r="U573" s="678"/>
      <c r="V573" s="1638">
        <v>0</v>
      </c>
    </row>
    <row s="1853" customFormat="1" customHeight="1" ht="33.75">
      <c r="A574" s="1638"/>
      <c r="B574" s="2400" t="s">
        <v>1441</v>
      </c>
      <c r="C574" s="2401" t="s">
        <v>688</v>
      </c>
      <c r="D574" s="692" t="str">
        <f>B574&amp;".1"</f>
        <v>4.210.1</v>
      </c>
      <c r="E574" s="1670" t="s">
        <v>946</v>
      </c>
      <c r="F574" s="2266" t="s">
        <v>305</v>
      </c>
      <c r="G574" s="2356" t="s">
        <v>22</v>
      </c>
      <c r="H574" s="821" t="s">
        <v>22</v>
      </c>
      <c r="I574" s="2356" t="s">
        <v>1442</v>
      </c>
      <c r="J574" s="821" t="s">
        <v>22</v>
      </c>
      <c r="K574" s="1528" t="s">
        <v>947</v>
      </c>
      <c r="L574" s="1638"/>
      <c r="M574" s="1638"/>
      <c r="N574" s="1638"/>
      <c r="O574" s="1638"/>
      <c r="P574" s="1638"/>
      <c r="Q574" s="1638"/>
      <c r="R574" s="1638"/>
      <c r="S574" s="1638"/>
      <c r="T574" s="1638"/>
      <c r="U574" s="678"/>
      <c r="V574" s="1638">
        <v>0</v>
      </c>
    </row>
    <row s="1853" customFormat="1" customHeight="1" ht="15">
      <c r="A575" s="1635"/>
      <c r="B575" s="2400"/>
      <c r="C575" s="2401"/>
      <c r="D575" s="692" t="str">
        <f>B574&amp;".2"</f>
        <v>4.210.2</v>
      </c>
      <c r="E575" s="1670" t="s">
        <v>948</v>
      </c>
      <c r="F575" s="2266" t="s">
        <v>305</v>
      </c>
      <c r="G575" s="1741" t="s">
        <v>22</v>
      </c>
      <c r="H575" s="821" t="s">
        <v>22</v>
      </c>
      <c r="I575" s="1741">
        <v>46125</v>
      </c>
      <c r="J575" s="821" t="s">
        <v>22</v>
      </c>
      <c r="K575" s="1528" t="s">
        <v>949</v>
      </c>
      <c r="L575" s="1638"/>
      <c r="M575" s="1638"/>
      <c r="N575" s="1638"/>
      <c r="O575" s="1638"/>
      <c r="P575" s="1638"/>
      <c r="Q575" s="1638"/>
      <c r="R575" s="1638"/>
      <c r="S575" s="1638"/>
      <c r="T575" s="1638"/>
      <c r="U575" s="678"/>
      <c r="V575" s="1638">
        <v>0</v>
      </c>
    </row>
    <row s="1853" customFormat="1" customHeight="1" ht="33.75">
      <c r="A576" s="1638"/>
      <c r="B576" s="2400" t="s">
        <v>1443</v>
      </c>
      <c r="C576" s="2401" t="s">
        <v>688</v>
      </c>
      <c r="D576" s="692" t="str">
        <f>B576&amp;".1"</f>
        <v>4.211.1</v>
      </c>
      <c r="E576" s="1670" t="s">
        <v>946</v>
      </c>
      <c r="F576" s="2266" t="s">
        <v>305</v>
      </c>
      <c r="G576" s="2356" t="s">
        <v>22</v>
      </c>
      <c r="H576" s="821" t="s">
        <v>22</v>
      </c>
      <c r="I576" s="2356" t="s">
        <v>1444</v>
      </c>
      <c r="J576" s="821" t="s">
        <v>22</v>
      </c>
      <c r="K576" s="1528" t="s">
        <v>947</v>
      </c>
      <c r="L576" s="1638"/>
      <c r="M576" s="1638"/>
      <c r="N576" s="1638"/>
      <c r="O576" s="1638"/>
      <c r="P576" s="1638"/>
      <c r="Q576" s="1638"/>
      <c r="R576" s="1638"/>
      <c r="S576" s="1638"/>
      <c r="T576" s="1638"/>
      <c r="U576" s="678"/>
      <c r="V576" s="1638">
        <v>0</v>
      </c>
    </row>
    <row s="1853" customFormat="1" customHeight="1" ht="15">
      <c r="A577" s="1635"/>
      <c r="B577" s="2400"/>
      <c r="C577" s="2401"/>
      <c r="D577" s="692" t="str">
        <f>B576&amp;".2"</f>
        <v>4.211.2</v>
      </c>
      <c r="E577" s="1670" t="s">
        <v>948</v>
      </c>
      <c r="F577" s="2266" t="s">
        <v>305</v>
      </c>
      <c r="G577" s="1741" t="s">
        <v>22</v>
      </c>
      <c r="H577" s="821" t="s">
        <v>22</v>
      </c>
      <c r="I577" s="1741">
        <v>46126</v>
      </c>
      <c r="J577" s="821" t="s">
        <v>22</v>
      </c>
      <c r="K577" s="1528" t="s">
        <v>949</v>
      </c>
      <c r="L577" s="1638"/>
      <c r="M577" s="1638"/>
      <c r="N577" s="1638"/>
      <c r="O577" s="1638"/>
      <c r="P577" s="1638"/>
      <c r="Q577" s="1638"/>
      <c r="R577" s="1638"/>
      <c r="S577" s="1638"/>
      <c r="T577" s="1638"/>
      <c r="U577" s="678"/>
      <c r="V577" s="1638">
        <v>0</v>
      </c>
    </row>
    <row s="1853" customFormat="1" customHeight="1" ht="33.75">
      <c r="A578" s="1638"/>
      <c r="B578" s="2400" t="s">
        <v>1445</v>
      </c>
      <c r="C578" s="2401" t="s">
        <v>688</v>
      </c>
      <c r="D578" s="692" t="str">
        <f>B578&amp;".1"</f>
        <v>4.212.1</v>
      </c>
      <c r="E578" s="1670" t="s">
        <v>946</v>
      </c>
      <c r="F578" s="2266" t="s">
        <v>305</v>
      </c>
      <c r="G578" s="2356" t="s">
        <v>22</v>
      </c>
      <c r="H578" s="821" t="s">
        <v>22</v>
      </c>
      <c r="I578" s="2356" t="s">
        <v>1446</v>
      </c>
      <c r="J578" s="821" t="s">
        <v>22</v>
      </c>
      <c r="K578" s="1528" t="s">
        <v>947</v>
      </c>
      <c r="L578" s="1638"/>
      <c r="M578" s="1638"/>
      <c r="N578" s="1638"/>
      <c r="O578" s="1638"/>
      <c r="P578" s="1638"/>
      <c r="Q578" s="1638"/>
      <c r="R578" s="1638"/>
      <c r="S578" s="1638"/>
      <c r="T578" s="1638"/>
      <c r="U578" s="678"/>
      <c r="V578" s="1638">
        <v>0</v>
      </c>
    </row>
    <row s="1853" customFormat="1" customHeight="1" ht="15">
      <c r="A579" s="1635"/>
      <c r="B579" s="2400"/>
      <c r="C579" s="2401"/>
      <c r="D579" s="692" t="str">
        <f>B578&amp;".2"</f>
        <v>4.212.2</v>
      </c>
      <c r="E579" s="1670" t="s">
        <v>948</v>
      </c>
      <c r="F579" s="2266" t="s">
        <v>305</v>
      </c>
      <c r="G579" s="1741" t="s">
        <v>22</v>
      </c>
      <c r="H579" s="821" t="s">
        <v>22</v>
      </c>
      <c r="I579" s="1741">
        <v>46142</v>
      </c>
      <c r="J579" s="821" t="s">
        <v>22</v>
      </c>
      <c r="K579" s="1528" t="s">
        <v>949</v>
      </c>
      <c r="L579" s="1638"/>
      <c r="M579" s="1638"/>
      <c r="N579" s="1638"/>
      <c r="O579" s="1638"/>
      <c r="P579" s="1638"/>
      <c r="Q579" s="1638"/>
      <c r="R579" s="1638"/>
      <c r="S579" s="1638"/>
      <c r="T579" s="1638"/>
      <c r="U579" s="678"/>
      <c r="V579" s="1638">
        <v>0</v>
      </c>
    </row>
    <row s="1853" customFormat="1" customHeight="1" ht="33.75">
      <c r="A580" s="1638"/>
      <c r="B580" s="2400" t="s">
        <v>1447</v>
      </c>
      <c r="C580" s="2401" t="s">
        <v>688</v>
      </c>
      <c r="D580" s="692" t="str">
        <f>B580&amp;".1"</f>
        <v>4.213.1</v>
      </c>
      <c r="E580" s="1670" t="s">
        <v>946</v>
      </c>
      <c r="F580" s="2266" t="s">
        <v>305</v>
      </c>
      <c r="G580" s="2356" t="s">
        <v>22</v>
      </c>
      <c r="H580" s="821" t="s">
        <v>22</v>
      </c>
      <c r="I580" s="2356" t="s">
        <v>1448</v>
      </c>
      <c r="J580" s="821" t="s">
        <v>22</v>
      </c>
      <c r="K580" s="1528" t="s">
        <v>947</v>
      </c>
      <c r="L580" s="1638"/>
      <c r="M580" s="1638"/>
      <c r="N580" s="1638"/>
      <c r="O580" s="1638"/>
      <c r="P580" s="1638"/>
      <c r="Q580" s="1638"/>
      <c r="R580" s="1638"/>
      <c r="S580" s="1638"/>
      <c r="T580" s="1638"/>
      <c r="U580" s="678"/>
      <c r="V580" s="1638">
        <v>0</v>
      </c>
    </row>
    <row s="1853" customFormat="1" customHeight="1" ht="15">
      <c r="A581" s="1635"/>
      <c r="B581" s="2400"/>
      <c r="C581" s="2401"/>
      <c r="D581" s="692" t="str">
        <f>B580&amp;".2"</f>
        <v>4.213.2</v>
      </c>
      <c r="E581" s="1670" t="s">
        <v>948</v>
      </c>
      <c r="F581" s="2266" t="s">
        <v>305</v>
      </c>
      <c r="G581" s="1741" t="s">
        <v>22</v>
      </c>
      <c r="H581" s="821" t="s">
        <v>22</v>
      </c>
      <c r="I581" s="1741">
        <v>46142</v>
      </c>
      <c r="J581" s="821" t="s">
        <v>22</v>
      </c>
      <c r="K581" s="1528" t="s">
        <v>949</v>
      </c>
      <c r="L581" s="1638"/>
      <c r="M581" s="1638"/>
      <c r="N581" s="1638"/>
      <c r="O581" s="1638"/>
      <c r="P581" s="1638"/>
      <c r="Q581" s="1638"/>
      <c r="R581" s="1638"/>
      <c r="S581" s="1638"/>
      <c r="T581" s="1638"/>
      <c r="U581" s="678"/>
      <c r="V581" s="1638">
        <v>0</v>
      </c>
    </row>
    <row s="1853" customFormat="1" customHeight="1" ht="33.75">
      <c r="A582" s="1638"/>
      <c r="B582" s="2400" t="s">
        <v>1449</v>
      </c>
      <c r="C582" s="2401" t="s">
        <v>688</v>
      </c>
      <c r="D582" s="692" t="str">
        <f>B582&amp;".1"</f>
        <v>4.214.1</v>
      </c>
      <c r="E582" s="1670" t="s">
        <v>946</v>
      </c>
      <c r="F582" s="2266" t="s">
        <v>305</v>
      </c>
      <c r="G582" s="2356" t="s">
        <v>22</v>
      </c>
      <c r="H582" s="821" t="s">
        <v>22</v>
      </c>
      <c r="I582" s="2356" t="s">
        <v>1450</v>
      </c>
      <c r="J582" s="821" t="s">
        <v>22</v>
      </c>
      <c r="K582" s="1528" t="s">
        <v>947</v>
      </c>
      <c r="L582" s="1638"/>
      <c r="M582" s="1638"/>
      <c r="N582" s="1638"/>
      <c r="O582" s="1638"/>
      <c r="P582" s="1638"/>
      <c r="Q582" s="1638"/>
      <c r="R582" s="1638"/>
      <c r="S582" s="1638"/>
      <c r="T582" s="1638"/>
      <c r="U582" s="678"/>
      <c r="V582" s="1638">
        <v>0</v>
      </c>
    </row>
    <row s="1853" customFormat="1" customHeight="1" ht="15">
      <c r="A583" s="1635"/>
      <c r="B583" s="2400"/>
      <c r="C583" s="2401"/>
      <c r="D583" s="692" t="str">
        <f>B582&amp;".2"</f>
        <v>4.214.2</v>
      </c>
      <c r="E583" s="1670" t="s">
        <v>948</v>
      </c>
      <c r="F583" s="2266" t="s">
        <v>305</v>
      </c>
      <c r="G583" s="1741" t="s">
        <v>22</v>
      </c>
      <c r="H583" s="821" t="s">
        <v>22</v>
      </c>
      <c r="I583" s="1741">
        <v>46184</v>
      </c>
      <c r="J583" s="821" t="s">
        <v>22</v>
      </c>
      <c r="K583" s="1528" t="s">
        <v>949</v>
      </c>
      <c r="L583" s="1638"/>
      <c r="M583" s="1638"/>
      <c r="N583" s="1638"/>
      <c r="O583" s="1638"/>
      <c r="P583" s="1638"/>
      <c r="Q583" s="1638"/>
      <c r="R583" s="1638"/>
      <c r="S583" s="1638"/>
      <c r="T583" s="1638"/>
      <c r="U583" s="678"/>
      <c r="V583" s="1638">
        <v>0</v>
      </c>
    </row>
    <row s="1853" customFormat="1" customHeight="1" ht="33.75">
      <c r="A584" s="1638"/>
      <c r="B584" s="2400" t="s">
        <v>1451</v>
      </c>
      <c r="C584" s="2401" t="s">
        <v>688</v>
      </c>
      <c r="D584" s="692" t="str">
        <f>B584&amp;".1"</f>
        <v>4.215.1</v>
      </c>
      <c r="E584" s="1670" t="s">
        <v>946</v>
      </c>
      <c r="F584" s="2266" t="s">
        <v>305</v>
      </c>
      <c r="G584" s="2356" t="s">
        <v>22</v>
      </c>
      <c r="H584" s="821" t="s">
        <v>22</v>
      </c>
      <c r="I584" s="2356" t="s">
        <v>1452</v>
      </c>
      <c r="J584" s="821" t="s">
        <v>22</v>
      </c>
      <c r="K584" s="1528" t="s">
        <v>947</v>
      </c>
      <c r="L584" s="1638"/>
      <c r="M584" s="1638"/>
      <c r="N584" s="1638"/>
      <c r="O584" s="1638"/>
      <c r="P584" s="1638"/>
      <c r="Q584" s="1638"/>
      <c r="R584" s="1638"/>
      <c r="S584" s="1638"/>
      <c r="T584" s="1638"/>
      <c r="U584" s="678"/>
      <c r="V584" s="1638">
        <v>0</v>
      </c>
    </row>
    <row s="1853" customFormat="1" customHeight="1" ht="15">
      <c r="A585" s="1635"/>
      <c r="B585" s="2400"/>
      <c r="C585" s="2401"/>
      <c r="D585" s="692" t="str">
        <f>B584&amp;".2"</f>
        <v>4.215.2</v>
      </c>
      <c r="E585" s="1670" t="s">
        <v>948</v>
      </c>
      <c r="F585" s="2266" t="s">
        <v>305</v>
      </c>
      <c r="G585" s="1741" t="s">
        <v>22</v>
      </c>
      <c r="H585" s="821" t="s">
        <v>22</v>
      </c>
      <c r="I585" s="1741">
        <v>46168</v>
      </c>
      <c r="J585" s="821" t="s">
        <v>22</v>
      </c>
      <c r="K585" s="1528" t="s">
        <v>949</v>
      </c>
      <c r="L585" s="1638"/>
      <c r="M585" s="1638"/>
      <c r="N585" s="1638"/>
      <c r="O585" s="1638"/>
      <c r="P585" s="1638"/>
      <c r="Q585" s="1638"/>
      <c r="R585" s="1638"/>
      <c r="S585" s="1638"/>
      <c r="T585" s="1638"/>
      <c r="U585" s="678"/>
      <c r="V585" s="1638">
        <v>0</v>
      </c>
    </row>
    <row s="1853" customFormat="1" customHeight="1" ht="33.75">
      <c r="A586" s="1638"/>
      <c r="B586" s="2400" t="s">
        <v>1453</v>
      </c>
      <c r="C586" s="2401" t="s">
        <v>688</v>
      </c>
      <c r="D586" s="692" t="str">
        <f>B586&amp;".1"</f>
        <v>4.216.1</v>
      </c>
      <c r="E586" s="1670" t="s">
        <v>946</v>
      </c>
      <c r="F586" s="2266" t="s">
        <v>305</v>
      </c>
      <c r="G586" s="2356" t="s">
        <v>22</v>
      </c>
      <c r="H586" s="821" t="s">
        <v>22</v>
      </c>
      <c r="I586" s="2356" t="s">
        <v>1454</v>
      </c>
      <c r="J586" s="821" t="s">
        <v>22</v>
      </c>
      <c r="K586" s="1528" t="s">
        <v>947</v>
      </c>
      <c r="L586" s="1638"/>
      <c r="M586" s="1638"/>
      <c r="N586" s="1638"/>
      <c r="O586" s="1638"/>
      <c r="P586" s="1638"/>
      <c r="Q586" s="1638"/>
      <c r="R586" s="1638"/>
      <c r="S586" s="1638"/>
      <c r="T586" s="1638"/>
      <c r="U586" s="678"/>
      <c r="V586" s="1638">
        <v>0</v>
      </c>
    </row>
    <row s="1853" customFormat="1" customHeight="1" ht="15">
      <c r="A587" s="1635"/>
      <c r="B587" s="2400"/>
      <c r="C587" s="2401"/>
      <c r="D587" s="692" t="str">
        <f>B586&amp;".2"</f>
        <v>4.216.2</v>
      </c>
      <c r="E587" s="1670" t="s">
        <v>948</v>
      </c>
      <c r="F587" s="2266" t="s">
        <v>305</v>
      </c>
      <c r="G587" s="1741" t="s">
        <v>22</v>
      </c>
      <c r="H587" s="821" t="s">
        <v>22</v>
      </c>
      <c r="I587" s="1741">
        <v>46199</v>
      </c>
      <c r="J587" s="821" t="s">
        <v>22</v>
      </c>
      <c r="K587" s="1528" t="s">
        <v>949</v>
      </c>
      <c r="L587" s="1638"/>
      <c r="M587" s="1638"/>
      <c r="N587" s="1638"/>
      <c r="O587" s="1638"/>
      <c r="P587" s="1638"/>
      <c r="Q587" s="1638"/>
      <c r="R587" s="1638"/>
      <c r="S587" s="1638"/>
      <c r="T587" s="1638"/>
      <c r="U587" s="678"/>
      <c r="V587" s="1638">
        <v>0</v>
      </c>
    </row>
    <row s="1853" customFormat="1" customHeight="1" ht="33.75">
      <c r="A588" s="1638"/>
      <c r="B588" s="2400" t="s">
        <v>1455</v>
      </c>
      <c r="C588" s="2401" t="s">
        <v>688</v>
      </c>
      <c r="D588" s="692" t="str">
        <f>B588&amp;".1"</f>
        <v>4.217.1</v>
      </c>
      <c r="E588" s="1670" t="s">
        <v>946</v>
      </c>
      <c r="F588" s="2266" t="s">
        <v>305</v>
      </c>
      <c r="G588" s="2356" t="s">
        <v>22</v>
      </c>
      <c r="H588" s="821" t="s">
        <v>22</v>
      </c>
      <c r="I588" s="2356" t="s">
        <v>1456</v>
      </c>
      <c r="J588" s="821" t="s">
        <v>22</v>
      </c>
      <c r="K588" s="1528" t="s">
        <v>947</v>
      </c>
      <c r="L588" s="1638"/>
      <c r="M588" s="1638"/>
      <c r="N588" s="1638"/>
      <c r="O588" s="1638"/>
      <c r="P588" s="1638"/>
      <c r="Q588" s="1638"/>
      <c r="R588" s="1638"/>
      <c r="S588" s="1638"/>
      <c r="T588" s="1638"/>
      <c r="U588" s="678"/>
      <c r="V588" s="1638">
        <v>0</v>
      </c>
    </row>
    <row s="1853" customFormat="1" customHeight="1" ht="15">
      <c r="A589" s="1635"/>
      <c r="B589" s="2400"/>
      <c r="C589" s="2401"/>
      <c r="D589" s="692" t="str">
        <f>B588&amp;".2"</f>
        <v>4.217.2</v>
      </c>
      <c r="E589" s="1670" t="s">
        <v>948</v>
      </c>
      <c r="F589" s="2266" t="s">
        <v>305</v>
      </c>
      <c r="G589" s="1741" t="s">
        <v>22</v>
      </c>
      <c r="H589" s="821" t="s">
        <v>22</v>
      </c>
      <c r="I589" s="1741">
        <v>46128</v>
      </c>
      <c r="J589" s="821" t="s">
        <v>22</v>
      </c>
      <c r="K589" s="1528" t="s">
        <v>949</v>
      </c>
      <c r="L589" s="1638"/>
      <c r="M589" s="1638"/>
      <c r="N589" s="1638"/>
      <c r="O589" s="1638"/>
      <c r="P589" s="1638"/>
      <c r="Q589" s="1638"/>
      <c r="R589" s="1638"/>
      <c r="S589" s="1638"/>
      <c r="T589" s="1638"/>
      <c r="U589" s="678"/>
      <c r="V589" s="1638">
        <v>0</v>
      </c>
    </row>
    <row s="1853" customFormat="1" customHeight="1" ht="33.75">
      <c r="A590" s="1638"/>
      <c r="B590" s="2400" t="s">
        <v>1457</v>
      </c>
      <c r="C590" s="2401" t="s">
        <v>688</v>
      </c>
      <c r="D590" s="692" t="str">
        <f>B590&amp;".1"</f>
        <v>4.218.1</v>
      </c>
      <c r="E590" s="1670" t="s">
        <v>946</v>
      </c>
      <c r="F590" s="2266" t="s">
        <v>305</v>
      </c>
      <c r="G590" s="2356" t="s">
        <v>22</v>
      </c>
      <c r="H590" s="821" t="s">
        <v>22</v>
      </c>
      <c r="I590" s="2356" t="s">
        <v>1458</v>
      </c>
      <c r="J590" s="821" t="s">
        <v>22</v>
      </c>
      <c r="K590" s="1528" t="s">
        <v>947</v>
      </c>
      <c r="L590" s="1638"/>
      <c r="M590" s="1638"/>
      <c r="N590" s="1638"/>
      <c r="O590" s="1638"/>
      <c r="P590" s="1638"/>
      <c r="Q590" s="1638"/>
      <c r="R590" s="1638"/>
      <c r="S590" s="1638"/>
      <c r="T590" s="1638"/>
      <c r="U590" s="678"/>
      <c r="V590" s="1638">
        <v>0</v>
      </c>
    </row>
    <row s="1853" customFormat="1" customHeight="1" ht="15">
      <c r="A591" s="1635"/>
      <c r="B591" s="2400"/>
      <c r="C591" s="2401"/>
      <c r="D591" s="692" t="str">
        <f>B590&amp;".2"</f>
        <v>4.218.2</v>
      </c>
      <c r="E591" s="1670" t="s">
        <v>948</v>
      </c>
      <c r="F591" s="2266" t="s">
        <v>305</v>
      </c>
      <c r="G591" s="1741" t="s">
        <v>22</v>
      </c>
      <c r="H591" s="821" t="s">
        <v>22</v>
      </c>
      <c r="I591" s="1741">
        <v>46142</v>
      </c>
      <c r="J591" s="821" t="s">
        <v>22</v>
      </c>
      <c r="K591" s="1528" t="s">
        <v>949</v>
      </c>
      <c r="L591" s="1638"/>
      <c r="M591" s="1638"/>
      <c r="N591" s="1638"/>
      <c r="O591" s="1638"/>
      <c r="P591" s="1638"/>
      <c r="Q591" s="1638"/>
      <c r="R591" s="1638"/>
      <c r="S591" s="1638"/>
      <c r="T591" s="1638"/>
      <c r="U591" s="678"/>
      <c r="V591" s="1638">
        <v>0</v>
      </c>
    </row>
    <row s="1853" customFormat="1" customHeight="1" ht="33.75">
      <c r="A592" s="1638"/>
      <c r="B592" s="2400" t="s">
        <v>1459</v>
      </c>
      <c r="C592" s="2401" t="s">
        <v>688</v>
      </c>
      <c r="D592" s="692" t="str">
        <f>B592&amp;".1"</f>
        <v>4.219.1</v>
      </c>
      <c r="E592" s="1670" t="s">
        <v>946</v>
      </c>
      <c r="F592" s="2266" t="s">
        <v>305</v>
      </c>
      <c r="G592" s="2356" t="s">
        <v>22</v>
      </c>
      <c r="H592" s="821" t="s">
        <v>22</v>
      </c>
      <c r="I592" s="2356" t="s">
        <v>1460</v>
      </c>
      <c r="J592" s="821" t="s">
        <v>22</v>
      </c>
      <c r="K592" s="1528" t="s">
        <v>947</v>
      </c>
      <c r="L592" s="1638"/>
      <c r="M592" s="1638"/>
      <c r="N592" s="1638"/>
      <c r="O592" s="1638"/>
      <c r="P592" s="1638"/>
      <c r="Q592" s="1638"/>
      <c r="R592" s="1638"/>
      <c r="S592" s="1638"/>
      <c r="T592" s="1638"/>
      <c r="U592" s="678"/>
      <c r="V592" s="1638">
        <v>0</v>
      </c>
    </row>
    <row s="1853" customFormat="1" customHeight="1" ht="15">
      <c r="A593" s="1635"/>
      <c r="B593" s="2400"/>
      <c r="C593" s="2401"/>
      <c r="D593" s="692" t="str">
        <f>B592&amp;".2"</f>
        <v>4.219.2</v>
      </c>
      <c r="E593" s="1670" t="s">
        <v>948</v>
      </c>
      <c r="F593" s="2266" t="s">
        <v>305</v>
      </c>
      <c r="G593" s="1741" t="s">
        <v>22</v>
      </c>
      <c r="H593" s="821" t="s">
        <v>22</v>
      </c>
      <c r="I593" s="1741">
        <v>46142</v>
      </c>
      <c r="J593" s="821" t="s">
        <v>22</v>
      </c>
      <c r="K593" s="1528" t="s">
        <v>949</v>
      </c>
      <c r="L593" s="1638"/>
      <c r="M593" s="1638"/>
      <c r="N593" s="1638"/>
      <c r="O593" s="1638"/>
      <c r="P593" s="1638"/>
      <c r="Q593" s="1638"/>
      <c r="R593" s="1638"/>
      <c r="S593" s="1638"/>
      <c r="T593" s="1638"/>
      <c r="U593" s="678"/>
      <c r="V593" s="1638">
        <v>0</v>
      </c>
    </row>
    <row s="1853" customFormat="1" customHeight="1" ht="33.75">
      <c r="A594" s="1638"/>
      <c r="B594" s="2400" t="s">
        <v>1461</v>
      </c>
      <c r="C594" s="2401" t="s">
        <v>688</v>
      </c>
      <c r="D594" s="692" t="str">
        <f>B594&amp;".1"</f>
        <v>4.220.1</v>
      </c>
      <c r="E594" s="1670" t="s">
        <v>946</v>
      </c>
      <c r="F594" s="2266" t="s">
        <v>305</v>
      </c>
      <c r="G594" s="2356" t="s">
        <v>22</v>
      </c>
      <c r="H594" s="821" t="s">
        <v>22</v>
      </c>
      <c r="I594" s="2356" t="s">
        <v>1462</v>
      </c>
      <c r="J594" s="821" t="s">
        <v>22</v>
      </c>
      <c r="K594" s="1528" t="s">
        <v>947</v>
      </c>
      <c r="L594" s="1638"/>
      <c r="M594" s="1638"/>
      <c r="N594" s="1638"/>
      <c r="O594" s="1638"/>
      <c r="P594" s="1638"/>
      <c r="Q594" s="1638"/>
      <c r="R594" s="1638"/>
      <c r="S594" s="1638"/>
      <c r="T594" s="1638"/>
      <c r="U594" s="678"/>
      <c r="V594" s="1638">
        <v>0</v>
      </c>
    </row>
    <row s="1853" customFormat="1" customHeight="1" ht="15">
      <c r="A595" s="1635"/>
      <c r="B595" s="2400"/>
      <c r="C595" s="2401"/>
      <c r="D595" s="692" t="str">
        <f>B594&amp;".2"</f>
        <v>4.220.2</v>
      </c>
      <c r="E595" s="1670" t="s">
        <v>948</v>
      </c>
      <c r="F595" s="2266" t="s">
        <v>305</v>
      </c>
      <c r="G595" s="1741" t="s">
        <v>22</v>
      </c>
      <c r="H595" s="821" t="s">
        <v>22</v>
      </c>
      <c r="I595" s="1741">
        <v>46118</v>
      </c>
      <c r="J595" s="821" t="s">
        <v>22</v>
      </c>
      <c r="K595" s="1528" t="s">
        <v>949</v>
      </c>
      <c r="L595" s="1638"/>
      <c r="M595" s="1638"/>
      <c r="N595" s="1638"/>
      <c r="O595" s="1638"/>
      <c r="P595" s="1638"/>
      <c r="Q595" s="1638"/>
      <c r="R595" s="1638"/>
      <c r="S595" s="1638"/>
      <c r="T595" s="1638"/>
      <c r="U595" s="678"/>
      <c r="V595" s="1638">
        <v>0</v>
      </c>
    </row>
    <row s="1853" customFormat="1" customHeight="1" ht="33.75">
      <c r="A596" s="1638"/>
      <c r="B596" s="2400" t="s">
        <v>1463</v>
      </c>
      <c r="C596" s="2401" t="s">
        <v>688</v>
      </c>
      <c r="D596" s="692" t="str">
        <f>B596&amp;".1"</f>
        <v>4.221.1</v>
      </c>
      <c r="E596" s="1670" t="s">
        <v>946</v>
      </c>
      <c r="F596" s="2266" t="s">
        <v>305</v>
      </c>
      <c r="G596" s="2356" t="s">
        <v>22</v>
      </c>
      <c r="H596" s="821" t="s">
        <v>22</v>
      </c>
      <c r="I596" s="2356" t="s">
        <v>1464</v>
      </c>
      <c r="J596" s="821" t="s">
        <v>22</v>
      </c>
      <c r="K596" s="1528" t="s">
        <v>947</v>
      </c>
      <c r="L596" s="1638"/>
      <c r="M596" s="1638"/>
      <c r="N596" s="1638"/>
      <c r="O596" s="1638"/>
      <c r="P596" s="1638"/>
      <c r="Q596" s="1638"/>
      <c r="R596" s="1638"/>
      <c r="S596" s="1638"/>
      <c r="T596" s="1638"/>
      <c r="U596" s="678"/>
      <c r="V596" s="1638">
        <v>0</v>
      </c>
    </row>
    <row s="1853" customFormat="1" customHeight="1" ht="15">
      <c r="A597" s="1635"/>
      <c r="B597" s="2400"/>
      <c r="C597" s="2401"/>
      <c r="D597" s="692" t="str">
        <f>B596&amp;".2"</f>
        <v>4.221.2</v>
      </c>
      <c r="E597" s="1670" t="s">
        <v>948</v>
      </c>
      <c r="F597" s="2266" t="s">
        <v>305</v>
      </c>
      <c r="G597" s="1741" t="s">
        <v>22</v>
      </c>
      <c r="H597" s="821" t="s">
        <v>22</v>
      </c>
      <c r="I597" s="1741">
        <v>46118</v>
      </c>
      <c r="J597" s="821" t="s">
        <v>22</v>
      </c>
      <c r="K597" s="1528" t="s">
        <v>949</v>
      </c>
      <c r="L597" s="1638"/>
      <c r="M597" s="1638"/>
      <c r="N597" s="1638"/>
      <c r="O597" s="1638"/>
      <c r="P597" s="1638"/>
      <c r="Q597" s="1638"/>
      <c r="R597" s="1638"/>
      <c r="S597" s="1638"/>
      <c r="T597" s="1638"/>
      <c r="U597" s="678"/>
      <c r="V597" s="1638">
        <v>0</v>
      </c>
    </row>
    <row s="1853" customFormat="1" customHeight="1" ht="33.75">
      <c r="A598" s="1638"/>
      <c r="B598" s="2400" t="s">
        <v>1465</v>
      </c>
      <c r="C598" s="2401" t="s">
        <v>688</v>
      </c>
      <c r="D598" s="692" t="str">
        <f>B598&amp;".1"</f>
        <v>4.222.1</v>
      </c>
      <c r="E598" s="1670" t="s">
        <v>946</v>
      </c>
      <c r="F598" s="2266" t="s">
        <v>305</v>
      </c>
      <c r="G598" s="2356" t="s">
        <v>22</v>
      </c>
      <c r="H598" s="821" t="s">
        <v>22</v>
      </c>
      <c r="I598" s="2356" t="s">
        <v>1466</v>
      </c>
      <c r="J598" s="821" t="s">
        <v>22</v>
      </c>
      <c r="K598" s="1528" t="s">
        <v>947</v>
      </c>
      <c r="L598" s="1638"/>
      <c r="M598" s="1638"/>
      <c r="N598" s="1638"/>
      <c r="O598" s="1638"/>
      <c r="P598" s="1638"/>
      <c r="Q598" s="1638"/>
      <c r="R598" s="1638"/>
      <c r="S598" s="1638"/>
      <c r="T598" s="1638"/>
      <c r="U598" s="678"/>
      <c r="V598" s="1638">
        <v>0</v>
      </c>
    </row>
    <row s="1853" customFormat="1" customHeight="1" ht="15">
      <c r="A599" s="1635"/>
      <c r="B599" s="2400"/>
      <c r="C599" s="2401"/>
      <c r="D599" s="692" t="str">
        <f>B598&amp;".2"</f>
        <v>4.222.2</v>
      </c>
      <c r="E599" s="1670" t="s">
        <v>948</v>
      </c>
      <c r="F599" s="2266" t="s">
        <v>305</v>
      </c>
      <c r="G599" s="1741" t="s">
        <v>22</v>
      </c>
      <c r="H599" s="821" t="s">
        <v>22</v>
      </c>
      <c r="I599" s="1741">
        <v>46188</v>
      </c>
      <c r="J599" s="821" t="s">
        <v>22</v>
      </c>
      <c r="K599" s="1528" t="s">
        <v>949</v>
      </c>
      <c r="L599" s="1638"/>
      <c r="M599" s="1638"/>
      <c r="N599" s="1638"/>
      <c r="O599" s="1638"/>
      <c r="P599" s="1638"/>
      <c r="Q599" s="1638"/>
      <c r="R599" s="1638"/>
      <c r="S599" s="1638"/>
      <c r="T599" s="1638"/>
      <c r="U599" s="678"/>
      <c r="V599" s="1638">
        <v>0</v>
      </c>
    </row>
    <row s="1853" customFormat="1" customHeight="1" ht="33.75">
      <c r="A600" s="1638"/>
      <c r="B600" s="2400" t="s">
        <v>1467</v>
      </c>
      <c r="C600" s="2401" t="s">
        <v>688</v>
      </c>
      <c r="D600" s="692" t="str">
        <f>B600&amp;".1"</f>
        <v>4.223.1</v>
      </c>
      <c r="E600" s="1670" t="s">
        <v>946</v>
      </c>
      <c r="F600" s="2266" t="s">
        <v>305</v>
      </c>
      <c r="G600" s="2356" t="s">
        <v>22</v>
      </c>
      <c r="H600" s="821" t="s">
        <v>22</v>
      </c>
      <c r="I600" s="2356" t="s">
        <v>1468</v>
      </c>
      <c r="J600" s="821" t="s">
        <v>22</v>
      </c>
      <c r="K600" s="1528" t="s">
        <v>947</v>
      </c>
      <c r="L600" s="1638"/>
      <c r="M600" s="1638"/>
      <c r="N600" s="1638"/>
      <c r="O600" s="1638"/>
      <c r="P600" s="1638"/>
      <c r="Q600" s="1638"/>
      <c r="R600" s="1638"/>
      <c r="S600" s="1638"/>
      <c r="T600" s="1638"/>
      <c r="U600" s="678"/>
      <c r="V600" s="1638">
        <v>0</v>
      </c>
    </row>
    <row s="1853" customFormat="1" customHeight="1" ht="15">
      <c r="A601" s="1635"/>
      <c r="B601" s="2400"/>
      <c r="C601" s="2401"/>
      <c r="D601" s="692" t="str">
        <f>B600&amp;".2"</f>
        <v>4.223.2</v>
      </c>
      <c r="E601" s="1670" t="s">
        <v>948</v>
      </c>
      <c r="F601" s="2266" t="s">
        <v>305</v>
      </c>
      <c r="G601" s="1741" t="s">
        <v>22</v>
      </c>
      <c r="H601" s="821" t="s">
        <v>22</v>
      </c>
      <c r="I601" s="1741">
        <v>46161</v>
      </c>
      <c r="J601" s="821" t="s">
        <v>22</v>
      </c>
      <c r="K601" s="1528" t="s">
        <v>949</v>
      </c>
      <c r="L601" s="1638"/>
      <c r="M601" s="1638"/>
      <c r="N601" s="1638"/>
      <c r="O601" s="1638"/>
      <c r="P601" s="1638"/>
      <c r="Q601" s="1638"/>
      <c r="R601" s="1638"/>
      <c r="S601" s="1638"/>
      <c r="T601" s="1638"/>
      <c r="U601" s="678"/>
      <c r="V601" s="1638">
        <v>0</v>
      </c>
    </row>
    <row s="1853" customFormat="1" customHeight="1" ht="33.75">
      <c r="A602" s="1638"/>
      <c r="B602" s="2400" t="s">
        <v>1469</v>
      </c>
      <c r="C602" s="2401" t="s">
        <v>688</v>
      </c>
      <c r="D602" s="692" t="str">
        <f>B602&amp;".1"</f>
        <v>4.224.1</v>
      </c>
      <c r="E602" s="1670" t="s">
        <v>946</v>
      </c>
      <c r="F602" s="2266" t="s">
        <v>305</v>
      </c>
      <c r="G602" s="2356" t="s">
        <v>22</v>
      </c>
      <c r="H602" s="821" t="s">
        <v>22</v>
      </c>
      <c r="I602" s="2356" t="s">
        <v>1470</v>
      </c>
      <c r="J602" s="821" t="s">
        <v>22</v>
      </c>
      <c r="K602" s="1528" t="s">
        <v>947</v>
      </c>
      <c r="L602" s="1638"/>
      <c r="M602" s="1638"/>
      <c r="N602" s="1638"/>
      <c r="O602" s="1638"/>
      <c r="P602" s="1638"/>
      <c r="Q602" s="1638"/>
      <c r="R602" s="1638"/>
      <c r="S602" s="1638"/>
      <c r="T602" s="1638"/>
      <c r="U602" s="678"/>
      <c r="V602" s="1638">
        <v>0</v>
      </c>
    </row>
    <row s="1853" customFormat="1" customHeight="1" ht="15">
      <c r="A603" s="1635"/>
      <c r="B603" s="2400"/>
      <c r="C603" s="2401"/>
      <c r="D603" s="692" t="str">
        <f>B602&amp;".2"</f>
        <v>4.224.2</v>
      </c>
      <c r="E603" s="1670" t="s">
        <v>948</v>
      </c>
      <c r="F603" s="2266" t="s">
        <v>305</v>
      </c>
      <c r="G603" s="1741" t="s">
        <v>22</v>
      </c>
      <c r="H603" s="821" t="s">
        <v>22</v>
      </c>
      <c r="I603" s="1741">
        <v>46132</v>
      </c>
      <c r="J603" s="821" t="s">
        <v>22</v>
      </c>
      <c r="K603" s="1528" t="s">
        <v>949</v>
      </c>
      <c r="L603" s="1638"/>
      <c r="M603" s="1638"/>
      <c r="N603" s="1638"/>
      <c r="O603" s="1638"/>
      <c r="P603" s="1638"/>
      <c r="Q603" s="1638"/>
      <c r="R603" s="1638"/>
      <c r="S603" s="1638"/>
      <c r="T603" s="1638"/>
      <c r="U603" s="678"/>
      <c r="V603" s="1638">
        <v>0</v>
      </c>
    </row>
    <row s="1853" customFormat="1" customHeight="1" ht="33.75">
      <c r="A604" s="1638"/>
      <c r="B604" s="2400" t="s">
        <v>1471</v>
      </c>
      <c r="C604" s="2401" t="s">
        <v>688</v>
      </c>
      <c r="D604" s="692" t="str">
        <f>B604&amp;".1"</f>
        <v>4.225.1</v>
      </c>
      <c r="E604" s="1670" t="s">
        <v>946</v>
      </c>
      <c r="F604" s="2266" t="s">
        <v>305</v>
      </c>
      <c r="G604" s="2356" t="s">
        <v>22</v>
      </c>
      <c r="H604" s="821" t="s">
        <v>22</v>
      </c>
      <c r="I604" s="2356" t="s">
        <v>1472</v>
      </c>
      <c r="J604" s="821" t="s">
        <v>22</v>
      </c>
      <c r="K604" s="1528" t="s">
        <v>947</v>
      </c>
      <c r="L604" s="1638"/>
      <c r="M604" s="1638"/>
      <c r="N604" s="1638"/>
      <c r="O604" s="1638"/>
      <c r="P604" s="1638"/>
      <c r="Q604" s="1638"/>
      <c r="R604" s="1638"/>
      <c r="S604" s="1638"/>
      <c r="T604" s="1638"/>
      <c r="U604" s="678"/>
      <c r="V604" s="1638">
        <v>0</v>
      </c>
    </row>
    <row s="1853" customFormat="1" customHeight="1" ht="15">
      <c r="A605" s="1635"/>
      <c r="B605" s="2400"/>
      <c r="C605" s="2401"/>
      <c r="D605" s="692" t="str">
        <f>B604&amp;".2"</f>
        <v>4.225.2</v>
      </c>
      <c r="E605" s="1670" t="s">
        <v>948</v>
      </c>
      <c r="F605" s="2266" t="s">
        <v>305</v>
      </c>
      <c r="G605" s="1741" t="s">
        <v>22</v>
      </c>
      <c r="H605" s="821" t="s">
        <v>22</v>
      </c>
      <c r="I605" s="1741">
        <v>46202</v>
      </c>
      <c r="J605" s="821" t="s">
        <v>22</v>
      </c>
      <c r="K605" s="1528" t="s">
        <v>949</v>
      </c>
      <c r="L605" s="1638"/>
      <c r="M605" s="1638"/>
      <c r="N605" s="1638"/>
      <c r="O605" s="1638"/>
      <c r="P605" s="1638"/>
      <c r="Q605" s="1638"/>
      <c r="R605" s="1638"/>
      <c r="S605" s="1638"/>
      <c r="T605" s="1638"/>
      <c r="U605" s="678"/>
      <c r="V605" s="1638">
        <v>0</v>
      </c>
    </row>
    <row s="1853" customFormat="1" customHeight="1" ht="33.75">
      <c r="A606" s="1638"/>
      <c r="B606" s="2400" t="s">
        <v>1473</v>
      </c>
      <c r="C606" s="2401" t="s">
        <v>688</v>
      </c>
      <c r="D606" s="692" t="str">
        <f>B606&amp;".1"</f>
        <v>4.226.1</v>
      </c>
      <c r="E606" s="1670" t="s">
        <v>946</v>
      </c>
      <c r="F606" s="2266" t="s">
        <v>305</v>
      </c>
      <c r="G606" s="2356" t="s">
        <v>22</v>
      </c>
      <c r="H606" s="821" t="s">
        <v>22</v>
      </c>
      <c r="I606" s="2356" t="s">
        <v>1474</v>
      </c>
      <c r="J606" s="821" t="s">
        <v>22</v>
      </c>
      <c r="K606" s="1528" t="s">
        <v>947</v>
      </c>
      <c r="L606" s="1638"/>
      <c r="M606" s="1638"/>
      <c r="N606" s="1638"/>
      <c r="O606" s="1638"/>
      <c r="P606" s="1638"/>
      <c r="Q606" s="1638"/>
      <c r="R606" s="1638"/>
      <c r="S606" s="1638"/>
      <c r="T606" s="1638"/>
      <c r="U606" s="678"/>
      <c r="V606" s="1638">
        <v>0</v>
      </c>
    </row>
    <row s="1853" customFormat="1" customHeight="1" ht="15">
      <c r="A607" s="1635"/>
      <c r="B607" s="2400"/>
      <c r="C607" s="2401"/>
      <c r="D607" s="692" t="str">
        <f>B606&amp;".2"</f>
        <v>4.226.2</v>
      </c>
      <c r="E607" s="1670" t="s">
        <v>948</v>
      </c>
      <c r="F607" s="2266" t="s">
        <v>305</v>
      </c>
      <c r="G607" s="1741" t="s">
        <v>22</v>
      </c>
      <c r="H607" s="821" t="s">
        <v>22</v>
      </c>
      <c r="I607" s="1741">
        <v>46168</v>
      </c>
      <c r="J607" s="821" t="s">
        <v>22</v>
      </c>
      <c r="K607" s="1528" t="s">
        <v>949</v>
      </c>
      <c r="L607" s="1638"/>
      <c r="M607" s="1638"/>
      <c r="N607" s="1638"/>
      <c r="O607" s="1638"/>
      <c r="P607" s="1638"/>
      <c r="Q607" s="1638"/>
      <c r="R607" s="1638"/>
      <c r="S607" s="1638"/>
      <c r="T607" s="1638"/>
      <c r="U607" s="678"/>
      <c r="V607" s="1638">
        <v>0</v>
      </c>
    </row>
    <row s="1853" customFormat="1" customHeight="1" ht="33.75">
      <c r="A608" s="1638"/>
      <c r="B608" s="2400" t="s">
        <v>1475</v>
      </c>
      <c r="C608" s="2401" t="s">
        <v>688</v>
      </c>
      <c r="D608" s="692" t="str">
        <f>B608&amp;".1"</f>
        <v>4.227.1</v>
      </c>
      <c r="E608" s="1670" t="s">
        <v>946</v>
      </c>
      <c r="F608" s="2266" t="s">
        <v>305</v>
      </c>
      <c r="G608" s="2356" t="s">
        <v>22</v>
      </c>
      <c r="H608" s="821" t="s">
        <v>22</v>
      </c>
      <c r="I608" s="2356" t="s">
        <v>1476</v>
      </c>
      <c r="J608" s="821" t="s">
        <v>22</v>
      </c>
      <c r="K608" s="1528" t="s">
        <v>947</v>
      </c>
      <c r="L608" s="1638"/>
      <c r="M608" s="1638"/>
      <c r="N608" s="1638"/>
      <c r="O608" s="1638"/>
      <c r="P608" s="1638"/>
      <c r="Q608" s="1638"/>
      <c r="R608" s="1638"/>
      <c r="S608" s="1638"/>
      <c r="T608" s="1638"/>
      <c r="U608" s="678"/>
      <c r="V608" s="1638">
        <v>0</v>
      </c>
    </row>
    <row s="1853" customFormat="1" customHeight="1" ht="15">
      <c r="A609" s="1635"/>
      <c r="B609" s="2400"/>
      <c r="C609" s="2401"/>
      <c r="D609" s="692" t="str">
        <f>B608&amp;".2"</f>
        <v>4.227.2</v>
      </c>
      <c r="E609" s="1670" t="s">
        <v>948</v>
      </c>
      <c r="F609" s="2266" t="s">
        <v>305</v>
      </c>
      <c r="G609" s="1741" t="s">
        <v>22</v>
      </c>
      <c r="H609" s="821" t="s">
        <v>22</v>
      </c>
      <c r="I609" s="1741">
        <v>46118</v>
      </c>
      <c r="J609" s="821" t="s">
        <v>22</v>
      </c>
      <c r="K609" s="1528" t="s">
        <v>949</v>
      </c>
      <c r="L609" s="1638"/>
      <c r="M609" s="1638"/>
      <c r="N609" s="1638"/>
      <c r="O609" s="1638"/>
      <c r="P609" s="1638"/>
      <c r="Q609" s="1638"/>
      <c r="R609" s="1638"/>
      <c r="S609" s="1638"/>
      <c r="T609" s="1638"/>
      <c r="U609" s="678"/>
      <c r="V609" s="1638">
        <v>0</v>
      </c>
    </row>
    <row s="1853" customFormat="1" customHeight="1" ht="33.75">
      <c r="A610" s="1638"/>
      <c r="B610" s="2400" t="s">
        <v>1477</v>
      </c>
      <c r="C610" s="2401" t="s">
        <v>688</v>
      </c>
      <c r="D610" s="692" t="str">
        <f>B610&amp;".1"</f>
        <v>4.228.1</v>
      </c>
      <c r="E610" s="1670" t="s">
        <v>946</v>
      </c>
      <c r="F610" s="2266" t="s">
        <v>305</v>
      </c>
      <c r="G610" s="2356" t="s">
        <v>22</v>
      </c>
      <c r="H610" s="821" t="s">
        <v>22</v>
      </c>
      <c r="I610" s="2356" t="s">
        <v>1478</v>
      </c>
      <c r="J610" s="821" t="s">
        <v>22</v>
      </c>
      <c r="K610" s="1528" t="s">
        <v>947</v>
      </c>
      <c r="L610" s="1638"/>
      <c r="M610" s="1638"/>
      <c r="N610" s="1638"/>
      <c r="O610" s="1638"/>
      <c r="P610" s="1638"/>
      <c r="Q610" s="1638"/>
      <c r="R610" s="1638"/>
      <c r="S610" s="1638"/>
      <c r="T610" s="1638"/>
      <c r="U610" s="678"/>
      <c r="V610" s="1638">
        <v>0</v>
      </c>
    </row>
    <row s="1853" customFormat="1" customHeight="1" ht="15">
      <c r="A611" s="1635"/>
      <c r="B611" s="2400"/>
      <c r="C611" s="2401"/>
      <c r="D611" s="692" t="str">
        <f>B610&amp;".2"</f>
        <v>4.228.2</v>
      </c>
      <c r="E611" s="1670" t="s">
        <v>948</v>
      </c>
      <c r="F611" s="2266" t="s">
        <v>305</v>
      </c>
      <c r="G611" s="1741" t="s">
        <v>22</v>
      </c>
      <c r="H611" s="821" t="s">
        <v>22</v>
      </c>
      <c r="I611" s="1741">
        <v>46128</v>
      </c>
      <c r="J611" s="821" t="s">
        <v>22</v>
      </c>
      <c r="K611" s="1528" t="s">
        <v>949</v>
      </c>
      <c r="L611" s="1638"/>
      <c r="M611" s="1638"/>
      <c r="N611" s="1638"/>
      <c r="O611" s="1638"/>
      <c r="P611" s="1638"/>
      <c r="Q611" s="1638"/>
      <c r="R611" s="1638"/>
      <c r="S611" s="1638"/>
      <c r="T611" s="1638"/>
      <c r="U611" s="678"/>
      <c r="V611" s="1638">
        <v>0</v>
      </c>
    </row>
    <row s="1853" customFormat="1" customHeight="1" ht="33.75">
      <c r="A612" s="1638"/>
      <c r="B612" s="2400" t="s">
        <v>1479</v>
      </c>
      <c r="C612" s="2401" t="s">
        <v>688</v>
      </c>
      <c r="D612" s="692" t="str">
        <f>B612&amp;".1"</f>
        <v>4.229.1</v>
      </c>
      <c r="E612" s="1670" t="s">
        <v>946</v>
      </c>
      <c r="F612" s="2266" t="s">
        <v>305</v>
      </c>
      <c r="G612" s="2356" t="s">
        <v>22</v>
      </c>
      <c r="H612" s="821" t="s">
        <v>22</v>
      </c>
      <c r="I612" s="2356" t="s">
        <v>1480</v>
      </c>
      <c r="J612" s="821" t="s">
        <v>22</v>
      </c>
      <c r="K612" s="1528" t="s">
        <v>947</v>
      </c>
      <c r="L612" s="1638"/>
      <c r="M612" s="1638"/>
      <c r="N612" s="1638"/>
      <c r="O612" s="1638"/>
      <c r="P612" s="1638"/>
      <c r="Q612" s="1638"/>
      <c r="R612" s="1638"/>
      <c r="S612" s="1638"/>
      <c r="T612" s="1638"/>
      <c r="U612" s="678"/>
      <c r="V612" s="1638">
        <v>0</v>
      </c>
    </row>
    <row s="1853" customFormat="1" customHeight="1" ht="15">
      <c r="A613" s="1635"/>
      <c r="B613" s="2400"/>
      <c r="C613" s="2401"/>
      <c r="D613" s="692" t="str">
        <f>B612&amp;".2"</f>
        <v>4.229.2</v>
      </c>
      <c r="E613" s="1670" t="s">
        <v>948</v>
      </c>
      <c r="F613" s="2266" t="s">
        <v>305</v>
      </c>
      <c r="G613" s="1741" t="s">
        <v>22</v>
      </c>
      <c r="H613" s="821" t="s">
        <v>22</v>
      </c>
      <c r="I613" s="1741">
        <v>46121</v>
      </c>
      <c r="J613" s="821" t="s">
        <v>22</v>
      </c>
      <c r="K613" s="1528" t="s">
        <v>949</v>
      </c>
      <c r="L613" s="1638"/>
      <c r="M613" s="1638"/>
      <c r="N613" s="1638"/>
      <c r="O613" s="1638"/>
      <c r="P613" s="1638"/>
      <c r="Q613" s="1638"/>
      <c r="R613" s="1638"/>
      <c r="S613" s="1638"/>
      <c r="T613" s="1638"/>
      <c r="U613" s="678"/>
      <c r="V613" s="1638">
        <v>0</v>
      </c>
    </row>
    <row s="1853" customFormat="1" customHeight="1" ht="33.75">
      <c r="A614" s="1638"/>
      <c r="B614" s="2400" t="s">
        <v>1481</v>
      </c>
      <c r="C614" s="2401" t="s">
        <v>688</v>
      </c>
      <c r="D614" s="692" t="str">
        <f>B614&amp;".1"</f>
        <v>4.230.1</v>
      </c>
      <c r="E614" s="1670" t="s">
        <v>946</v>
      </c>
      <c r="F614" s="2266" t="s">
        <v>305</v>
      </c>
      <c r="G614" s="2356" t="s">
        <v>22</v>
      </c>
      <c r="H614" s="821" t="s">
        <v>22</v>
      </c>
      <c r="I614" s="2356" t="s">
        <v>1482</v>
      </c>
      <c r="J614" s="821" t="s">
        <v>22</v>
      </c>
      <c r="K614" s="1528" t="s">
        <v>947</v>
      </c>
      <c r="L614" s="1638"/>
      <c r="M614" s="1638"/>
      <c r="N614" s="1638"/>
      <c r="O614" s="1638"/>
      <c r="P614" s="1638"/>
      <c r="Q614" s="1638"/>
      <c r="R614" s="1638"/>
      <c r="S614" s="1638"/>
      <c r="T614" s="1638"/>
      <c r="U614" s="678"/>
      <c r="V614" s="1638">
        <v>0</v>
      </c>
    </row>
    <row s="1853" customFormat="1" customHeight="1" ht="15">
      <c r="A615" s="1635"/>
      <c r="B615" s="2400"/>
      <c r="C615" s="2401"/>
      <c r="D615" s="692" t="str">
        <f>B614&amp;".2"</f>
        <v>4.230.2</v>
      </c>
      <c r="E615" s="1670" t="s">
        <v>948</v>
      </c>
      <c r="F615" s="2266" t="s">
        <v>305</v>
      </c>
      <c r="G615" s="1741" t="s">
        <v>22</v>
      </c>
      <c r="H615" s="821" t="s">
        <v>22</v>
      </c>
      <c r="I615" s="1741">
        <v>46133</v>
      </c>
      <c r="J615" s="821" t="s">
        <v>22</v>
      </c>
      <c r="K615" s="1528" t="s">
        <v>949</v>
      </c>
      <c r="L615" s="1638"/>
      <c r="M615" s="1638"/>
      <c r="N615" s="1638"/>
      <c r="O615" s="1638"/>
      <c r="P615" s="1638"/>
      <c r="Q615" s="1638"/>
      <c r="R615" s="1638"/>
      <c r="S615" s="1638"/>
      <c r="T615" s="1638"/>
      <c r="U615" s="678"/>
      <c r="V615" s="1638">
        <v>0</v>
      </c>
    </row>
    <row s="1853" customFormat="1" customHeight="1" ht="33.75">
      <c r="A616" s="1638"/>
      <c r="B616" s="2400" t="s">
        <v>1483</v>
      </c>
      <c r="C616" s="2401" t="s">
        <v>688</v>
      </c>
      <c r="D616" s="692" t="str">
        <f>B616&amp;".1"</f>
        <v>4.231.1</v>
      </c>
      <c r="E616" s="1670" t="s">
        <v>946</v>
      </c>
      <c r="F616" s="2266" t="s">
        <v>305</v>
      </c>
      <c r="G616" s="2356" t="s">
        <v>22</v>
      </c>
      <c r="H616" s="821" t="s">
        <v>22</v>
      </c>
      <c r="I616" s="2356" t="s">
        <v>1484</v>
      </c>
      <c r="J616" s="821" t="s">
        <v>22</v>
      </c>
      <c r="K616" s="1528" t="s">
        <v>947</v>
      </c>
      <c r="L616" s="1638"/>
      <c r="M616" s="1638"/>
      <c r="N616" s="1638"/>
      <c r="O616" s="1638"/>
      <c r="P616" s="1638"/>
      <c r="Q616" s="1638"/>
      <c r="R616" s="1638"/>
      <c r="S616" s="1638"/>
      <c r="T616" s="1638"/>
      <c r="U616" s="678"/>
      <c r="V616" s="1638">
        <v>0</v>
      </c>
    </row>
    <row s="1853" customFormat="1" customHeight="1" ht="15">
      <c r="A617" s="1635"/>
      <c r="B617" s="2400"/>
      <c r="C617" s="2401"/>
      <c r="D617" s="692" t="str">
        <f>B616&amp;".2"</f>
        <v>4.231.2</v>
      </c>
      <c r="E617" s="1670" t="s">
        <v>948</v>
      </c>
      <c r="F617" s="2266" t="s">
        <v>305</v>
      </c>
      <c r="G617" s="1741" t="s">
        <v>22</v>
      </c>
      <c r="H617" s="821" t="s">
        <v>22</v>
      </c>
      <c r="I617" s="1741">
        <v>46118</v>
      </c>
      <c r="J617" s="821" t="s">
        <v>22</v>
      </c>
      <c r="K617" s="1528" t="s">
        <v>949</v>
      </c>
      <c r="L617" s="1638"/>
      <c r="M617" s="1638"/>
      <c r="N617" s="1638"/>
      <c r="O617" s="1638"/>
      <c r="P617" s="1638"/>
      <c r="Q617" s="1638"/>
      <c r="R617" s="1638"/>
      <c r="S617" s="1638"/>
      <c r="T617" s="1638"/>
      <c r="U617" s="678"/>
      <c r="V617" s="1638">
        <v>0</v>
      </c>
    </row>
    <row s="1853" customFormat="1" customHeight="1" ht="33.75">
      <c r="A618" s="1638"/>
      <c r="B618" s="2400" t="s">
        <v>1485</v>
      </c>
      <c r="C618" s="2401" t="s">
        <v>688</v>
      </c>
      <c r="D618" s="692" t="str">
        <f>B618&amp;".1"</f>
        <v>4.232.1</v>
      </c>
      <c r="E618" s="1670" t="s">
        <v>946</v>
      </c>
      <c r="F618" s="2266" t="s">
        <v>305</v>
      </c>
      <c r="G618" s="2356" t="s">
        <v>22</v>
      </c>
      <c r="H618" s="821" t="s">
        <v>22</v>
      </c>
      <c r="I618" s="2356" t="s">
        <v>1486</v>
      </c>
      <c r="J618" s="821" t="s">
        <v>22</v>
      </c>
      <c r="K618" s="1528" t="s">
        <v>947</v>
      </c>
      <c r="L618" s="1638"/>
      <c r="M618" s="1638"/>
      <c r="N618" s="1638"/>
      <c r="O618" s="1638"/>
      <c r="P618" s="1638"/>
      <c r="Q618" s="1638"/>
      <c r="R618" s="1638"/>
      <c r="S618" s="1638"/>
      <c r="T618" s="1638"/>
      <c r="U618" s="678"/>
      <c r="V618" s="1638">
        <v>0</v>
      </c>
    </row>
    <row s="1853" customFormat="1" customHeight="1" ht="15">
      <c r="A619" s="1635"/>
      <c r="B619" s="2400"/>
      <c r="C619" s="2401"/>
      <c r="D619" s="692" t="str">
        <f>B618&amp;".2"</f>
        <v>4.232.2</v>
      </c>
      <c r="E619" s="1670" t="s">
        <v>948</v>
      </c>
      <c r="F619" s="2266" t="s">
        <v>305</v>
      </c>
      <c r="G619" s="1741" t="s">
        <v>22</v>
      </c>
      <c r="H619" s="821" t="s">
        <v>22</v>
      </c>
      <c r="I619" s="1741">
        <v>46126</v>
      </c>
      <c r="J619" s="821" t="s">
        <v>22</v>
      </c>
      <c r="K619" s="1528" t="s">
        <v>949</v>
      </c>
      <c r="L619" s="1638"/>
      <c r="M619" s="1638"/>
      <c r="N619" s="1638"/>
      <c r="O619" s="1638"/>
      <c r="P619" s="1638"/>
      <c r="Q619" s="1638"/>
      <c r="R619" s="1638"/>
      <c r="S619" s="1638"/>
      <c r="T619" s="1638"/>
      <c r="U619" s="678"/>
      <c r="V619" s="1638">
        <v>0</v>
      </c>
    </row>
    <row s="1853" customFormat="1" customHeight="1" ht="33.75">
      <c r="A620" s="1638"/>
      <c r="B620" s="2400" t="s">
        <v>1487</v>
      </c>
      <c r="C620" s="2401" t="s">
        <v>688</v>
      </c>
      <c r="D620" s="692" t="str">
        <f>B620&amp;".1"</f>
        <v>4.233.1</v>
      </c>
      <c r="E620" s="1670" t="s">
        <v>946</v>
      </c>
      <c r="F620" s="2266" t="s">
        <v>305</v>
      </c>
      <c r="G620" s="2356" t="s">
        <v>22</v>
      </c>
      <c r="H620" s="821" t="s">
        <v>22</v>
      </c>
      <c r="I620" s="2356" t="s">
        <v>1488</v>
      </c>
      <c r="J620" s="821" t="s">
        <v>22</v>
      </c>
      <c r="K620" s="1528" t="s">
        <v>947</v>
      </c>
      <c r="L620" s="1638"/>
      <c r="M620" s="1638"/>
      <c r="N620" s="1638"/>
      <c r="O620" s="1638"/>
      <c r="P620" s="1638"/>
      <c r="Q620" s="1638"/>
      <c r="R620" s="1638"/>
      <c r="S620" s="1638"/>
      <c r="T620" s="1638"/>
      <c r="U620" s="678"/>
      <c r="V620" s="1638">
        <v>0</v>
      </c>
    </row>
    <row s="1853" customFormat="1" customHeight="1" ht="15">
      <c r="A621" s="1635"/>
      <c r="B621" s="2400"/>
      <c r="C621" s="2401"/>
      <c r="D621" s="692" t="str">
        <f>B620&amp;".2"</f>
        <v>4.233.2</v>
      </c>
      <c r="E621" s="1670" t="s">
        <v>948</v>
      </c>
      <c r="F621" s="2266" t="s">
        <v>305</v>
      </c>
      <c r="G621" s="1741" t="s">
        <v>22</v>
      </c>
      <c r="H621" s="821" t="s">
        <v>22</v>
      </c>
      <c r="I621" s="1741">
        <v>46129</v>
      </c>
      <c r="J621" s="821" t="s">
        <v>22</v>
      </c>
      <c r="K621" s="1528" t="s">
        <v>949</v>
      </c>
      <c r="L621" s="1638"/>
      <c r="M621" s="1638"/>
      <c r="N621" s="1638"/>
      <c r="O621" s="1638"/>
      <c r="P621" s="1638"/>
      <c r="Q621" s="1638"/>
      <c r="R621" s="1638"/>
      <c r="S621" s="1638"/>
      <c r="T621" s="1638"/>
      <c r="U621" s="678"/>
      <c r="V621" s="1638">
        <v>0</v>
      </c>
    </row>
    <row s="1853" customFormat="1" customHeight="1" ht="33.75">
      <c r="A622" s="1638"/>
      <c r="B622" s="2400" t="s">
        <v>1489</v>
      </c>
      <c r="C622" s="2401" t="s">
        <v>688</v>
      </c>
      <c r="D622" s="692" t="str">
        <f>B622&amp;".1"</f>
        <v>4.234.1</v>
      </c>
      <c r="E622" s="1670" t="s">
        <v>946</v>
      </c>
      <c r="F622" s="2266" t="s">
        <v>305</v>
      </c>
      <c r="G622" s="2356" t="s">
        <v>22</v>
      </c>
      <c r="H622" s="821" t="s">
        <v>22</v>
      </c>
      <c r="I622" s="2356" t="s">
        <v>1490</v>
      </c>
      <c r="J622" s="821" t="s">
        <v>22</v>
      </c>
      <c r="K622" s="1528" t="s">
        <v>947</v>
      </c>
      <c r="L622" s="1638"/>
      <c r="M622" s="1638"/>
      <c r="N622" s="1638"/>
      <c r="O622" s="1638"/>
      <c r="P622" s="1638"/>
      <c r="Q622" s="1638"/>
      <c r="R622" s="1638"/>
      <c r="S622" s="1638"/>
      <c r="T622" s="1638"/>
      <c r="U622" s="678"/>
      <c r="V622" s="1638">
        <v>0</v>
      </c>
    </row>
    <row s="1853" customFormat="1" customHeight="1" ht="15">
      <c r="A623" s="1635"/>
      <c r="B623" s="2400"/>
      <c r="C623" s="2401"/>
      <c r="D623" s="692" t="str">
        <f>B622&amp;".2"</f>
        <v>4.234.2</v>
      </c>
      <c r="E623" s="1670" t="s">
        <v>948</v>
      </c>
      <c r="F623" s="2266" t="s">
        <v>305</v>
      </c>
      <c r="G623" s="1741" t="s">
        <v>22</v>
      </c>
      <c r="H623" s="821" t="s">
        <v>22</v>
      </c>
      <c r="I623" s="1741">
        <v>46118</v>
      </c>
      <c r="J623" s="821" t="s">
        <v>22</v>
      </c>
      <c r="K623" s="1528" t="s">
        <v>949</v>
      </c>
      <c r="L623" s="1638"/>
      <c r="M623" s="1638"/>
      <c r="N623" s="1638"/>
      <c r="O623" s="1638"/>
      <c r="P623" s="1638"/>
      <c r="Q623" s="1638"/>
      <c r="R623" s="1638"/>
      <c r="S623" s="1638"/>
      <c r="T623" s="1638"/>
      <c r="U623" s="678"/>
      <c r="V623" s="1638">
        <v>0</v>
      </c>
    </row>
    <row s="1853" customFormat="1" customHeight="1" ht="33.75">
      <c r="A624" s="1638"/>
      <c r="B624" s="2400" t="s">
        <v>1491</v>
      </c>
      <c r="C624" s="2401" t="s">
        <v>688</v>
      </c>
      <c r="D624" s="692" t="str">
        <f>B624&amp;".1"</f>
        <v>4.235.1</v>
      </c>
      <c r="E624" s="1670" t="s">
        <v>946</v>
      </c>
      <c r="F624" s="2266" t="s">
        <v>305</v>
      </c>
      <c r="G624" s="2356" t="s">
        <v>22</v>
      </c>
      <c r="H624" s="821" t="s">
        <v>22</v>
      </c>
      <c r="I624" s="2356" t="s">
        <v>1492</v>
      </c>
      <c r="J624" s="821" t="s">
        <v>22</v>
      </c>
      <c r="K624" s="1528" t="s">
        <v>947</v>
      </c>
      <c r="L624" s="1638"/>
      <c r="M624" s="1638"/>
      <c r="N624" s="1638"/>
      <c r="O624" s="1638"/>
      <c r="P624" s="1638"/>
      <c r="Q624" s="1638"/>
      <c r="R624" s="1638"/>
      <c r="S624" s="1638"/>
      <c r="T624" s="1638"/>
      <c r="U624" s="678"/>
      <c r="V624" s="1638">
        <v>0</v>
      </c>
    </row>
    <row s="1853" customFormat="1" customHeight="1" ht="15">
      <c r="A625" s="1635"/>
      <c r="B625" s="2400"/>
      <c r="C625" s="2401"/>
      <c r="D625" s="692" t="str">
        <f>B624&amp;".2"</f>
        <v>4.235.2</v>
      </c>
      <c r="E625" s="1670" t="s">
        <v>948</v>
      </c>
      <c r="F625" s="2266" t="s">
        <v>305</v>
      </c>
      <c r="G625" s="1741" t="s">
        <v>22</v>
      </c>
      <c r="H625" s="821" t="s">
        <v>22</v>
      </c>
      <c r="I625" s="1741">
        <v>46164</v>
      </c>
      <c r="J625" s="821" t="s">
        <v>22</v>
      </c>
      <c r="K625" s="1528" t="s">
        <v>949</v>
      </c>
      <c r="L625" s="1638"/>
      <c r="M625" s="1638"/>
      <c r="N625" s="1638"/>
      <c r="O625" s="1638"/>
      <c r="P625" s="1638"/>
      <c r="Q625" s="1638"/>
      <c r="R625" s="1638"/>
      <c r="S625" s="1638"/>
      <c r="T625" s="1638"/>
      <c r="U625" s="678"/>
      <c r="V625" s="1638">
        <v>0</v>
      </c>
    </row>
    <row s="1853" customFormat="1" customHeight="1" ht="33.75">
      <c r="A626" s="1638"/>
      <c r="B626" s="2400" t="s">
        <v>1493</v>
      </c>
      <c r="C626" s="2401" t="s">
        <v>688</v>
      </c>
      <c r="D626" s="692" t="str">
        <f>B626&amp;".1"</f>
        <v>4.236.1</v>
      </c>
      <c r="E626" s="1670" t="s">
        <v>946</v>
      </c>
      <c r="F626" s="2266" t="s">
        <v>305</v>
      </c>
      <c r="G626" s="2356" t="s">
        <v>22</v>
      </c>
      <c r="H626" s="821" t="s">
        <v>22</v>
      </c>
      <c r="I626" s="2356" t="s">
        <v>1494</v>
      </c>
      <c r="J626" s="821" t="s">
        <v>22</v>
      </c>
      <c r="K626" s="1528" t="s">
        <v>947</v>
      </c>
      <c r="L626" s="1638"/>
      <c r="M626" s="1638"/>
      <c r="N626" s="1638"/>
      <c r="O626" s="1638"/>
      <c r="P626" s="1638"/>
      <c r="Q626" s="1638"/>
      <c r="R626" s="1638"/>
      <c r="S626" s="1638"/>
      <c r="T626" s="1638"/>
      <c r="U626" s="678"/>
      <c r="V626" s="1638">
        <v>0</v>
      </c>
    </row>
    <row s="1853" customFormat="1" customHeight="1" ht="15">
      <c r="A627" s="1635"/>
      <c r="B627" s="2400"/>
      <c r="C627" s="2401"/>
      <c r="D627" s="692" t="str">
        <f>B626&amp;".2"</f>
        <v>4.236.2</v>
      </c>
      <c r="E627" s="1670" t="s">
        <v>948</v>
      </c>
      <c r="F627" s="2266" t="s">
        <v>305</v>
      </c>
      <c r="G627" s="1741" t="s">
        <v>22</v>
      </c>
      <c r="H627" s="821" t="s">
        <v>22</v>
      </c>
      <c r="I627" s="1741">
        <v>46136</v>
      </c>
      <c r="J627" s="821" t="s">
        <v>22</v>
      </c>
      <c r="K627" s="1528" t="s">
        <v>949</v>
      </c>
      <c r="L627" s="1638"/>
      <c r="M627" s="1638"/>
      <c r="N627" s="1638"/>
      <c r="O627" s="1638"/>
      <c r="P627" s="1638"/>
      <c r="Q627" s="1638"/>
      <c r="R627" s="1638"/>
      <c r="S627" s="1638"/>
      <c r="T627" s="1638"/>
      <c r="U627" s="678"/>
      <c r="V627" s="1638">
        <v>0</v>
      </c>
    </row>
    <row s="1853" customFormat="1" customHeight="1" ht="33.75">
      <c r="A628" s="1638"/>
      <c r="B628" s="2400" t="s">
        <v>1495</v>
      </c>
      <c r="C628" s="2401" t="s">
        <v>688</v>
      </c>
      <c r="D628" s="692" t="str">
        <f>B628&amp;".1"</f>
        <v>4.237.1</v>
      </c>
      <c r="E628" s="1670" t="s">
        <v>946</v>
      </c>
      <c r="F628" s="2266" t="s">
        <v>305</v>
      </c>
      <c r="G628" s="2356" t="s">
        <v>22</v>
      </c>
      <c r="H628" s="821" t="s">
        <v>22</v>
      </c>
      <c r="I628" s="2356" t="s">
        <v>1496</v>
      </c>
      <c r="J628" s="821" t="s">
        <v>22</v>
      </c>
      <c r="K628" s="1528" t="s">
        <v>947</v>
      </c>
      <c r="L628" s="1638"/>
      <c r="M628" s="1638"/>
      <c r="N628" s="1638"/>
      <c r="O628" s="1638"/>
      <c r="P628" s="1638"/>
      <c r="Q628" s="1638"/>
      <c r="R628" s="1638"/>
      <c r="S628" s="1638"/>
      <c r="T628" s="1638"/>
      <c r="U628" s="678"/>
      <c r="V628" s="1638">
        <v>0</v>
      </c>
    </row>
    <row s="1853" customFormat="1" customHeight="1" ht="15">
      <c r="A629" s="1635"/>
      <c r="B629" s="2400"/>
      <c r="C629" s="2401"/>
      <c r="D629" s="692" t="str">
        <f>B628&amp;".2"</f>
        <v>4.237.2</v>
      </c>
      <c r="E629" s="1670" t="s">
        <v>948</v>
      </c>
      <c r="F629" s="2266" t="s">
        <v>305</v>
      </c>
      <c r="G629" s="1741" t="s">
        <v>22</v>
      </c>
      <c r="H629" s="821" t="s">
        <v>22</v>
      </c>
      <c r="I629" s="1741">
        <v>46125</v>
      </c>
      <c r="J629" s="821" t="s">
        <v>22</v>
      </c>
      <c r="K629" s="1528" t="s">
        <v>949</v>
      </c>
      <c r="L629" s="1638"/>
      <c r="M629" s="1638"/>
      <c r="N629" s="1638"/>
      <c r="O629" s="1638"/>
      <c r="P629" s="1638"/>
      <c r="Q629" s="1638"/>
      <c r="R629" s="1638"/>
      <c r="S629" s="1638"/>
      <c r="T629" s="1638"/>
      <c r="U629" s="678"/>
      <c r="V629" s="1638">
        <v>0</v>
      </c>
    </row>
    <row s="1853" customFormat="1" customHeight="1" ht="33.75">
      <c r="A630" s="1638"/>
      <c r="B630" s="2400" t="s">
        <v>1497</v>
      </c>
      <c r="C630" s="2401" t="s">
        <v>688</v>
      </c>
      <c r="D630" s="692" t="str">
        <f>B630&amp;".1"</f>
        <v>4.238.1</v>
      </c>
      <c r="E630" s="1670" t="s">
        <v>946</v>
      </c>
      <c r="F630" s="2266" t="s">
        <v>305</v>
      </c>
      <c r="G630" s="2356" t="s">
        <v>22</v>
      </c>
      <c r="H630" s="821" t="s">
        <v>22</v>
      </c>
      <c r="I630" s="2356" t="s">
        <v>1498</v>
      </c>
      <c r="J630" s="821" t="s">
        <v>22</v>
      </c>
      <c r="K630" s="1528" t="s">
        <v>947</v>
      </c>
      <c r="L630" s="1638"/>
      <c r="M630" s="1638"/>
      <c r="N630" s="1638"/>
      <c r="O630" s="1638"/>
      <c r="P630" s="1638"/>
      <c r="Q630" s="1638"/>
      <c r="R630" s="1638"/>
      <c r="S630" s="1638"/>
      <c r="T630" s="1638"/>
      <c r="U630" s="678"/>
      <c r="V630" s="1638">
        <v>0</v>
      </c>
    </row>
    <row s="1853" customFormat="1" customHeight="1" ht="15">
      <c r="A631" s="1635"/>
      <c r="B631" s="2400"/>
      <c r="C631" s="2401"/>
      <c r="D631" s="692" t="str">
        <f>B630&amp;".2"</f>
        <v>4.238.2</v>
      </c>
      <c r="E631" s="1670" t="s">
        <v>948</v>
      </c>
      <c r="F631" s="2266" t="s">
        <v>305</v>
      </c>
      <c r="G631" s="1741" t="s">
        <v>22</v>
      </c>
      <c r="H631" s="821" t="s">
        <v>22</v>
      </c>
      <c r="I631" s="1741">
        <v>46142</v>
      </c>
      <c r="J631" s="821" t="s">
        <v>22</v>
      </c>
      <c r="K631" s="1528" t="s">
        <v>949</v>
      </c>
      <c r="L631" s="1638"/>
      <c r="M631" s="1638"/>
      <c r="N631" s="1638"/>
      <c r="O631" s="1638"/>
      <c r="P631" s="1638"/>
      <c r="Q631" s="1638"/>
      <c r="R631" s="1638"/>
      <c r="S631" s="1638"/>
      <c r="T631" s="1638"/>
      <c r="U631" s="678"/>
      <c r="V631" s="1638">
        <v>0</v>
      </c>
    </row>
    <row s="1853" customFormat="1" customHeight="1" ht="33.75">
      <c r="A632" s="1638"/>
      <c r="B632" s="2400" t="s">
        <v>1499</v>
      </c>
      <c r="C632" s="2401" t="s">
        <v>688</v>
      </c>
      <c r="D632" s="692" t="str">
        <f>B632&amp;".1"</f>
        <v>4.239.1</v>
      </c>
      <c r="E632" s="1670" t="s">
        <v>946</v>
      </c>
      <c r="F632" s="2266" t="s">
        <v>305</v>
      </c>
      <c r="G632" s="2356" t="s">
        <v>22</v>
      </c>
      <c r="H632" s="821" t="s">
        <v>22</v>
      </c>
      <c r="I632" s="2356" t="s">
        <v>1500</v>
      </c>
      <c r="J632" s="821" t="s">
        <v>22</v>
      </c>
      <c r="K632" s="1528" t="s">
        <v>947</v>
      </c>
      <c r="L632" s="1638"/>
      <c r="M632" s="1638"/>
      <c r="N632" s="1638"/>
      <c r="O632" s="1638"/>
      <c r="P632" s="1638"/>
      <c r="Q632" s="1638"/>
      <c r="R632" s="1638"/>
      <c r="S632" s="1638"/>
      <c r="T632" s="1638"/>
      <c r="U632" s="678"/>
      <c r="V632" s="1638">
        <v>0</v>
      </c>
    </row>
    <row s="1853" customFormat="1" customHeight="1" ht="15">
      <c r="A633" s="1635"/>
      <c r="B633" s="2400"/>
      <c r="C633" s="2401"/>
      <c r="D633" s="692" t="str">
        <f>B632&amp;".2"</f>
        <v>4.239.2</v>
      </c>
      <c r="E633" s="1670" t="s">
        <v>948</v>
      </c>
      <c r="F633" s="2266" t="s">
        <v>305</v>
      </c>
      <c r="G633" s="1741" t="s">
        <v>22</v>
      </c>
      <c r="H633" s="821" t="s">
        <v>22</v>
      </c>
      <c r="I633" s="1741">
        <v>46132</v>
      </c>
      <c r="J633" s="821" t="s">
        <v>22</v>
      </c>
      <c r="K633" s="1528" t="s">
        <v>949</v>
      </c>
      <c r="L633" s="1638"/>
      <c r="M633" s="1638"/>
      <c r="N633" s="1638"/>
      <c r="O633" s="1638"/>
      <c r="P633" s="1638"/>
      <c r="Q633" s="1638"/>
      <c r="R633" s="1638"/>
      <c r="S633" s="1638"/>
      <c r="T633" s="1638"/>
      <c r="U633" s="678"/>
      <c r="V633" s="1638">
        <v>0</v>
      </c>
    </row>
    <row s="1853" customFormat="1" customHeight="1" ht="33.75">
      <c r="A634" s="1638"/>
      <c r="B634" s="2400" t="s">
        <v>1501</v>
      </c>
      <c r="C634" s="2401" t="s">
        <v>688</v>
      </c>
      <c r="D634" s="692" t="str">
        <f>B634&amp;".1"</f>
        <v>4.240.1</v>
      </c>
      <c r="E634" s="1670" t="s">
        <v>946</v>
      </c>
      <c r="F634" s="2266" t="s">
        <v>305</v>
      </c>
      <c r="G634" s="2356" t="s">
        <v>22</v>
      </c>
      <c r="H634" s="821" t="s">
        <v>22</v>
      </c>
      <c r="I634" s="2356" t="s">
        <v>1502</v>
      </c>
      <c r="J634" s="821" t="s">
        <v>22</v>
      </c>
      <c r="K634" s="1528" t="s">
        <v>947</v>
      </c>
      <c r="L634" s="1638"/>
      <c r="M634" s="1638"/>
      <c r="N634" s="1638"/>
      <c r="O634" s="1638"/>
      <c r="P634" s="1638"/>
      <c r="Q634" s="1638"/>
      <c r="R634" s="1638"/>
      <c r="S634" s="1638"/>
      <c r="T634" s="1638"/>
      <c r="U634" s="678"/>
      <c r="V634" s="1638">
        <v>0</v>
      </c>
    </row>
    <row s="1853" customFormat="1" customHeight="1" ht="15">
      <c r="A635" s="1635"/>
      <c r="B635" s="2400"/>
      <c r="C635" s="2401"/>
      <c r="D635" s="692" t="str">
        <f>B634&amp;".2"</f>
        <v>4.240.2</v>
      </c>
      <c r="E635" s="1670" t="s">
        <v>948</v>
      </c>
      <c r="F635" s="2266" t="s">
        <v>305</v>
      </c>
      <c r="G635" s="1741" t="s">
        <v>22</v>
      </c>
      <c r="H635" s="821" t="s">
        <v>22</v>
      </c>
      <c r="I635" s="1741">
        <v>46142</v>
      </c>
      <c r="J635" s="821" t="s">
        <v>22</v>
      </c>
      <c r="K635" s="1528" t="s">
        <v>949</v>
      </c>
      <c r="L635" s="1638"/>
      <c r="M635" s="1638"/>
      <c r="N635" s="1638"/>
      <c r="O635" s="1638"/>
      <c r="P635" s="1638"/>
      <c r="Q635" s="1638"/>
      <c r="R635" s="1638"/>
      <c r="S635" s="1638"/>
      <c r="T635" s="1638"/>
      <c r="U635" s="678"/>
      <c r="V635" s="1638">
        <v>0</v>
      </c>
    </row>
    <row s="1853" customFormat="1" customHeight="1" ht="33.75">
      <c r="A636" s="1638"/>
      <c r="B636" s="2400" t="s">
        <v>1503</v>
      </c>
      <c r="C636" s="2401" t="s">
        <v>688</v>
      </c>
      <c r="D636" s="692" t="str">
        <f>B636&amp;".1"</f>
        <v>4.241.1</v>
      </c>
      <c r="E636" s="1670" t="s">
        <v>946</v>
      </c>
      <c r="F636" s="2266" t="s">
        <v>305</v>
      </c>
      <c r="G636" s="2356" t="s">
        <v>22</v>
      </c>
      <c r="H636" s="821" t="s">
        <v>22</v>
      </c>
      <c r="I636" s="2356" t="s">
        <v>1504</v>
      </c>
      <c r="J636" s="821" t="s">
        <v>22</v>
      </c>
      <c r="K636" s="1528" t="s">
        <v>947</v>
      </c>
      <c r="L636" s="1638"/>
      <c r="M636" s="1638"/>
      <c r="N636" s="1638"/>
      <c r="O636" s="1638"/>
      <c r="P636" s="1638"/>
      <c r="Q636" s="1638"/>
      <c r="R636" s="1638"/>
      <c r="S636" s="1638"/>
      <c r="T636" s="1638"/>
      <c r="U636" s="678"/>
      <c r="V636" s="1638">
        <v>0</v>
      </c>
    </row>
    <row s="1853" customFormat="1" customHeight="1" ht="15">
      <c r="A637" s="1635"/>
      <c r="B637" s="2400"/>
      <c r="C637" s="2401"/>
      <c r="D637" s="692" t="str">
        <f>B636&amp;".2"</f>
        <v>4.241.2</v>
      </c>
      <c r="E637" s="1670" t="s">
        <v>948</v>
      </c>
      <c r="F637" s="2266" t="s">
        <v>305</v>
      </c>
      <c r="G637" s="1741" t="s">
        <v>22</v>
      </c>
      <c r="H637" s="821" t="s">
        <v>22</v>
      </c>
      <c r="I637" s="1741">
        <v>46114</v>
      </c>
      <c r="J637" s="821" t="s">
        <v>22</v>
      </c>
      <c r="K637" s="1528" t="s">
        <v>949</v>
      </c>
      <c r="L637" s="1638"/>
      <c r="M637" s="1638"/>
      <c r="N637" s="1638"/>
      <c r="O637" s="1638"/>
      <c r="P637" s="1638"/>
      <c r="Q637" s="1638"/>
      <c r="R637" s="1638"/>
      <c r="S637" s="1638"/>
      <c r="T637" s="1638"/>
      <c r="U637" s="678"/>
      <c r="V637" s="1638">
        <v>0</v>
      </c>
    </row>
    <row s="1853" customFormat="1" customHeight="1" ht="33.75">
      <c r="A638" s="1638"/>
      <c r="B638" s="2400" t="s">
        <v>1505</v>
      </c>
      <c r="C638" s="2401" t="s">
        <v>688</v>
      </c>
      <c r="D638" s="692" t="str">
        <f>B638&amp;".1"</f>
        <v>4.242.1</v>
      </c>
      <c r="E638" s="1670" t="s">
        <v>946</v>
      </c>
      <c r="F638" s="2266" t="s">
        <v>305</v>
      </c>
      <c r="G638" s="2356" t="s">
        <v>22</v>
      </c>
      <c r="H638" s="821" t="s">
        <v>22</v>
      </c>
      <c r="I638" s="2356" t="s">
        <v>1506</v>
      </c>
      <c r="J638" s="821" t="s">
        <v>22</v>
      </c>
      <c r="K638" s="1528" t="s">
        <v>947</v>
      </c>
      <c r="L638" s="1638"/>
      <c r="M638" s="1638"/>
      <c r="N638" s="1638"/>
      <c r="O638" s="1638"/>
      <c r="P638" s="1638"/>
      <c r="Q638" s="1638"/>
      <c r="R638" s="1638"/>
      <c r="S638" s="1638"/>
      <c r="T638" s="1638"/>
      <c r="U638" s="678"/>
      <c r="V638" s="1638">
        <v>0</v>
      </c>
    </row>
    <row s="1853" customFormat="1" customHeight="1" ht="15">
      <c r="A639" s="1635"/>
      <c r="B639" s="2400"/>
      <c r="C639" s="2401"/>
      <c r="D639" s="692" t="str">
        <f>B638&amp;".2"</f>
        <v>4.242.2</v>
      </c>
      <c r="E639" s="1670" t="s">
        <v>948</v>
      </c>
      <c r="F639" s="2266" t="s">
        <v>305</v>
      </c>
      <c r="G639" s="1741" t="s">
        <v>22</v>
      </c>
      <c r="H639" s="821" t="s">
        <v>22</v>
      </c>
      <c r="I639" s="1741">
        <v>46142</v>
      </c>
      <c r="J639" s="821" t="s">
        <v>22</v>
      </c>
      <c r="K639" s="1528" t="s">
        <v>949</v>
      </c>
      <c r="L639" s="1638"/>
      <c r="M639" s="1638"/>
      <c r="N639" s="1638"/>
      <c r="O639" s="1638"/>
      <c r="P639" s="1638"/>
      <c r="Q639" s="1638"/>
      <c r="R639" s="1638"/>
      <c r="S639" s="1638"/>
      <c r="T639" s="1638"/>
      <c r="U639" s="678"/>
      <c r="V639" s="1638">
        <v>0</v>
      </c>
    </row>
    <row s="1853" customFormat="1" customHeight="1" ht="33.75">
      <c r="A640" s="1638"/>
      <c r="B640" s="2400" t="s">
        <v>1507</v>
      </c>
      <c r="C640" s="2401" t="s">
        <v>688</v>
      </c>
      <c r="D640" s="692" t="str">
        <f>B640&amp;".1"</f>
        <v>4.243.1</v>
      </c>
      <c r="E640" s="1670" t="s">
        <v>946</v>
      </c>
      <c r="F640" s="2266" t="s">
        <v>305</v>
      </c>
      <c r="G640" s="2356" t="s">
        <v>22</v>
      </c>
      <c r="H640" s="821" t="s">
        <v>22</v>
      </c>
      <c r="I640" s="2356" t="s">
        <v>1508</v>
      </c>
      <c r="J640" s="821" t="s">
        <v>22</v>
      </c>
      <c r="K640" s="1528" t="s">
        <v>947</v>
      </c>
      <c r="L640" s="1638"/>
      <c r="M640" s="1638"/>
      <c r="N640" s="1638"/>
      <c r="O640" s="1638"/>
      <c r="P640" s="1638"/>
      <c r="Q640" s="1638"/>
      <c r="R640" s="1638"/>
      <c r="S640" s="1638"/>
      <c r="T640" s="1638"/>
      <c r="U640" s="678"/>
      <c r="V640" s="1638">
        <v>0</v>
      </c>
    </row>
    <row s="1853" customFormat="1" customHeight="1" ht="15">
      <c r="A641" s="1635"/>
      <c r="B641" s="2400"/>
      <c r="C641" s="2401"/>
      <c r="D641" s="692" t="str">
        <f>B640&amp;".2"</f>
        <v>4.243.2</v>
      </c>
      <c r="E641" s="1670" t="s">
        <v>948</v>
      </c>
      <c r="F641" s="2266" t="s">
        <v>305</v>
      </c>
      <c r="G641" s="1741" t="s">
        <v>22</v>
      </c>
      <c r="H641" s="821" t="s">
        <v>22</v>
      </c>
      <c r="I641" s="1741">
        <v>46127</v>
      </c>
      <c r="J641" s="821" t="s">
        <v>22</v>
      </c>
      <c r="K641" s="1528" t="s">
        <v>949</v>
      </c>
      <c r="L641" s="1638"/>
      <c r="M641" s="1638"/>
      <c r="N641" s="1638"/>
      <c r="O641" s="1638"/>
      <c r="P641" s="1638"/>
      <c r="Q641" s="1638"/>
      <c r="R641" s="1638"/>
      <c r="S641" s="1638"/>
      <c r="T641" s="1638"/>
      <c r="U641" s="678"/>
      <c r="V641" s="1638">
        <v>0</v>
      </c>
    </row>
    <row s="1853" customFormat="1" customHeight="1" ht="33.75">
      <c r="A642" s="1638"/>
      <c r="B642" s="2400" t="s">
        <v>1509</v>
      </c>
      <c r="C642" s="2401" t="s">
        <v>688</v>
      </c>
      <c r="D642" s="692" t="str">
        <f>B642&amp;".1"</f>
        <v>4.244.1</v>
      </c>
      <c r="E642" s="1670" t="s">
        <v>946</v>
      </c>
      <c r="F642" s="2266" t="s">
        <v>305</v>
      </c>
      <c r="G642" s="2356" t="s">
        <v>22</v>
      </c>
      <c r="H642" s="821" t="s">
        <v>22</v>
      </c>
      <c r="I642" s="2356" t="s">
        <v>1510</v>
      </c>
      <c r="J642" s="821" t="s">
        <v>22</v>
      </c>
      <c r="K642" s="1528" t="s">
        <v>947</v>
      </c>
      <c r="L642" s="1638"/>
      <c r="M642" s="1638"/>
      <c r="N642" s="1638"/>
      <c r="O642" s="1638"/>
      <c r="P642" s="1638"/>
      <c r="Q642" s="1638"/>
      <c r="R642" s="1638"/>
      <c r="S642" s="1638"/>
      <c r="T642" s="1638"/>
      <c r="U642" s="678"/>
      <c r="V642" s="1638">
        <v>0</v>
      </c>
    </row>
    <row s="1853" customFormat="1" customHeight="1" ht="15">
      <c r="A643" s="1635"/>
      <c r="B643" s="2400"/>
      <c r="C643" s="2401"/>
      <c r="D643" s="692" t="str">
        <f>B642&amp;".2"</f>
        <v>4.244.2</v>
      </c>
      <c r="E643" s="1670" t="s">
        <v>948</v>
      </c>
      <c r="F643" s="2266" t="s">
        <v>305</v>
      </c>
      <c r="G643" s="1741" t="s">
        <v>22</v>
      </c>
      <c r="H643" s="821" t="s">
        <v>22</v>
      </c>
      <c r="I643" s="1741">
        <v>46122</v>
      </c>
      <c r="J643" s="821" t="s">
        <v>22</v>
      </c>
      <c r="K643" s="1528" t="s">
        <v>949</v>
      </c>
      <c r="L643" s="1638"/>
      <c r="M643" s="1638"/>
      <c r="N643" s="1638"/>
      <c r="O643" s="1638"/>
      <c r="P643" s="1638"/>
      <c r="Q643" s="1638"/>
      <c r="R643" s="1638"/>
      <c r="S643" s="1638"/>
      <c r="T643" s="1638"/>
      <c r="U643" s="678"/>
      <c r="V643" s="1638">
        <v>0</v>
      </c>
    </row>
    <row s="1853" customFormat="1" customHeight="1" ht="33.75">
      <c r="A644" s="1638"/>
      <c r="B644" s="2400" t="s">
        <v>1511</v>
      </c>
      <c r="C644" s="2401" t="s">
        <v>688</v>
      </c>
      <c r="D644" s="692" t="str">
        <f>B644&amp;".1"</f>
        <v>4.245.1</v>
      </c>
      <c r="E644" s="1670" t="s">
        <v>946</v>
      </c>
      <c r="F644" s="2266" t="s">
        <v>305</v>
      </c>
      <c r="G644" s="2356" t="s">
        <v>22</v>
      </c>
      <c r="H644" s="821" t="s">
        <v>22</v>
      </c>
      <c r="I644" s="2356" t="s">
        <v>1512</v>
      </c>
      <c r="J644" s="821" t="s">
        <v>22</v>
      </c>
      <c r="K644" s="1528" t="s">
        <v>947</v>
      </c>
      <c r="L644" s="1638"/>
      <c r="M644" s="1638"/>
      <c r="N644" s="1638"/>
      <c r="O644" s="1638"/>
      <c r="P644" s="1638"/>
      <c r="Q644" s="1638"/>
      <c r="R644" s="1638"/>
      <c r="S644" s="1638"/>
      <c r="T644" s="1638"/>
      <c r="U644" s="678"/>
      <c r="V644" s="1638">
        <v>0</v>
      </c>
    </row>
    <row s="1853" customFormat="1" customHeight="1" ht="15">
      <c r="A645" s="1635"/>
      <c r="B645" s="2400"/>
      <c r="C645" s="2401"/>
      <c r="D645" s="692" t="str">
        <f>B644&amp;".2"</f>
        <v>4.245.2</v>
      </c>
      <c r="E645" s="1670" t="s">
        <v>948</v>
      </c>
      <c r="F645" s="2266" t="s">
        <v>305</v>
      </c>
      <c r="G645" s="1741" t="s">
        <v>22</v>
      </c>
      <c r="H645" s="821" t="s">
        <v>22</v>
      </c>
      <c r="I645" s="1741">
        <v>46127</v>
      </c>
      <c r="J645" s="821" t="s">
        <v>22</v>
      </c>
      <c r="K645" s="1528" t="s">
        <v>949</v>
      </c>
      <c r="L645" s="1638"/>
      <c r="M645" s="1638"/>
      <c r="N645" s="1638"/>
      <c r="O645" s="1638"/>
      <c r="P645" s="1638"/>
      <c r="Q645" s="1638"/>
      <c r="R645" s="1638"/>
      <c r="S645" s="1638"/>
      <c r="T645" s="1638"/>
      <c r="U645" s="678"/>
      <c r="V645" s="1638">
        <v>0</v>
      </c>
    </row>
    <row s="1853" customFormat="1" customHeight="1" ht="33.75">
      <c r="A646" s="1638"/>
      <c r="B646" s="2400" t="s">
        <v>1513</v>
      </c>
      <c r="C646" s="2401" t="s">
        <v>688</v>
      </c>
      <c r="D646" s="692" t="str">
        <f>B646&amp;".1"</f>
        <v>4.246.1</v>
      </c>
      <c r="E646" s="1670" t="s">
        <v>946</v>
      </c>
      <c r="F646" s="2266" t="s">
        <v>305</v>
      </c>
      <c r="G646" s="2356" t="s">
        <v>22</v>
      </c>
      <c r="H646" s="821" t="s">
        <v>22</v>
      </c>
      <c r="I646" s="2356" t="s">
        <v>1514</v>
      </c>
      <c r="J646" s="821" t="s">
        <v>22</v>
      </c>
      <c r="K646" s="1528" t="s">
        <v>947</v>
      </c>
      <c r="L646" s="1638"/>
      <c r="M646" s="1638"/>
      <c r="N646" s="1638"/>
      <c r="O646" s="1638"/>
      <c r="P646" s="1638"/>
      <c r="Q646" s="1638"/>
      <c r="R646" s="1638"/>
      <c r="S646" s="1638"/>
      <c r="T646" s="1638"/>
      <c r="U646" s="678"/>
      <c r="V646" s="1638">
        <v>0</v>
      </c>
    </row>
    <row s="1853" customFormat="1" customHeight="1" ht="15">
      <c r="A647" s="1635"/>
      <c r="B647" s="2400"/>
      <c r="C647" s="2401"/>
      <c r="D647" s="692" t="str">
        <f>B646&amp;".2"</f>
        <v>4.246.2</v>
      </c>
      <c r="E647" s="1670" t="s">
        <v>948</v>
      </c>
      <c r="F647" s="2266" t="s">
        <v>305</v>
      </c>
      <c r="G647" s="1741" t="s">
        <v>22</v>
      </c>
      <c r="H647" s="821" t="s">
        <v>22</v>
      </c>
      <c r="I647" s="1741">
        <v>46127</v>
      </c>
      <c r="J647" s="821" t="s">
        <v>22</v>
      </c>
      <c r="K647" s="1528" t="s">
        <v>949</v>
      </c>
      <c r="L647" s="1638"/>
      <c r="M647" s="1638"/>
      <c r="N647" s="1638"/>
      <c r="O647" s="1638"/>
      <c r="P647" s="1638"/>
      <c r="Q647" s="1638"/>
      <c r="R647" s="1638"/>
      <c r="S647" s="1638"/>
      <c r="T647" s="1638"/>
      <c r="U647" s="678"/>
      <c r="V647" s="1638">
        <v>0</v>
      </c>
    </row>
    <row s="1853" customFormat="1" customHeight="1" ht="33.75">
      <c r="A648" s="1638"/>
      <c r="B648" s="2400" t="s">
        <v>1515</v>
      </c>
      <c r="C648" s="2401" t="s">
        <v>688</v>
      </c>
      <c r="D648" s="692" t="str">
        <f>B648&amp;".1"</f>
        <v>4.247.1</v>
      </c>
      <c r="E648" s="1670" t="s">
        <v>946</v>
      </c>
      <c r="F648" s="2266" t="s">
        <v>305</v>
      </c>
      <c r="G648" s="2356" t="s">
        <v>22</v>
      </c>
      <c r="H648" s="821" t="s">
        <v>22</v>
      </c>
      <c r="I648" s="2356" t="s">
        <v>1516</v>
      </c>
      <c r="J648" s="821" t="s">
        <v>22</v>
      </c>
      <c r="K648" s="1528" t="s">
        <v>947</v>
      </c>
      <c r="L648" s="1638"/>
      <c r="M648" s="1638"/>
      <c r="N648" s="1638"/>
      <c r="O648" s="1638"/>
      <c r="P648" s="1638"/>
      <c r="Q648" s="1638"/>
      <c r="R648" s="1638"/>
      <c r="S648" s="1638"/>
      <c r="T648" s="1638"/>
      <c r="U648" s="678"/>
      <c r="V648" s="1638">
        <v>0</v>
      </c>
    </row>
    <row s="1853" customFormat="1" customHeight="1" ht="15">
      <c r="A649" s="1635"/>
      <c r="B649" s="2400"/>
      <c r="C649" s="2401"/>
      <c r="D649" s="692" t="str">
        <f>B648&amp;".2"</f>
        <v>4.247.2</v>
      </c>
      <c r="E649" s="1670" t="s">
        <v>948</v>
      </c>
      <c r="F649" s="2266" t="s">
        <v>305</v>
      </c>
      <c r="G649" s="1741" t="s">
        <v>22</v>
      </c>
      <c r="H649" s="821" t="s">
        <v>22</v>
      </c>
      <c r="I649" s="1741">
        <v>46142</v>
      </c>
      <c r="J649" s="821" t="s">
        <v>22</v>
      </c>
      <c r="K649" s="1528" t="s">
        <v>949</v>
      </c>
      <c r="L649" s="1638"/>
      <c r="M649" s="1638"/>
      <c r="N649" s="1638"/>
      <c r="O649" s="1638"/>
      <c r="P649" s="1638"/>
      <c r="Q649" s="1638"/>
      <c r="R649" s="1638"/>
      <c r="S649" s="1638"/>
      <c r="T649" s="1638"/>
      <c r="U649" s="678"/>
      <c r="V649" s="1638">
        <v>0</v>
      </c>
    </row>
    <row s="1853" customFormat="1" customHeight="1" ht="33.75">
      <c r="A650" s="1638"/>
      <c r="B650" s="2400" t="s">
        <v>1517</v>
      </c>
      <c r="C650" s="2401" t="s">
        <v>688</v>
      </c>
      <c r="D650" s="692" t="str">
        <f>B650&amp;".1"</f>
        <v>4.248.1</v>
      </c>
      <c r="E650" s="1670" t="s">
        <v>946</v>
      </c>
      <c r="F650" s="2266" t="s">
        <v>305</v>
      </c>
      <c r="G650" s="2356" t="s">
        <v>22</v>
      </c>
      <c r="H650" s="821" t="s">
        <v>22</v>
      </c>
      <c r="I650" s="2356" t="s">
        <v>1518</v>
      </c>
      <c r="J650" s="821" t="s">
        <v>22</v>
      </c>
      <c r="K650" s="1528" t="s">
        <v>947</v>
      </c>
      <c r="L650" s="1638"/>
      <c r="M650" s="1638"/>
      <c r="N650" s="1638"/>
      <c r="O650" s="1638"/>
      <c r="P650" s="1638"/>
      <c r="Q650" s="1638"/>
      <c r="R650" s="1638"/>
      <c r="S650" s="1638"/>
      <c r="T650" s="1638"/>
      <c r="U650" s="678"/>
      <c r="V650" s="1638">
        <v>0</v>
      </c>
    </row>
    <row s="1853" customFormat="1" customHeight="1" ht="15">
      <c r="A651" s="1635"/>
      <c r="B651" s="2400"/>
      <c r="C651" s="2401"/>
      <c r="D651" s="692" t="str">
        <f>B650&amp;".2"</f>
        <v>4.248.2</v>
      </c>
      <c r="E651" s="1670" t="s">
        <v>948</v>
      </c>
      <c r="F651" s="2266" t="s">
        <v>305</v>
      </c>
      <c r="G651" s="1741" t="s">
        <v>22</v>
      </c>
      <c r="H651" s="821" t="s">
        <v>22</v>
      </c>
      <c r="I651" s="1741">
        <v>46125</v>
      </c>
      <c r="J651" s="821" t="s">
        <v>22</v>
      </c>
      <c r="K651" s="1528" t="s">
        <v>949</v>
      </c>
      <c r="L651" s="1638"/>
      <c r="M651" s="1638"/>
      <c r="N651" s="1638"/>
      <c r="O651" s="1638"/>
      <c r="P651" s="1638"/>
      <c r="Q651" s="1638"/>
      <c r="R651" s="1638"/>
      <c r="S651" s="1638"/>
      <c r="T651" s="1638"/>
      <c r="U651" s="678"/>
      <c r="V651" s="1638">
        <v>0</v>
      </c>
    </row>
    <row s="1853" customFormat="1" customHeight="1" ht="33.75">
      <c r="A652" s="1638"/>
      <c r="B652" s="2400" t="s">
        <v>1519</v>
      </c>
      <c r="C652" s="2401" t="s">
        <v>688</v>
      </c>
      <c r="D652" s="692" t="str">
        <f>B652&amp;".1"</f>
        <v>4.249.1</v>
      </c>
      <c r="E652" s="1670" t="s">
        <v>946</v>
      </c>
      <c r="F652" s="2266" t="s">
        <v>305</v>
      </c>
      <c r="G652" s="2356" t="s">
        <v>22</v>
      </c>
      <c r="H652" s="821" t="s">
        <v>22</v>
      </c>
      <c r="I652" s="2356" t="s">
        <v>1520</v>
      </c>
      <c r="J652" s="821" t="s">
        <v>22</v>
      </c>
      <c r="K652" s="1528" t="s">
        <v>947</v>
      </c>
      <c r="L652" s="1638"/>
      <c r="M652" s="1638"/>
      <c r="N652" s="1638"/>
      <c r="O652" s="1638"/>
      <c r="P652" s="1638"/>
      <c r="Q652" s="1638"/>
      <c r="R652" s="1638"/>
      <c r="S652" s="1638"/>
      <c r="T652" s="1638"/>
      <c r="U652" s="678"/>
      <c r="V652" s="1638">
        <v>0</v>
      </c>
    </row>
    <row s="1853" customFormat="1" customHeight="1" ht="15">
      <c r="A653" s="1635"/>
      <c r="B653" s="2400"/>
      <c r="C653" s="2401"/>
      <c r="D653" s="692" t="str">
        <f>B652&amp;".2"</f>
        <v>4.249.2</v>
      </c>
      <c r="E653" s="1670" t="s">
        <v>948</v>
      </c>
      <c r="F653" s="2266" t="s">
        <v>305</v>
      </c>
      <c r="G653" s="1741" t="s">
        <v>22</v>
      </c>
      <c r="H653" s="821" t="s">
        <v>22</v>
      </c>
      <c r="I653" s="1741">
        <v>46178</v>
      </c>
      <c r="J653" s="821" t="s">
        <v>22</v>
      </c>
      <c r="K653" s="1528" t="s">
        <v>949</v>
      </c>
      <c r="L653" s="1638"/>
      <c r="M653" s="1638"/>
      <c r="N653" s="1638"/>
      <c r="O653" s="1638"/>
      <c r="P653" s="1638"/>
      <c r="Q653" s="1638"/>
      <c r="R653" s="1638"/>
      <c r="S653" s="1638"/>
      <c r="T653" s="1638"/>
      <c r="U653" s="678"/>
      <c r="V653" s="1638">
        <v>0</v>
      </c>
    </row>
    <row s="1853" customFormat="1" customHeight="1" ht="33.75">
      <c r="A654" s="1638"/>
      <c r="B654" s="2400" t="s">
        <v>1521</v>
      </c>
      <c r="C654" s="2401" t="s">
        <v>688</v>
      </c>
      <c r="D654" s="692" t="str">
        <f>B654&amp;".1"</f>
        <v>4.250.1</v>
      </c>
      <c r="E654" s="1670" t="s">
        <v>946</v>
      </c>
      <c r="F654" s="2266" t="s">
        <v>305</v>
      </c>
      <c r="G654" s="2356" t="s">
        <v>22</v>
      </c>
      <c r="H654" s="821" t="s">
        <v>22</v>
      </c>
      <c r="I654" s="2356" t="s">
        <v>1522</v>
      </c>
      <c r="J654" s="821" t="s">
        <v>22</v>
      </c>
      <c r="K654" s="1528" t="s">
        <v>947</v>
      </c>
      <c r="L654" s="1638"/>
      <c r="M654" s="1638"/>
      <c r="N654" s="1638"/>
      <c r="O654" s="1638"/>
      <c r="P654" s="1638"/>
      <c r="Q654" s="1638"/>
      <c r="R654" s="1638"/>
      <c r="S654" s="1638"/>
      <c r="T654" s="1638"/>
      <c r="U654" s="678"/>
      <c r="V654" s="1638">
        <v>0</v>
      </c>
    </row>
    <row s="1853" customFormat="1" customHeight="1" ht="15">
      <c r="A655" s="1635"/>
      <c r="B655" s="2400"/>
      <c r="C655" s="2401"/>
      <c r="D655" s="692" t="str">
        <f>B654&amp;".2"</f>
        <v>4.250.2</v>
      </c>
      <c r="E655" s="1670" t="s">
        <v>948</v>
      </c>
      <c r="F655" s="2266" t="s">
        <v>305</v>
      </c>
      <c r="G655" s="1741" t="s">
        <v>22</v>
      </c>
      <c r="H655" s="821" t="s">
        <v>22</v>
      </c>
      <c r="I655" s="1741">
        <v>46174</v>
      </c>
      <c r="J655" s="821" t="s">
        <v>22</v>
      </c>
      <c r="K655" s="1528" t="s">
        <v>949</v>
      </c>
      <c r="L655" s="1638"/>
      <c r="M655" s="1638"/>
      <c r="N655" s="1638"/>
      <c r="O655" s="1638"/>
      <c r="P655" s="1638"/>
      <c r="Q655" s="1638"/>
      <c r="R655" s="1638"/>
      <c r="S655" s="1638"/>
      <c r="T655" s="1638"/>
      <c r="U655" s="678"/>
      <c r="V655" s="1638">
        <v>0</v>
      </c>
    </row>
    <row s="1853" customFormat="1" customHeight="1" ht="33.75">
      <c r="A656" s="1638"/>
      <c r="B656" s="2400" t="s">
        <v>1523</v>
      </c>
      <c r="C656" s="2401" t="s">
        <v>688</v>
      </c>
      <c r="D656" s="692" t="str">
        <f>B656&amp;".1"</f>
        <v>4.251.1</v>
      </c>
      <c r="E656" s="1670" t="s">
        <v>946</v>
      </c>
      <c r="F656" s="2266" t="s">
        <v>305</v>
      </c>
      <c r="G656" s="2356" t="s">
        <v>22</v>
      </c>
      <c r="H656" s="821" t="s">
        <v>22</v>
      </c>
      <c r="I656" s="2356" t="s">
        <v>1524</v>
      </c>
      <c r="J656" s="821" t="s">
        <v>22</v>
      </c>
      <c r="K656" s="1528" t="s">
        <v>947</v>
      </c>
      <c r="L656" s="1638"/>
      <c r="M656" s="1638"/>
      <c r="N656" s="1638"/>
      <c r="O656" s="1638"/>
      <c r="P656" s="1638"/>
      <c r="Q656" s="1638"/>
      <c r="R656" s="1638"/>
      <c r="S656" s="1638"/>
      <c r="T656" s="1638"/>
      <c r="U656" s="678"/>
      <c r="V656" s="1638">
        <v>0</v>
      </c>
    </row>
    <row s="1853" customFormat="1" customHeight="1" ht="15">
      <c r="A657" s="1635"/>
      <c r="B657" s="2400"/>
      <c r="C657" s="2401"/>
      <c r="D657" s="692" t="str">
        <f>B656&amp;".2"</f>
        <v>4.251.2</v>
      </c>
      <c r="E657" s="1670" t="s">
        <v>948</v>
      </c>
      <c r="F657" s="2266" t="s">
        <v>305</v>
      </c>
      <c r="G657" s="1741" t="s">
        <v>22</v>
      </c>
      <c r="H657" s="821" t="s">
        <v>22</v>
      </c>
      <c r="I657" s="1741">
        <v>46113</v>
      </c>
      <c r="J657" s="821" t="s">
        <v>22</v>
      </c>
      <c r="K657" s="1528" t="s">
        <v>949</v>
      </c>
      <c r="L657" s="1638"/>
      <c r="M657" s="1638"/>
      <c r="N657" s="1638"/>
      <c r="O657" s="1638"/>
      <c r="P657" s="1638"/>
      <c r="Q657" s="1638"/>
      <c r="R657" s="1638"/>
      <c r="S657" s="1638"/>
      <c r="T657" s="1638"/>
      <c r="U657" s="678"/>
      <c r="V657" s="1638">
        <v>0</v>
      </c>
    </row>
    <row s="1853" customFormat="1" customHeight="1" ht="33.75">
      <c r="A658" s="1638"/>
      <c r="B658" s="2400" t="s">
        <v>1525</v>
      </c>
      <c r="C658" s="2401" t="s">
        <v>688</v>
      </c>
      <c r="D658" s="692" t="str">
        <f>B658&amp;".1"</f>
        <v>4.252.1</v>
      </c>
      <c r="E658" s="1670" t="s">
        <v>946</v>
      </c>
      <c r="F658" s="2266" t="s">
        <v>305</v>
      </c>
      <c r="G658" s="2356" t="s">
        <v>22</v>
      </c>
      <c r="H658" s="821" t="s">
        <v>22</v>
      </c>
      <c r="I658" s="2356" t="s">
        <v>1526</v>
      </c>
      <c r="J658" s="821" t="s">
        <v>22</v>
      </c>
      <c r="K658" s="1528" t="s">
        <v>947</v>
      </c>
      <c r="L658" s="1638"/>
      <c r="M658" s="1638"/>
      <c r="N658" s="1638"/>
      <c r="O658" s="1638"/>
      <c r="P658" s="1638"/>
      <c r="Q658" s="1638"/>
      <c r="R658" s="1638"/>
      <c r="S658" s="1638"/>
      <c r="T658" s="1638"/>
      <c r="U658" s="678"/>
      <c r="V658" s="1638">
        <v>0</v>
      </c>
    </row>
    <row s="1853" customFormat="1" customHeight="1" ht="15">
      <c r="A659" s="1635"/>
      <c r="B659" s="2400"/>
      <c r="C659" s="2401"/>
      <c r="D659" s="692" t="str">
        <f>B658&amp;".2"</f>
        <v>4.252.2</v>
      </c>
      <c r="E659" s="1670" t="s">
        <v>948</v>
      </c>
      <c r="F659" s="2266" t="s">
        <v>305</v>
      </c>
      <c r="G659" s="1741" t="s">
        <v>22</v>
      </c>
      <c r="H659" s="821" t="s">
        <v>22</v>
      </c>
      <c r="I659" s="1741">
        <v>46113</v>
      </c>
      <c r="J659" s="821" t="s">
        <v>22</v>
      </c>
      <c r="K659" s="1528" t="s">
        <v>949</v>
      </c>
      <c r="L659" s="1638"/>
      <c r="M659" s="1638"/>
      <c r="N659" s="1638"/>
      <c r="O659" s="1638"/>
      <c r="P659" s="1638"/>
      <c r="Q659" s="1638"/>
      <c r="R659" s="1638"/>
      <c r="S659" s="1638"/>
      <c r="T659" s="1638"/>
      <c r="U659" s="678"/>
      <c r="V659" s="1638">
        <v>0</v>
      </c>
    </row>
    <row s="1853" customFormat="1" customHeight="1" ht="33.75">
      <c r="A660" s="1638"/>
      <c r="B660" s="2400" t="s">
        <v>1527</v>
      </c>
      <c r="C660" s="2401" t="s">
        <v>688</v>
      </c>
      <c r="D660" s="692" t="str">
        <f>B660&amp;".1"</f>
        <v>4.253.1</v>
      </c>
      <c r="E660" s="1670" t="s">
        <v>946</v>
      </c>
      <c r="F660" s="2266" t="s">
        <v>305</v>
      </c>
      <c r="G660" s="2356" t="s">
        <v>22</v>
      </c>
      <c r="H660" s="821" t="s">
        <v>22</v>
      </c>
      <c r="I660" s="2356" t="s">
        <v>1528</v>
      </c>
      <c r="J660" s="821" t="s">
        <v>22</v>
      </c>
      <c r="K660" s="1528" t="s">
        <v>947</v>
      </c>
      <c r="L660" s="1638"/>
      <c r="M660" s="1638"/>
      <c r="N660" s="1638"/>
      <c r="O660" s="1638"/>
      <c r="P660" s="1638"/>
      <c r="Q660" s="1638"/>
      <c r="R660" s="1638"/>
      <c r="S660" s="1638"/>
      <c r="T660" s="1638"/>
      <c r="U660" s="678"/>
      <c r="V660" s="1638">
        <v>0</v>
      </c>
    </row>
    <row s="1853" customFormat="1" customHeight="1" ht="15">
      <c r="A661" s="1635"/>
      <c r="B661" s="2400"/>
      <c r="C661" s="2401"/>
      <c r="D661" s="692" t="str">
        <f>B660&amp;".2"</f>
        <v>4.253.2</v>
      </c>
      <c r="E661" s="1670" t="s">
        <v>948</v>
      </c>
      <c r="F661" s="2266" t="s">
        <v>305</v>
      </c>
      <c r="G661" s="1741" t="s">
        <v>22</v>
      </c>
      <c r="H661" s="821" t="s">
        <v>22</v>
      </c>
      <c r="I661" s="1741">
        <v>46128</v>
      </c>
      <c r="J661" s="821" t="s">
        <v>22</v>
      </c>
      <c r="K661" s="1528" t="s">
        <v>949</v>
      </c>
      <c r="L661" s="1638"/>
      <c r="M661" s="1638"/>
      <c r="N661" s="1638"/>
      <c r="O661" s="1638"/>
      <c r="P661" s="1638"/>
      <c r="Q661" s="1638"/>
      <c r="R661" s="1638"/>
      <c r="S661" s="1638"/>
      <c r="T661" s="1638"/>
      <c r="U661" s="678"/>
      <c r="V661" s="1638">
        <v>0</v>
      </c>
    </row>
    <row s="1853" customFormat="1" customHeight="1" ht="33.75">
      <c r="A662" s="1638"/>
      <c r="B662" s="2400" t="s">
        <v>1529</v>
      </c>
      <c r="C662" s="2401" t="s">
        <v>688</v>
      </c>
      <c r="D662" s="692" t="str">
        <f>B662&amp;".1"</f>
        <v>4.254.1</v>
      </c>
      <c r="E662" s="1670" t="s">
        <v>946</v>
      </c>
      <c r="F662" s="2266" t="s">
        <v>305</v>
      </c>
      <c r="G662" s="2356" t="s">
        <v>22</v>
      </c>
      <c r="H662" s="821" t="s">
        <v>22</v>
      </c>
      <c r="I662" s="2356" t="s">
        <v>1530</v>
      </c>
      <c r="J662" s="821" t="s">
        <v>22</v>
      </c>
      <c r="K662" s="1528" t="s">
        <v>947</v>
      </c>
      <c r="L662" s="1638"/>
      <c r="M662" s="1638"/>
      <c r="N662" s="1638"/>
      <c r="O662" s="1638"/>
      <c r="P662" s="1638"/>
      <c r="Q662" s="1638"/>
      <c r="R662" s="1638"/>
      <c r="S662" s="1638"/>
      <c r="T662" s="1638"/>
      <c r="U662" s="678"/>
      <c r="V662" s="1638">
        <v>0</v>
      </c>
    </row>
    <row s="1853" customFormat="1" customHeight="1" ht="15">
      <c r="A663" s="1635"/>
      <c r="B663" s="2400"/>
      <c r="C663" s="2401"/>
      <c r="D663" s="692" t="str">
        <f>B662&amp;".2"</f>
        <v>4.254.2</v>
      </c>
      <c r="E663" s="1670" t="s">
        <v>948</v>
      </c>
      <c r="F663" s="2266" t="s">
        <v>305</v>
      </c>
      <c r="G663" s="1741" t="s">
        <v>22</v>
      </c>
      <c r="H663" s="821" t="s">
        <v>22</v>
      </c>
      <c r="I663" s="1741">
        <v>46113</v>
      </c>
      <c r="J663" s="821" t="s">
        <v>22</v>
      </c>
      <c r="K663" s="1528" t="s">
        <v>949</v>
      </c>
      <c r="L663" s="1638"/>
      <c r="M663" s="1638"/>
      <c r="N663" s="1638"/>
      <c r="O663" s="1638"/>
      <c r="P663" s="1638"/>
      <c r="Q663" s="1638"/>
      <c r="R663" s="1638"/>
      <c r="S663" s="1638"/>
      <c r="T663" s="1638"/>
      <c r="U663" s="678"/>
      <c r="V663" s="1638">
        <v>0</v>
      </c>
    </row>
    <row s="1853" customFormat="1" customHeight="1" ht="33.75">
      <c r="A664" s="1638"/>
      <c r="B664" s="2400" t="s">
        <v>1531</v>
      </c>
      <c r="C664" s="2401" t="s">
        <v>688</v>
      </c>
      <c r="D664" s="692" t="str">
        <f>B664&amp;".1"</f>
        <v>4.255.1</v>
      </c>
      <c r="E664" s="1670" t="s">
        <v>946</v>
      </c>
      <c r="F664" s="2266" t="s">
        <v>305</v>
      </c>
      <c r="G664" s="2356" t="s">
        <v>22</v>
      </c>
      <c r="H664" s="821" t="s">
        <v>22</v>
      </c>
      <c r="I664" s="2356" t="s">
        <v>1530</v>
      </c>
      <c r="J664" s="821" t="s">
        <v>22</v>
      </c>
      <c r="K664" s="1528" t="s">
        <v>947</v>
      </c>
      <c r="L664" s="1638"/>
      <c r="M664" s="1638"/>
      <c r="N664" s="1638"/>
      <c r="O664" s="1638"/>
      <c r="P664" s="1638"/>
      <c r="Q664" s="1638"/>
      <c r="R664" s="1638"/>
      <c r="S664" s="1638"/>
      <c r="T664" s="1638"/>
      <c r="U664" s="678"/>
      <c r="V664" s="1638">
        <v>0</v>
      </c>
    </row>
    <row s="1853" customFormat="1" customHeight="1" ht="15">
      <c r="A665" s="1635"/>
      <c r="B665" s="2400"/>
      <c r="C665" s="2401"/>
      <c r="D665" s="692" t="str">
        <f>B664&amp;".2"</f>
        <v>4.255.2</v>
      </c>
      <c r="E665" s="1670" t="s">
        <v>948</v>
      </c>
      <c r="F665" s="2266" t="s">
        <v>305</v>
      </c>
      <c r="G665" s="1741" t="s">
        <v>22</v>
      </c>
      <c r="H665" s="821" t="s">
        <v>22</v>
      </c>
      <c r="I665" s="1741">
        <v>46129</v>
      </c>
      <c r="J665" s="821" t="s">
        <v>22</v>
      </c>
      <c r="K665" s="1528" t="s">
        <v>949</v>
      </c>
      <c r="L665" s="1638"/>
      <c r="M665" s="1638"/>
      <c r="N665" s="1638"/>
      <c r="O665" s="1638"/>
      <c r="P665" s="1638"/>
      <c r="Q665" s="1638"/>
      <c r="R665" s="1638"/>
      <c r="S665" s="1638"/>
      <c r="T665" s="1638"/>
      <c r="U665" s="678"/>
      <c r="V665" s="1638">
        <v>0</v>
      </c>
    </row>
    <row s="1853" customFormat="1" customHeight="1" ht="33.75">
      <c r="A666" s="1638"/>
      <c r="B666" s="2400" t="s">
        <v>1532</v>
      </c>
      <c r="C666" s="2401" t="s">
        <v>688</v>
      </c>
      <c r="D666" s="692" t="str">
        <f>B666&amp;".1"</f>
        <v>4.256.1</v>
      </c>
      <c r="E666" s="1670" t="s">
        <v>946</v>
      </c>
      <c r="F666" s="2266" t="s">
        <v>305</v>
      </c>
      <c r="G666" s="2356" t="s">
        <v>22</v>
      </c>
      <c r="H666" s="821" t="s">
        <v>22</v>
      </c>
      <c r="I666" s="2356" t="s">
        <v>1533</v>
      </c>
      <c r="J666" s="821" t="s">
        <v>22</v>
      </c>
      <c r="K666" s="1528" t="s">
        <v>947</v>
      </c>
      <c r="L666" s="1638"/>
      <c r="M666" s="1638"/>
      <c r="N666" s="1638"/>
      <c r="O666" s="1638"/>
      <c r="P666" s="1638"/>
      <c r="Q666" s="1638"/>
      <c r="R666" s="1638"/>
      <c r="S666" s="1638"/>
      <c r="T666" s="1638"/>
      <c r="U666" s="678"/>
      <c r="V666" s="1638">
        <v>0</v>
      </c>
    </row>
    <row s="1853" customFormat="1" customHeight="1" ht="15">
      <c r="A667" s="1635"/>
      <c r="B667" s="2400"/>
      <c r="C667" s="2401"/>
      <c r="D667" s="692" t="str">
        <f>B666&amp;".2"</f>
        <v>4.256.2</v>
      </c>
      <c r="E667" s="1670" t="s">
        <v>948</v>
      </c>
      <c r="F667" s="2266" t="s">
        <v>305</v>
      </c>
      <c r="G667" s="1741" t="s">
        <v>22</v>
      </c>
      <c r="H667" s="821" t="s">
        <v>22</v>
      </c>
      <c r="I667" s="1741">
        <v>46184</v>
      </c>
      <c r="J667" s="821" t="s">
        <v>22</v>
      </c>
      <c r="K667" s="1528" t="s">
        <v>949</v>
      </c>
      <c r="L667" s="1638"/>
      <c r="M667" s="1638"/>
      <c r="N667" s="1638"/>
      <c r="O667" s="1638"/>
      <c r="P667" s="1638"/>
      <c r="Q667" s="1638"/>
      <c r="R667" s="1638"/>
      <c r="S667" s="1638"/>
      <c r="T667" s="1638"/>
      <c r="U667" s="678"/>
      <c r="V667" s="1638">
        <v>0</v>
      </c>
    </row>
    <row s="1853" customFormat="1" customHeight="1" ht="33.75">
      <c r="A668" s="1638"/>
      <c r="B668" s="2400" t="s">
        <v>1534</v>
      </c>
      <c r="C668" s="2401" t="s">
        <v>688</v>
      </c>
      <c r="D668" s="692" t="str">
        <f>B668&amp;".1"</f>
        <v>4.257.1</v>
      </c>
      <c r="E668" s="1670" t="s">
        <v>946</v>
      </c>
      <c r="F668" s="2266" t="s">
        <v>305</v>
      </c>
      <c r="G668" s="2356" t="s">
        <v>22</v>
      </c>
      <c r="H668" s="821" t="s">
        <v>22</v>
      </c>
      <c r="I668" s="2356" t="s">
        <v>1535</v>
      </c>
      <c r="J668" s="821" t="s">
        <v>22</v>
      </c>
      <c r="K668" s="1528" t="s">
        <v>947</v>
      </c>
      <c r="L668" s="1638"/>
      <c r="M668" s="1638"/>
      <c r="N668" s="1638"/>
      <c r="O668" s="1638"/>
      <c r="P668" s="1638"/>
      <c r="Q668" s="1638"/>
      <c r="R668" s="1638"/>
      <c r="S668" s="1638"/>
      <c r="T668" s="1638"/>
      <c r="U668" s="678"/>
      <c r="V668" s="1638">
        <v>0</v>
      </c>
    </row>
    <row s="1853" customFormat="1" customHeight="1" ht="15">
      <c r="A669" s="1635"/>
      <c r="B669" s="2400"/>
      <c r="C669" s="2401"/>
      <c r="D669" s="692" t="str">
        <f>B668&amp;".2"</f>
        <v>4.257.2</v>
      </c>
      <c r="E669" s="1670" t="s">
        <v>948</v>
      </c>
      <c r="F669" s="2266" t="s">
        <v>305</v>
      </c>
      <c r="G669" s="1741" t="s">
        <v>22</v>
      </c>
      <c r="H669" s="821" t="s">
        <v>22</v>
      </c>
      <c r="I669" s="1741">
        <v>46154</v>
      </c>
      <c r="J669" s="821" t="s">
        <v>22</v>
      </c>
      <c r="K669" s="1528" t="s">
        <v>949</v>
      </c>
      <c r="L669" s="1638"/>
      <c r="M669" s="1638"/>
      <c r="N669" s="1638"/>
      <c r="O669" s="1638"/>
      <c r="P669" s="1638"/>
      <c r="Q669" s="1638"/>
      <c r="R669" s="1638"/>
      <c r="S669" s="1638"/>
      <c r="T669" s="1638"/>
      <c r="U669" s="678"/>
      <c r="V669" s="1638">
        <v>0</v>
      </c>
    </row>
    <row s="1853" customFormat="1" customHeight="1" ht="33.75">
      <c r="A670" s="1638"/>
      <c r="B670" s="2400" t="s">
        <v>1536</v>
      </c>
      <c r="C670" s="2401" t="s">
        <v>688</v>
      </c>
      <c r="D670" s="692" t="str">
        <f>B670&amp;".1"</f>
        <v>4.258.1</v>
      </c>
      <c r="E670" s="1670" t="s">
        <v>946</v>
      </c>
      <c r="F670" s="2266" t="s">
        <v>305</v>
      </c>
      <c r="G670" s="2356" t="s">
        <v>22</v>
      </c>
      <c r="H670" s="821" t="s">
        <v>22</v>
      </c>
      <c r="I670" s="2356" t="s">
        <v>1537</v>
      </c>
      <c r="J670" s="821" t="s">
        <v>22</v>
      </c>
      <c r="K670" s="1528" t="s">
        <v>947</v>
      </c>
      <c r="L670" s="1638"/>
      <c r="M670" s="1638"/>
      <c r="N670" s="1638"/>
      <c r="O670" s="1638"/>
      <c r="P670" s="1638"/>
      <c r="Q670" s="1638"/>
      <c r="R670" s="1638"/>
      <c r="S670" s="1638"/>
      <c r="T670" s="1638"/>
      <c r="U670" s="678"/>
      <c r="V670" s="1638">
        <v>0</v>
      </c>
    </row>
    <row s="1853" customFormat="1" customHeight="1" ht="15">
      <c r="A671" s="1635"/>
      <c r="B671" s="2400"/>
      <c r="C671" s="2401"/>
      <c r="D671" s="692" t="str">
        <f>B670&amp;".2"</f>
        <v>4.258.2</v>
      </c>
      <c r="E671" s="1670" t="s">
        <v>948</v>
      </c>
      <c r="F671" s="2266" t="s">
        <v>305</v>
      </c>
      <c r="G671" s="1741" t="s">
        <v>22</v>
      </c>
      <c r="H671" s="821" t="s">
        <v>22</v>
      </c>
      <c r="I671" s="1741">
        <v>46142</v>
      </c>
      <c r="J671" s="821" t="s">
        <v>22</v>
      </c>
      <c r="K671" s="1528" t="s">
        <v>949</v>
      </c>
      <c r="L671" s="1638"/>
      <c r="M671" s="1638"/>
      <c r="N671" s="1638"/>
      <c r="O671" s="1638"/>
      <c r="P671" s="1638"/>
      <c r="Q671" s="1638"/>
      <c r="R671" s="1638"/>
      <c r="S671" s="1638"/>
      <c r="T671" s="1638"/>
      <c r="U671" s="678"/>
      <c r="V671" s="1638">
        <v>0</v>
      </c>
    </row>
    <row s="1853" customFormat="1" customHeight="1" ht="33.75">
      <c r="A672" s="1638"/>
      <c r="B672" s="2400" t="s">
        <v>1538</v>
      </c>
      <c r="C672" s="2401" t="s">
        <v>688</v>
      </c>
      <c r="D672" s="692" t="str">
        <f>B672&amp;".1"</f>
        <v>4.259.1</v>
      </c>
      <c r="E672" s="1670" t="s">
        <v>946</v>
      </c>
      <c r="F672" s="2266" t="s">
        <v>305</v>
      </c>
      <c r="G672" s="2356" t="s">
        <v>22</v>
      </c>
      <c r="H672" s="821" t="s">
        <v>22</v>
      </c>
      <c r="I672" s="2356" t="s">
        <v>1539</v>
      </c>
      <c r="J672" s="821" t="s">
        <v>22</v>
      </c>
      <c r="K672" s="1528" t="s">
        <v>947</v>
      </c>
      <c r="L672" s="1638"/>
      <c r="M672" s="1638"/>
      <c r="N672" s="1638"/>
      <c r="O672" s="1638"/>
      <c r="P672" s="1638"/>
      <c r="Q672" s="1638"/>
      <c r="R672" s="1638"/>
      <c r="S672" s="1638"/>
      <c r="T672" s="1638"/>
      <c r="U672" s="678"/>
      <c r="V672" s="1638">
        <v>0</v>
      </c>
    </row>
    <row s="1853" customFormat="1" customHeight="1" ht="15">
      <c r="A673" s="1635"/>
      <c r="B673" s="2400"/>
      <c r="C673" s="2401"/>
      <c r="D673" s="692" t="str">
        <f>B672&amp;".2"</f>
        <v>4.259.2</v>
      </c>
      <c r="E673" s="1670" t="s">
        <v>948</v>
      </c>
      <c r="F673" s="2266" t="s">
        <v>305</v>
      </c>
      <c r="G673" s="1741" t="s">
        <v>22</v>
      </c>
      <c r="H673" s="821" t="s">
        <v>22</v>
      </c>
      <c r="I673" s="1741">
        <v>46125</v>
      </c>
      <c r="J673" s="821" t="s">
        <v>22</v>
      </c>
      <c r="K673" s="1528" t="s">
        <v>949</v>
      </c>
      <c r="L673" s="1638"/>
      <c r="M673" s="1638"/>
      <c r="N673" s="1638"/>
      <c r="O673" s="1638"/>
      <c r="P673" s="1638"/>
      <c r="Q673" s="1638"/>
      <c r="R673" s="1638"/>
      <c r="S673" s="1638"/>
      <c r="T673" s="1638"/>
      <c r="U673" s="678"/>
      <c r="V673" s="1638">
        <v>0</v>
      </c>
    </row>
    <row s="1853" customFormat="1" customHeight="1" ht="33.75">
      <c r="A674" s="1638"/>
      <c r="B674" s="2400" t="s">
        <v>1540</v>
      </c>
      <c r="C674" s="2401" t="s">
        <v>688</v>
      </c>
      <c r="D674" s="692" t="str">
        <f>B674&amp;".1"</f>
        <v>4.260.1</v>
      </c>
      <c r="E674" s="1670" t="s">
        <v>946</v>
      </c>
      <c r="F674" s="2266" t="s">
        <v>305</v>
      </c>
      <c r="G674" s="2356" t="s">
        <v>22</v>
      </c>
      <c r="H674" s="821" t="s">
        <v>22</v>
      </c>
      <c r="I674" s="2356" t="s">
        <v>1541</v>
      </c>
      <c r="J674" s="821" t="s">
        <v>22</v>
      </c>
      <c r="K674" s="1528" t="s">
        <v>947</v>
      </c>
      <c r="L674" s="1638"/>
      <c r="M674" s="1638"/>
      <c r="N674" s="1638"/>
      <c r="O674" s="1638"/>
      <c r="P674" s="1638"/>
      <c r="Q674" s="1638"/>
      <c r="R674" s="1638"/>
      <c r="S674" s="1638"/>
      <c r="T674" s="1638"/>
      <c r="U674" s="678"/>
      <c r="V674" s="1638">
        <v>0</v>
      </c>
    </row>
    <row s="1853" customFormat="1" customHeight="1" ht="15">
      <c r="A675" s="1635"/>
      <c r="B675" s="2400"/>
      <c r="C675" s="2401"/>
      <c r="D675" s="692" t="str">
        <f>B674&amp;".2"</f>
        <v>4.260.2</v>
      </c>
      <c r="E675" s="1670" t="s">
        <v>948</v>
      </c>
      <c r="F675" s="2266" t="s">
        <v>305</v>
      </c>
      <c r="G675" s="1741" t="s">
        <v>22</v>
      </c>
      <c r="H675" s="821" t="s">
        <v>22</v>
      </c>
      <c r="I675" s="1741">
        <v>46135</v>
      </c>
      <c r="J675" s="821" t="s">
        <v>22</v>
      </c>
      <c r="K675" s="1528" t="s">
        <v>949</v>
      </c>
      <c r="L675" s="1638"/>
      <c r="M675" s="1638"/>
      <c r="N675" s="1638"/>
      <c r="O675" s="1638"/>
      <c r="P675" s="1638"/>
      <c r="Q675" s="1638"/>
      <c r="R675" s="1638"/>
      <c r="S675" s="1638"/>
      <c r="T675" s="1638"/>
      <c r="U675" s="678"/>
      <c r="V675" s="1638">
        <v>0</v>
      </c>
    </row>
    <row s="1853" customFormat="1" customHeight="1" ht="33.75">
      <c r="A676" s="1638"/>
      <c r="B676" s="2400" t="s">
        <v>1542</v>
      </c>
      <c r="C676" s="2401" t="s">
        <v>688</v>
      </c>
      <c r="D676" s="692" t="str">
        <f>B676&amp;".1"</f>
        <v>4.261.1</v>
      </c>
      <c r="E676" s="1670" t="s">
        <v>946</v>
      </c>
      <c r="F676" s="2266" t="s">
        <v>305</v>
      </c>
      <c r="G676" s="2356" t="s">
        <v>22</v>
      </c>
      <c r="H676" s="821" t="s">
        <v>22</v>
      </c>
      <c r="I676" s="2356" t="s">
        <v>1543</v>
      </c>
      <c r="J676" s="821" t="s">
        <v>22</v>
      </c>
      <c r="K676" s="1528" t="s">
        <v>947</v>
      </c>
      <c r="L676" s="1638"/>
      <c r="M676" s="1638"/>
      <c r="N676" s="1638"/>
      <c r="O676" s="1638"/>
      <c r="P676" s="1638"/>
      <c r="Q676" s="1638"/>
      <c r="R676" s="1638"/>
      <c r="S676" s="1638"/>
      <c r="T676" s="1638"/>
      <c r="U676" s="678"/>
      <c r="V676" s="1638">
        <v>0</v>
      </c>
    </row>
    <row s="1853" customFormat="1" customHeight="1" ht="15">
      <c r="A677" s="1635"/>
      <c r="B677" s="2400"/>
      <c r="C677" s="2401"/>
      <c r="D677" s="692" t="str">
        <f>B676&amp;".2"</f>
        <v>4.261.2</v>
      </c>
      <c r="E677" s="1670" t="s">
        <v>948</v>
      </c>
      <c r="F677" s="2266" t="s">
        <v>305</v>
      </c>
      <c r="G677" s="1741" t="s">
        <v>22</v>
      </c>
      <c r="H677" s="821" t="s">
        <v>22</v>
      </c>
      <c r="I677" s="1741">
        <v>46132</v>
      </c>
      <c r="J677" s="821" t="s">
        <v>22</v>
      </c>
      <c r="K677" s="1528" t="s">
        <v>949</v>
      </c>
      <c r="L677" s="1638"/>
      <c r="M677" s="1638"/>
      <c r="N677" s="1638"/>
      <c r="O677" s="1638"/>
      <c r="P677" s="1638"/>
      <c r="Q677" s="1638"/>
      <c r="R677" s="1638"/>
      <c r="S677" s="1638"/>
      <c r="T677" s="1638"/>
      <c r="U677" s="678"/>
      <c r="V677" s="1638">
        <v>0</v>
      </c>
    </row>
    <row s="1853" customFormat="1" customHeight="1" ht="33.75">
      <c r="A678" s="1638"/>
      <c r="B678" s="2400" t="s">
        <v>1544</v>
      </c>
      <c r="C678" s="2401" t="s">
        <v>688</v>
      </c>
      <c r="D678" s="692" t="str">
        <f>B678&amp;".1"</f>
        <v>4.262.1</v>
      </c>
      <c r="E678" s="1670" t="s">
        <v>946</v>
      </c>
      <c r="F678" s="2266" t="s">
        <v>305</v>
      </c>
      <c r="G678" s="2356" t="s">
        <v>22</v>
      </c>
      <c r="H678" s="821" t="s">
        <v>22</v>
      </c>
      <c r="I678" s="2356" t="s">
        <v>1545</v>
      </c>
      <c r="J678" s="821" t="s">
        <v>22</v>
      </c>
      <c r="K678" s="1528" t="s">
        <v>947</v>
      </c>
      <c r="L678" s="1638"/>
      <c r="M678" s="1638"/>
      <c r="N678" s="1638"/>
      <c r="O678" s="1638"/>
      <c r="P678" s="1638"/>
      <c r="Q678" s="1638"/>
      <c r="R678" s="1638"/>
      <c r="S678" s="1638"/>
      <c r="T678" s="1638"/>
      <c r="U678" s="678"/>
      <c r="V678" s="1638">
        <v>0</v>
      </c>
    </row>
    <row s="1853" customFormat="1" customHeight="1" ht="15">
      <c r="A679" s="1635"/>
      <c r="B679" s="2400"/>
      <c r="C679" s="2401"/>
      <c r="D679" s="692" t="str">
        <f>B678&amp;".2"</f>
        <v>4.262.2</v>
      </c>
      <c r="E679" s="1670" t="s">
        <v>948</v>
      </c>
      <c r="F679" s="2266" t="s">
        <v>305</v>
      </c>
      <c r="G679" s="1741" t="s">
        <v>22</v>
      </c>
      <c r="H679" s="821" t="s">
        <v>22</v>
      </c>
      <c r="I679" s="1741">
        <v>46148</v>
      </c>
      <c r="J679" s="821" t="s">
        <v>22</v>
      </c>
      <c r="K679" s="1528" t="s">
        <v>949</v>
      </c>
      <c r="L679" s="1638"/>
      <c r="M679" s="1638"/>
      <c r="N679" s="1638"/>
      <c r="O679" s="1638"/>
      <c r="P679" s="1638"/>
      <c r="Q679" s="1638"/>
      <c r="R679" s="1638"/>
      <c r="S679" s="1638"/>
      <c r="T679" s="1638"/>
      <c r="U679" s="678"/>
      <c r="V679" s="1638">
        <v>0</v>
      </c>
    </row>
    <row customHeight="1" ht="11.549999999999999">
      <c r="A680" s="508"/>
      <c r="C680" s="508"/>
      <c r="D680" s="350"/>
      <c r="E680" s="583" t="s">
        <v>1546</v>
      </c>
      <c r="F680" s="575"/>
      <c r="G680" s="575"/>
      <c r="H680" s="699"/>
      <c r="I680" s="575"/>
      <c r="J680" s="699"/>
      <c r="K680" s="576"/>
      <c r="U680" s="508"/>
      <c r="V680" s="508">
        <v>11</v>
      </c>
    </row>
    <row customHeight="1" ht="22.5" hidden="1">
      <c r="A681" s="452" t="s">
        <v>82</v>
      </c>
      <c r="B681" s="508">
        <v>0</v>
      </c>
      <c r="C681" s="686">
        <v>4</v>
      </c>
      <c r="D681" s="508">
        <v>6</v>
      </c>
      <c r="E681" s="508">
        <v>36</v>
      </c>
      <c r="F681" s="508">
        <v>9</v>
      </c>
      <c r="G681" s="761">
        <v>0</v>
      </c>
      <c r="H681" s="761">
        <v>0</v>
      </c>
      <c r="I681" s="508">
        <v>25</v>
      </c>
      <c r="J681" s="508">
        <v>33</v>
      </c>
      <c r="K681" s="420">
        <v>93</v>
      </c>
      <c r="L681" s="508">
        <v>10</v>
      </c>
      <c r="M681" s="508">
        <v>10</v>
      </c>
      <c r="N681" s="508">
        <v>10</v>
      </c>
      <c r="O681" s="508">
        <v>10</v>
      </c>
      <c r="P681" s="508">
        <v>10</v>
      </c>
      <c r="Q681" s="508">
        <v>10</v>
      </c>
      <c r="R681" s="508">
        <v>10</v>
      </c>
      <c r="S681" s="508">
        <v>10</v>
      </c>
      <c r="T681" s="508">
        <v>10</v>
      </c>
      <c r="U681" s="678">
        <v>10</v>
      </c>
      <c r="V681" s="508">
        <v>23</v>
      </c>
    </row>
  </sheetData>
  <sheetProtection formatColumns="0" formatRows="0" autoFilter="0" sort="0" insertRows="0" insertColumns="1" deleteRows="0" deleteColumns="0"/>
  <mergeCells count="623">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 ref="B106:B108"/>
    <mergeCell ref="C106:C108"/>
    <mergeCell ref="B109:B111"/>
    <mergeCell ref="C109:C111"/>
    <mergeCell ref="B112:B114"/>
    <mergeCell ref="C112:C114"/>
    <mergeCell ref="B115:B117"/>
    <mergeCell ref="C115:C117"/>
    <mergeCell ref="B118:B120"/>
    <mergeCell ref="C118:C120"/>
    <mergeCell ref="B121:B123"/>
    <mergeCell ref="C121:C123"/>
    <mergeCell ref="B124:B126"/>
    <mergeCell ref="C124:C126"/>
    <mergeCell ref="B127:B129"/>
    <mergeCell ref="C127:C129"/>
    <mergeCell ref="B130:B132"/>
    <mergeCell ref="C130:C132"/>
    <mergeCell ref="B133:B135"/>
    <mergeCell ref="C133:C135"/>
    <mergeCell ref="B136:B138"/>
    <mergeCell ref="C136:C138"/>
    <mergeCell ref="B139:B141"/>
    <mergeCell ref="C139:C141"/>
    <mergeCell ref="B142:B144"/>
    <mergeCell ref="C142:C144"/>
    <mergeCell ref="B145:B147"/>
    <mergeCell ref="C145:C147"/>
    <mergeCell ref="B148:B150"/>
    <mergeCell ref="C148:C150"/>
    <mergeCell ref="B151:B153"/>
    <mergeCell ref="C151:C153"/>
    <mergeCell ref="B156:B157"/>
    <mergeCell ref="C156:C157"/>
    <mergeCell ref="B158:B159"/>
    <mergeCell ref="C158:C159"/>
    <mergeCell ref="B160:B161"/>
    <mergeCell ref="C160:C161"/>
    <mergeCell ref="B162:B163"/>
    <mergeCell ref="C162:C163"/>
    <mergeCell ref="B164:B165"/>
    <mergeCell ref="C164:C165"/>
    <mergeCell ref="B166:B167"/>
    <mergeCell ref="C166:C167"/>
    <mergeCell ref="B168:B169"/>
    <mergeCell ref="C168:C169"/>
    <mergeCell ref="B170:B171"/>
    <mergeCell ref="C170:C171"/>
    <mergeCell ref="B172:B173"/>
    <mergeCell ref="C172:C173"/>
    <mergeCell ref="B174:B175"/>
    <mergeCell ref="C174:C175"/>
    <mergeCell ref="B176:B177"/>
    <mergeCell ref="C176:C177"/>
    <mergeCell ref="B178:B179"/>
    <mergeCell ref="C178:C179"/>
    <mergeCell ref="B180:B181"/>
    <mergeCell ref="C180:C181"/>
    <mergeCell ref="B182:B183"/>
    <mergeCell ref="C182:C183"/>
    <mergeCell ref="B184:B185"/>
    <mergeCell ref="C184:C185"/>
    <mergeCell ref="B186:B187"/>
    <mergeCell ref="C186:C187"/>
    <mergeCell ref="B188:B189"/>
    <mergeCell ref="C188:C189"/>
    <mergeCell ref="B190:B191"/>
    <mergeCell ref="C190:C191"/>
    <mergeCell ref="B192:B193"/>
    <mergeCell ref="C192:C193"/>
    <mergeCell ref="B194:B195"/>
    <mergeCell ref="C194:C195"/>
    <mergeCell ref="B196:B197"/>
    <mergeCell ref="C196:C197"/>
    <mergeCell ref="B198:B199"/>
    <mergeCell ref="C198:C199"/>
    <mergeCell ref="B200:B201"/>
    <mergeCell ref="C200:C201"/>
    <mergeCell ref="B202:B203"/>
    <mergeCell ref="C202:C203"/>
    <mergeCell ref="B204:B205"/>
    <mergeCell ref="C204:C205"/>
    <mergeCell ref="B206:B207"/>
    <mergeCell ref="C206:C207"/>
    <mergeCell ref="B208:B209"/>
    <mergeCell ref="C208:C209"/>
    <mergeCell ref="B210:B211"/>
    <mergeCell ref="C210:C211"/>
    <mergeCell ref="B212:B213"/>
    <mergeCell ref="C212:C213"/>
    <mergeCell ref="B214:B215"/>
    <mergeCell ref="C214:C215"/>
    <mergeCell ref="B216:B217"/>
    <mergeCell ref="C216:C217"/>
    <mergeCell ref="B218:B219"/>
    <mergeCell ref="C218:C219"/>
    <mergeCell ref="B220:B221"/>
    <mergeCell ref="C220:C221"/>
    <mergeCell ref="B222:B223"/>
    <mergeCell ref="C222:C223"/>
    <mergeCell ref="B224:B225"/>
    <mergeCell ref="C224:C225"/>
    <mergeCell ref="B226:B227"/>
    <mergeCell ref="C226:C227"/>
    <mergeCell ref="B228:B229"/>
    <mergeCell ref="C228:C229"/>
    <mergeCell ref="B230:B231"/>
    <mergeCell ref="C230:C231"/>
    <mergeCell ref="B232:B233"/>
    <mergeCell ref="C232:C233"/>
    <mergeCell ref="B234:B235"/>
    <mergeCell ref="C234:C235"/>
    <mergeCell ref="B236:B237"/>
    <mergeCell ref="C236:C237"/>
    <mergeCell ref="B238:B239"/>
    <mergeCell ref="C238:C239"/>
    <mergeCell ref="B240:B241"/>
    <mergeCell ref="C240:C241"/>
    <mergeCell ref="B242:B243"/>
    <mergeCell ref="C242:C243"/>
    <mergeCell ref="B244:B245"/>
    <mergeCell ref="C244:C245"/>
    <mergeCell ref="B246:B247"/>
    <mergeCell ref="C246:C247"/>
    <mergeCell ref="B248:B249"/>
    <mergeCell ref="C248:C249"/>
    <mergeCell ref="B250:B251"/>
    <mergeCell ref="C250:C251"/>
    <mergeCell ref="B252:B253"/>
    <mergeCell ref="C252:C253"/>
    <mergeCell ref="B254:B255"/>
    <mergeCell ref="C254:C255"/>
    <mergeCell ref="B256:B257"/>
    <mergeCell ref="C256:C257"/>
    <mergeCell ref="B258:B259"/>
    <mergeCell ref="C258:C259"/>
    <mergeCell ref="B260:B261"/>
    <mergeCell ref="C260:C261"/>
    <mergeCell ref="B262:B263"/>
    <mergeCell ref="C262:C263"/>
    <mergeCell ref="B264:B265"/>
    <mergeCell ref="C264:C265"/>
    <mergeCell ref="B266:B267"/>
    <mergeCell ref="C266:C267"/>
    <mergeCell ref="B268:B269"/>
    <mergeCell ref="C268:C269"/>
    <mergeCell ref="B270:B271"/>
    <mergeCell ref="C270:C271"/>
    <mergeCell ref="B272:B273"/>
    <mergeCell ref="C272:C273"/>
    <mergeCell ref="B274:B275"/>
    <mergeCell ref="C274:C275"/>
    <mergeCell ref="B276:B277"/>
    <mergeCell ref="C276:C277"/>
    <mergeCell ref="B278:B279"/>
    <mergeCell ref="C278:C279"/>
    <mergeCell ref="B280:B281"/>
    <mergeCell ref="C280:C281"/>
    <mergeCell ref="B282:B283"/>
    <mergeCell ref="C282:C283"/>
    <mergeCell ref="B284:B285"/>
    <mergeCell ref="C284:C285"/>
    <mergeCell ref="B286:B287"/>
    <mergeCell ref="C286:C287"/>
    <mergeCell ref="B288:B289"/>
    <mergeCell ref="C288:C289"/>
    <mergeCell ref="B290:B291"/>
    <mergeCell ref="C290:C291"/>
    <mergeCell ref="B292:B293"/>
    <mergeCell ref="C292:C293"/>
    <mergeCell ref="B294:B295"/>
    <mergeCell ref="C294:C295"/>
    <mergeCell ref="B296:B297"/>
    <mergeCell ref="C296:C297"/>
    <mergeCell ref="B298:B299"/>
    <mergeCell ref="C298:C299"/>
    <mergeCell ref="B300:B301"/>
    <mergeCell ref="C300:C301"/>
    <mergeCell ref="B302:B303"/>
    <mergeCell ref="C302:C303"/>
    <mergeCell ref="B304:B305"/>
    <mergeCell ref="C304:C305"/>
    <mergeCell ref="B306:B307"/>
    <mergeCell ref="C306:C307"/>
    <mergeCell ref="B308:B309"/>
    <mergeCell ref="C308:C309"/>
    <mergeCell ref="B310:B311"/>
    <mergeCell ref="C310:C311"/>
    <mergeCell ref="B312:B313"/>
    <mergeCell ref="C312:C313"/>
    <mergeCell ref="B314:B315"/>
    <mergeCell ref="C314:C315"/>
    <mergeCell ref="B316:B317"/>
    <mergeCell ref="C316:C317"/>
    <mergeCell ref="B318:B319"/>
    <mergeCell ref="C318:C319"/>
    <mergeCell ref="B320:B321"/>
    <mergeCell ref="C320:C321"/>
    <mergeCell ref="B322:B323"/>
    <mergeCell ref="C322:C323"/>
    <mergeCell ref="B324:B325"/>
    <mergeCell ref="C324:C325"/>
    <mergeCell ref="B326:B327"/>
    <mergeCell ref="C326:C327"/>
    <mergeCell ref="B328:B329"/>
    <mergeCell ref="C328:C329"/>
    <mergeCell ref="B330:B331"/>
    <mergeCell ref="C330:C331"/>
    <mergeCell ref="B332:B333"/>
    <mergeCell ref="C332:C333"/>
    <mergeCell ref="B334:B335"/>
    <mergeCell ref="C334:C335"/>
    <mergeCell ref="B336:B337"/>
    <mergeCell ref="C336:C337"/>
    <mergeCell ref="B338:B339"/>
    <mergeCell ref="C338:C339"/>
    <mergeCell ref="B340:B341"/>
    <mergeCell ref="C340:C341"/>
    <mergeCell ref="B342:B343"/>
    <mergeCell ref="C342:C343"/>
    <mergeCell ref="B344:B345"/>
    <mergeCell ref="C344:C345"/>
    <mergeCell ref="B346:B347"/>
    <mergeCell ref="C346:C347"/>
    <mergeCell ref="B348:B349"/>
    <mergeCell ref="C348:C349"/>
    <mergeCell ref="B350:B351"/>
    <mergeCell ref="C350:C351"/>
    <mergeCell ref="B352:B353"/>
    <mergeCell ref="C352:C353"/>
    <mergeCell ref="B354:B355"/>
    <mergeCell ref="C354:C355"/>
    <mergeCell ref="B356:B357"/>
    <mergeCell ref="C356:C357"/>
    <mergeCell ref="B358:B359"/>
    <mergeCell ref="C358:C359"/>
    <mergeCell ref="B360:B361"/>
    <mergeCell ref="C360:C361"/>
    <mergeCell ref="B362:B363"/>
    <mergeCell ref="C362:C363"/>
    <mergeCell ref="B364:B365"/>
    <mergeCell ref="C364:C365"/>
    <mergeCell ref="B366:B367"/>
    <mergeCell ref="C366:C367"/>
    <mergeCell ref="B368:B369"/>
    <mergeCell ref="C368:C369"/>
    <mergeCell ref="B370:B371"/>
    <mergeCell ref="C370:C371"/>
    <mergeCell ref="B372:B373"/>
    <mergeCell ref="C372:C373"/>
    <mergeCell ref="B374:B375"/>
    <mergeCell ref="C374:C375"/>
    <mergeCell ref="B376:B377"/>
    <mergeCell ref="C376:C377"/>
    <mergeCell ref="B378:B379"/>
    <mergeCell ref="C378:C379"/>
    <mergeCell ref="B380:B381"/>
    <mergeCell ref="C380:C381"/>
    <mergeCell ref="B382:B383"/>
    <mergeCell ref="C382:C383"/>
    <mergeCell ref="B384:B385"/>
    <mergeCell ref="C384:C385"/>
    <mergeCell ref="B386:B387"/>
    <mergeCell ref="C386:C387"/>
    <mergeCell ref="B388:B389"/>
    <mergeCell ref="C388:C389"/>
    <mergeCell ref="B390:B391"/>
    <mergeCell ref="C390:C391"/>
    <mergeCell ref="B392:B393"/>
    <mergeCell ref="C392:C393"/>
    <mergeCell ref="B394:B395"/>
    <mergeCell ref="C394:C395"/>
    <mergeCell ref="B396:B397"/>
    <mergeCell ref="C396:C397"/>
    <mergeCell ref="B398:B399"/>
    <mergeCell ref="C398:C399"/>
    <mergeCell ref="B400:B401"/>
    <mergeCell ref="C400:C401"/>
    <mergeCell ref="B402:B403"/>
    <mergeCell ref="C402:C403"/>
    <mergeCell ref="B404:B405"/>
    <mergeCell ref="C404:C405"/>
    <mergeCell ref="B406:B407"/>
    <mergeCell ref="C406:C407"/>
    <mergeCell ref="B408:B409"/>
    <mergeCell ref="C408:C409"/>
    <mergeCell ref="B410:B411"/>
    <mergeCell ref="C410:C411"/>
    <mergeCell ref="B412:B413"/>
    <mergeCell ref="C412:C413"/>
    <mergeCell ref="B414:B415"/>
    <mergeCell ref="C414:C415"/>
    <mergeCell ref="B416:B417"/>
    <mergeCell ref="C416:C417"/>
    <mergeCell ref="B418:B419"/>
    <mergeCell ref="C418:C419"/>
    <mergeCell ref="B420:B421"/>
    <mergeCell ref="C420:C421"/>
    <mergeCell ref="B422:B423"/>
    <mergeCell ref="C422:C423"/>
    <mergeCell ref="B424:B425"/>
    <mergeCell ref="C424:C425"/>
    <mergeCell ref="B426:B427"/>
    <mergeCell ref="C426:C427"/>
    <mergeCell ref="B428:B429"/>
    <mergeCell ref="C428:C429"/>
    <mergeCell ref="B430:B431"/>
    <mergeCell ref="C430:C431"/>
    <mergeCell ref="B432:B433"/>
    <mergeCell ref="C432:C433"/>
    <mergeCell ref="B434:B435"/>
    <mergeCell ref="C434:C435"/>
    <mergeCell ref="B436:B437"/>
    <mergeCell ref="C436:C437"/>
    <mergeCell ref="B438:B439"/>
    <mergeCell ref="C438:C439"/>
    <mergeCell ref="B440:B441"/>
    <mergeCell ref="C440:C441"/>
    <mergeCell ref="B442:B443"/>
    <mergeCell ref="C442:C443"/>
    <mergeCell ref="B444:B445"/>
    <mergeCell ref="C444:C445"/>
    <mergeCell ref="B446:B447"/>
    <mergeCell ref="C446:C447"/>
    <mergeCell ref="B448:B449"/>
    <mergeCell ref="C448:C449"/>
    <mergeCell ref="B450:B451"/>
    <mergeCell ref="C450:C451"/>
    <mergeCell ref="B452:B453"/>
    <mergeCell ref="C452:C453"/>
    <mergeCell ref="B454:B455"/>
    <mergeCell ref="C454:C455"/>
    <mergeCell ref="B456:B457"/>
    <mergeCell ref="C456:C457"/>
    <mergeCell ref="B458:B459"/>
    <mergeCell ref="C458:C459"/>
    <mergeCell ref="B460:B461"/>
    <mergeCell ref="C460:C461"/>
    <mergeCell ref="B462:B463"/>
    <mergeCell ref="C462:C463"/>
    <mergeCell ref="B464:B465"/>
    <mergeCell ref="C464:C465"/>
    <mergeCell ref="B466:B467"/>
    <mergeCell ref="C466:C467"/>
    <mergeCell ref="B468:B469"/>
    <mergeCell ref="C468:C469"/>
    <mergeCell ref="B470:B471"/>
    <mergeCell ref="C470:C471"/>
    <mergeCell ref="B472:B473"/>
    <mergeCell ref="C472:C473"/>
    <mergeCell ref="B474:B475"/>
    <mergeCell ref="C474:C475"/>
    <mergeCell ref="B476:B477"/>
    <mergeCell ref="C476:C477"/>
    <mergeCell ref="B478:B479"/>
    <mergeCell ref="C478:C479"/>
    <mergeCell ref="B480:B481"/>
    <mergeCell ref="C480:C481"/>
    <mergeCell ref="B482:B483"/>
    <mergeCell ref="C482:C483"/>
    <mergeCell ref="B484:B485"/>
    <mergeCell ref="C484:C485"/>
    <mergeCell ref="B486:B487"/>
    <mergeCell ref="C486:C487"/>
    <mergeCell ref="B488:B489"/>
    <mergeCell ref="C488:C489"/>
    <mergeCell ref="B490:B491"/>
    <mergeCell ref="C490:C491"/>
    <mergeCell ref="B492:B493"/>
    <mergeCell ref="C492:C493"/>
    <mergeCell ref="B494:B495"/>
    <mergeCell ref="C494:C495"/>
    <mergeCell ref="B496:B497"/>
    <mergeCell ref="C496:C497"/>
    <mergeCell ref="B498:B499"/>
    <mergeCell ref="C498:C499"/>
    <mergeCell ref="B500:B501"/>
    <mergeCell ref="C500:C501"/>
    <mergeCell ref="B502:B503"/>
    <mergeCell ref="C502:C503"/>
    <mergeCell ref="B504:B505"/>
    <mergeCell ref="C504:C505"/>
    <mergeCell ref="B506:B507"/>
    <mergeCell ref="C506:C507"/>
    <mergeCell ref="B508:B509"/>
    <mergeCell ref="C508:C509"/>
    <mergeCell ref="B510:B511"/>
    <mergeCell ref="C510:C511"/>
    <mergeCell ref="B512:B513"/>
    <mergeCell ref="C512:C513"/>
    <mergeCell ref="B514:B515"/>
    <mergeCell ref="C514:C515"/>
    <mergeCell ref="B516:B517"/>
    <mergeCell ref="C516:C517"/>
    <mergeCell ref="B518:B519"/>
    <mergeCell ref="C518:C519"/>
    <mergeCell ref="B520:B521"/>
    <mergeCell ref="C520:C521"/>
    <mergeCell ref="B522:B523"/>
    <mergeCell ref="C522:C523"/>
    <mergeCell ref="B524:B525"/>
    <mergeCell ref="C524:C525"/>
    <mergeCell ref="B526:B527"/>
    <mergeCell ref="C526:C527"/>
    <mergeCell ref="B528:B529"/>
    <mergeCell ref="C528:C529"/>
    <mergeCell ref="B530:B531"/>
    <mergeCell ref="C530:C531"/>
    <mergeCell ref="B532:B533"/>
    <mergeCell ref="C532:C533"/>
    <mergeCell ref="B534:B535"/>
    <mergeCell ref="C534:C535"/>
    <mergeCell ref="B536:B537"/>
    <mergeCell ref="C536:C537"/>
    <mergeCell ref="B538:B539"/>
    <mergeCell ref="C538:C539"/>
    <mergeCell ref="B540:B541"/>
    <mergeCell ref="C540:C541"/>
    <mergeCell ref="B542:B543"/>
    <mergeCell ref="C542:C543"/>
    <mergeCell ref="B544:B545"/>
    <mergeCell ref="C544:C545"/>
    <mergeCell ref="B546:B547"/>
    <mergeCell ref="C546:C547"/>
    <mergeCell ref="B548:B549"/>
    <mergeCell ref="C548:C549"/>
    <mergeCell ref="B550:B551"/>
    <mergeCell ref="C550:C551"/>
    <mergeCell ref="B552:B553"/>
    <mergeCell ref="C552:C553"/>
    <mergeCell ref="B554:B555"/>
    <mergeCell ref="C554:C555"/>
    <mergeCell ref="B556:B557"/>
    <mergeCell ref="C556:C557"/>
    <mergeCell ref="B558:B559"/>
    <mergeCell ref="C558:C559"/>
    <mergeCell ref="B560:B561"/>
    <mergeCell ref="C560:C561"/>
    <mergeCell ref="B562:B563"/>
    <mergeCell ref="C562:C563"/>
    <mergeCell ref="B564:B565"/>
    <mergeCell ref="C564:C565"/>
    <mergeCell ref="B566:B567"/>
    <mergeCell ref="C566:C567"/>
    <mergeCell ref="B568:B569"/>
    <mergeCell ref="C568:C569"/>
    <mergeCell ref="B570:B571"/>
    <mergeCell ref="C570:C571"/>
    <mergeCell ref="B572:B573"/>
    <mergeCell ref="C572:C573"/>
    <mergeCell ref="B574:B575"/>
    <mergeCell ref="C574:C575"/>
    <mergeCell ref="B576:B577"/>
    <mergeCell ref="C576:C577"/>
    <mergeCell ref="B578:B579"/>
    <mergeCell ref="C578:C579"/>
    <mergeCell ref="B580:B581"/>
    <mergeCell ref="C580:C581"/>
    <mergeCell ref="B582:B583"/>
    <mergeCell ref="C582:C583"/>
    <mergeCell ref="B584:B585"/>
    <mergeCell ref="C584:C585"/>
    <mergeCell ref="B586:B587"/>
    <mergeCell ref="C586:C587"/>
    <mergeCell ref="B588:B589"/>
    <mergeCell ref="C588:C589"/>
    <mergeCell ref="B590:B591"/>
    <mergeCell ref="C590:C591"/>
    <mergeCell ref="B592:B593"/>
    <mergeCell ref="C592:C593"/>
    <mergeCell ref="B594:B595"/>
    <mergeCell ref="C594:C595"/>
    <mergeCell ref="B596:B597"/>
    <mergeCell ref="C596:C597"/>
    <mergeCell ref="B598:B599"/>
    <mergeCell ref="C598:C599"/>
    <mergeCell ref="B600:B601"/>
    <mergeCell ref="C600:C601"/>
    <mergeCell ref="B602:B603"/>
    <mergeCell ref="C602:C603"/>
    <mergeCell ref="B604:B605"/>
    <mergeCell ref="C604:C605"/>
    <mergeCell ref="B606:B607"/>
    <mergeCell ref="C606:C607"/>
    <mergeCell ref="B608:B609"/>
    <mergeCell ref="C608:C609"/>
    <mergeCell ref="B610:B611"/>
    <mergeCell ref="C610:C611"/>
    <mergeCell ref="B612:B613"/>
    <mergeCell ref="C612:C613"/>
    <mergeCell ref="B614:B615"/>
    <mergeCell ref="C614:C615"/>
    <mergeCell ref="B616:B617"/>
    <mergeCell ref="C616:C617"/>
    <mergeCell ref="B618:B619"/>
    <mergeCell ref="C618:C619"/>
    <mergeCell ref="B620:B621"/>
    <mergeCell ref="C620:C621"/>
    <mergeCell ref="B622:B623"/>
    <mergeCell ref="C622:C623"/>
    <mergeCell ref="B624:B625"/>
    <mergeCell ref="C624:C625"/>
    <mergeCell ref="B626:B627"/>
    <mergeCell ref="C626:C627"/>
    <mergeCell ref="B628:B629"/>
    <mergeCell ref="C628:C629"/>
    <mergeCell ref="B630:B631"/>
    <mergeCell ref="C630:C631"/>
    <mergeCell ref="B632:B633"/>
    <mergeCell ref="C632:C633"/>
    <mergeCell ref="B634:B635"/>
    <mergeCell ref="C634:C635"/>
    <mergeCell ref="B636:B637"/>
    <mergeCell ref="C636:C637"/>
    <mergeCell ref="B638:B639"/>
    <mergeCell ref="C638:C639"/>
    <mergeCell ref="B640:B641"/>
    <mergeCell ref="C640:C641"/>
    <mergeCell ref="B642:B643"/>
    <mergeCell ref="C642:C643"/>
    <mergeCell ref="B644:B645"/>
    <mergeCell ref="C644:C645"/>
    <mergeCell ref="B646:B647"/>
    <mergeCell ref="C646:C647"/>
    <mergeCell ref="B648:B649"/>
    <mergeCell ref="C648:C649"/>
    <mergeCell ref="B650:B651"/>
    <mergeCell ref="C650:C651"/>
    <mergeCell ref="B652:B653"/>
    <mergeCell ref="C652:C653"/>
    <mergeCell ref="B654:B655"/>
    <mergeCell ref="C654:C655"/>
    <mergeCell ref="B656:B657"/>
    <mergeCell ref="C656:C657"/>
    <mergeCell ref="B658:B659"/>
    <mergeCell ref="C658:C659"/>
    <mergeCell ref="B660:B661"/>
    <mergeCell ref="C660:C661"/>
    <mergeCell ref="B662:B663"/>
    <mergeCell ref="C662:C663"/>
    <mergeCell ref="B664:B665"/>
    <mergeCell ref="C664:C665"/>
    <mergeCell ref="B666:B667"/>
    <mergeCell ref="C666:C667"/>
    <mergeCell ref="B668:B669"/>
    <mergeCell ref="C668:C669"/>
    <mergeCell ref="B670:B671"/>
    <mergeCell ref="C670:C671"/>
    <mergeCell ref="B672:B673"/>
    <mergeCell ref="C672:C673"/>
    <mergeCell ref="B674:B675"/>
    <mergeCell ref="C674:C675"/>
    <mergeCell ref="B676:B677"/>
    <mergeCell ref="C676:C677"/>
    <mergeCell ref="B678:B679"/>
    <mergeCell ref="C678:C67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G40 I40 G43 I43 G46 I46 G49 I49 G52 I52 G55 I55 G58 I58 G61 I61 G64 I64 G67 I67 G70 I70 G73 I73 G76 I76 G79 I79 G82 I82 G85 I85 G88 I88 G91 I91 G94 I94 G97 I97 G100 I100 G103 I103 G106 I106 G109 I109 G112 I112 G115 I115 G118 I118 G121 I121 G124 I124 G127 I127 G130 I130 G133 I133 G136 I136 G139 I139 G142 I142 G145 I145 G148 I148 G151 I151 G156 I156 G158 I158 G160 I160 G162 I162 G164 I164 G166 I166 G168 I168 G170 I170 G172 I172 G174 I174 G176 I176 G178 I178 G180 I180 G182 I182 G184 I184 G186 I186 G188 I188 G190 I190 G192 I192 G194 I194 G196 I196 G198 I198 G200 I200 G202 I202 G204 I204 G206 I206 G208 I208 G210 I210 G212 I212 G214 I214 G216 I216 G218 I218 G220 I220 G222 I222 G224 I224 G226 I226 G228 I228 G230 I230 G232 I232 G234 I234 G236 I236 G238 I238 G240 I240 G242 I242 G244 I244 G246 I246 G248 I248 G250 I250 G252 I252 G254 I254 G256 I256 G258 I258 G260 I260 G262 I262 G264 I264 G266 I266 G268 I268 G270 I270 G272 I272 G274 I274 G276 I276 G278 I278 G280 I280 G282 I282 G284 I284 G286 I286 G288 I288 G290 I290 G292 I292 G294 I294 G296 I296 G298 I298 G300 I300 G302 I302 G304 I304 G306 I306 G308 I308 G310 I310 G312 I312 G314 I314 G316 I316 G318 I318 G320 I320 G322 I322 G324 I324 G326 I326 G328 I328 G330 I330 G332 I332 G334 I334 G336 I336 G338 I338 G340 I340 G342 I342 G344 I344 G346 I346 G348 I348 G350 I350 G352 I352 G354 I354 G356 I356 G358 I358 G360 I360 G362 I362 G364 I364 G366 I366 G368 I368 G370 I370 G372 I372 G374 I374 G376 I376 G378 I378 G380 I380 G382 I382 G384 I384 G386 I386 G388 I388 G390 I390 G392 I392 G394 I394 G396 I396 G398 I398 G400 I400 G402 I402 G404 I404 G406 I406 G408 I408 G410 I410 G412 I412 G414 I414 G416 I416 G418 I418 G420 I420 G422 I422 G424 I424 G426 I426 G428 I428 G430 I430 G432 I432 G434 I434 G436 I436 G438 I438 G440 I440 G442 I442 G444 I444 G446 I446 G448 I448 G450 I450 G452 I452 G454 I454 G456 I456 G458 I458 G460 I460 G462 I462 G464 I464 G466 I466 G468 I468 G470 I470 G472 I472 G474 I474 G476 I476 G478 I478 G480 I480 G482 I482 G484 I484 G486 I486 G488 I488 G490 I490 G492 I492 G494 I494 G496 I496 G498 I498 G500 I500 G502 I502 G504 I504 G506 I506 G508 I508 G510 I510 G512 I512 G514 I514 G516 I516 G518 I518 G520 I520 G522 I522 G524 I524 G526 I526 G528 I528 G530 I530 G532 I532 G534 I534 G536 I536 G538 I538 G540 I540 G542 I542 G544 I544 G546 I546 G548 I548 G550 I550 G552 I552 G554 I554 G556 I556 G558 I558 G560 I560 G562 I562 G564 I564 G566 I566 G568 I568 G570 I570 G572 I572 G574 I574 G576 I576 G578 I578 G580 I580 G582 I582 G584 I584 G586 I586 G588 I588 G590 I590 G592 I592 G594 I594 G596 I596 G598 I598 G600 I600 G602 I602 G604 I604 G606 I606 G608 I608 G610 I610 G612 I612 G614 I614 G616 I616 G618 I618 G620 I620 G622 I622 G624 I624 G626 I626 G628 I628 G630 I630 G632 I632 G634 I634 G636 I636 G638 I638 G640 I640 G642 I642 G644 I644 G646 I646 G648 I648 G650 I650 G652 I652 G654 I654 G656 I656 G658 I658 G660 I660 G662 I662 G664 I664 G666 I666 G668 I668 G670 I670 G672 I672 G674 I674 G676 I676 G678 I678">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I39 G41 I41 G42 I42 G44 I44 G45 I45 G47 I47 G48 I48 G50 I50 G51 I51 G53 I53 G54 I54 G56 I56 G57 I57 G59 I59 G60 I60 G62 I62 G63 I63 G65 I65 G66 I66 G68 I68 G69 I69 G71 I71 G72 I72 G74 I74 G75 I75 G77 I77 G78 I78 G80 I80 G81 I81 G83 I83 G84 I84 G86 I86 G87 I87 G89 I89 G90 I90 G92 I92 G93 I93 G95 I95 G96 I96 G98 I98 G99 I99 G101 I101 G102 I102 G104 I104 G105 I105 G107 I107 G108 I108 G110 I110 G111 I111 G113 I113 G114 I114 G116 I116 G117 I117 G119 I119 G120 I120 G122 I122 G123 I123 G125 I125 G126 I126 G128 I128 G129 I129 G131 I131 G132 I132 G134 I134 G135 I135 G137 I137 G138 I138 G140 I140 G141 I141 G143 I143 G144 I144 G146 I146 G147 I147 G149 I149 G150 I150 G152 I152 G153 I153 G157 I157 G159 I159 G161 I161 G163 I163 G165 I165 G167 I167 G169 I169 G171 I171 G173 I173 G175 I175 G177 I177 G179 I179 G181 I181 G183 I183 G185 I185 G187 I187 G189 I189 G191 I191 G193 I193 G195 I195 G197 I197 G199 I199 G201 I201 G203 I203 G205 I205 G207 I207 G209 I209 G211 I211 G213 I213 G215 I215 G217 I217 G219 I219 G221 I221 G223 I223 G225 I225 G227 I227 G229 I229 G231 I231 G233 I233 G235 I235 G237 I237 G239 I239 G241 I241 G243 I243 G245 I245 G247 I247 G249 I249 G251 I251 G253 I253 G255 I255 G257 I257 G259 I259 G261 I261 G263 I263 G265 I265 G267 I267 G269 I269 G271 I271 G273 I273 G275 I275 G277 I277 G279 I279 G281 I281 G283 I283 G285 I285 G287 I287 G289 I289 G291 I291 G293 I293 G295 I295 G297 I297 G299 I299 G301 I301 G303 I303 G305 I305 G307 I307 G309 I309 G311 I311 G313 I313 G315 I315 G317 I317 G319 I319 G321 I321 G323 I323 G325 I325 G327 I327 G329 I329 G331 I331 G333 I333 G335 I335 G337 I337 G339 I339 G341 I341 G343 I343 G345 I345 G347 I347 G349 I349 G351 I351 G353 I353 G355 G357 G359 G361 G363 G365 G367 G369 G371 G373 G375 G377 G379 G381 G383 G385 G387 G389 G391 G393 G395 G397 G399 G401 G403 G405 G407 G409 G411 G413 G415 G417 G419 G421 G423 G425 G427 G429 G431 G433 G435 G437 G439 G441 G443 G445 G447 G449 G451 G453 G455 G457 G459 G461 G463 G465 G467 G469 G471 G473 G475 G477 G479 G481 G483 G485 G487 G489 G491 G493 G495 G497 G499 G501 G503 G505 G507 G509 G511 G513 G515 G517 G519 G521 G523 G525 G527 G529 G531 G533 G535 G537 G539 G541 G543 G545 G547 G549 G551 G553 G555 G557 G559 G561 G563 G565 G567 G569 G571 G573 G575 G577 G579 G581 G583 G585 G587 G589 G591 G593 G595 G597 G599 G601 G603 G605 G607 G609 G611 G613 G615 G617 G619 G621 G623 G625 G627 G629 G631 G633 G635 G637 G639 G641 G643 G645 G647 G649 G651 G653 G655 G657 G659 G661 G663 G665 G667 G669 G671 G673 G675 G677 G679 I355 I357 I359 I361 I363 I365 I367 I369 I371 I373 I375 I377 I379 I381 I383 I385 I387 I389 I391 I393 I395 I397 I399 I401 I403 I405 I407 I409 I411 I413 I415 I417 I419 I421 I423 I425 I427 I429 I431 I433 I435 I437 I439 I441 I443 I445 I447 I449 I451 I453 I455 I457 I459 I461 I463 I465 I467 I469 I471 I473 I475 I477 I479 I481 I483 I485 I487 I489 I491 I493 I495 I497 I499 I501 I503 I505 I507 I509 I511 I513 I515 I517 I519 I521 I523 I525 I527 I529 I531 I533 I535 I537 I539 I541 I543 I545 I547 I549 I551 I553 I555 I557 I559 I561 I563 I565 I567 I569 I571 I573 I575 I577 I579 I581 I583 I585 I587 I589 I591 I593 I595 I597 I599 I601 I603 I605 I607 I609 I611 I613 I615 I617 I619 I621 I623 I625 I627 I629 I631 I633 I635 I637 I639 I641 I643 I645 I647 I649 I651 I653 I655 I657 I659 I661 I663 I665 I667 I669 I671 I673 I675 I677 I679"/>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H37 J37 H38 J38 H39 J39 H40 J40 H41 J41 H42 J42 H43 J43 H44 J44 H45 J45 H46 J46 H47 J47 H48 J48 H49 J49 H50 J50 H51 J51 H52 J52 H53 J53 H54 J54 H55 J55 H56 J56 H57 J57 H58 J58 H59 J59 H60 J60 H61 J61 H62 J62 H63 J63 H64 J64 H65 J65 H66 J66 H67 J67 H68 J68 H69 J69 H70 J70 H71 J71 H72 J72 H73 J73 H74 J74 H75 J75 H76 J76 H77 J77 H78 J78 H79 J79 H80 J80 H81 J81 H82 J82 H83 J83 H84 J84 H85 J85 H86 J86 H87 J87 H88 J88 H89 J89 H90 J90 H91 J91 H92 J92 H93 J93 H94 J94 H95 J95 H96 J96 H97 J97 H98 J98 H99 J99 H100 J100 H101 J101 H102 J102 H103 J103 H104 J104 H105 J105 H106 J106 H107 J107 H108 J108 H109 J109 H110 J110 H111 J111 H112 J112 H113 J113 H114 J114 H115 J115 H116 J116 H117 J117 H118 J118 H119 J119 H120 J120 H121 J121 H122 J122 H123 J123 H124 J124 H125 J125 H126 J126 H127 J127 H128 J128 H129 J129 H130 J130 H131 J131 H132 J132 H133 J133 H134 J134 H135 J135 H136 J136 H137 J137 H138 J138 H139 J139 H140 J140 H141 J141 H142 J142 H143 J143 H144 J144 H145 J145 H146 J146 H147 J147 H148 J148 H149 J149 H150 J150 H151 J151 H152 J152 H153 J153 H156 J156 H157 J157 H158 J158 H159 J159 H160 J160 H161 J161 H162 J162 H163 J163 H164 J164 H165 J165 H166 J166 H167 J167 H168 J168 H169 J169 H170 J170 H171 J171 H172 J172 H173 J173 H174 J174 H175 J175 H176 J176 H177 J177 H178 J178 H179 J179 H180 J180 H181 J181 H182 J182 H183 J183 H184 J184 H185 J185 H186 J186 H187 J187 H188 J188 H189 J189 H190 J190 H191 J191 H192 J192 H193 J193 H194 J194 H195 J195 H196 J196 H197 J197 H198 J198 H199 J199 H200 J200 H201 J201 H202 J202 H203 J203 H204 J204 H205 J205 H206 J206 H207 J207 H208 J208 H209 J209 H210 J210 H211 J211 H212 J212 H213 J213 H214 J214 H215 J215 H216 J216 H217 J217 H218 J218 H219 J219 H220 J220 H221 J221 H222 J222 H223 J223 H224 J224 H225 J225 H226 J226 H227 J227 H228 J228 H229 J229 H230 J230 H231 J231 H232 J232 H233 J233 H234 J234 H235 J235 H236 J236 H237 J237 H238 J238 H239 J239 H240 J240 H241 J241 H242 J242 H243 J243 H244 J244 H245 J245 H246 J246 H247 J247 H248 J248 H249 J249 H250 J250 H251 J251 H252 J252 H253 J253 H254 J254 H255 J255 H256 J256 H257 J257 H258 J258 H259 J259 H260 J260 H261 J261 H262 J262 H263 J263 H264 J264 H265 J265 H266 J266 H267 J267 H268 J268 H269 J269 H270 J270 H271 J271 H272 J272 H273 J273 H274 J274 H275 J275 H276 J276 H277 J277 H278 J278 H279 J279 H280 J280 H281 J281 H282 J282 H283 J283 H284 J284 H285 J285 H286 J286 H287 J287 H288 J288 H289 J289 H290 J290 H291 J291 H292 J292 H293 J293 H294 J294 H295 J295 H296 J296 H297 J297 H298 J298 H299 J299 H300 J300 H301 J301 H302 J302 H303 J303 H304 J304 H305 J305 H306 J306 H307 J307 H308 J308 H309 J309 H310 J310 H311 J311 H312 J312 H313 J313 H314 J314 H315 J315 H316 J316 H317 J317 H318 J318 H319 J319 H320 J320 H321 J321 H322 J322 H323 J323 H324 J324 H325 J325 H326 J326 H327 J327 H328 J328 H329 J329 H330 J330 H331 J331 H332 J332 H333 J333 H334 J334 H335 J335 H336 J336 H337 J337 H338 J338 H339 J339 H340 J340 H341 J341 H342 J342 H343 J343 H344 J344 H345 J345 H346 J346 H347 J347 H348 J348 H349 J349 H350 J350 H351 J351 H352 J352 H353 J353 H354 J354 H355:H679 J355:J679">
      <formula1>900</formula1>
    </dataValidation>
    <dataValidation allowBlank="1" showInputMessage="1" showErrorMessage="1" prompt="Для выбора выполните двойной щелчок левой клавиши мыши по ячейке." sqref="I36 G155 I155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3E4D22-3E5E-56BD-04EC-0.335BC011}"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1547</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"ТГК-2"</v>
      </c>
      <c r="G6" s="2252"/>
      <c r="H6" s="2252"/>
      <c r="I6" s="2252"/>
      <c r="J6" s="2252"/>
      <c r="K6" s="2252"/>
      <c r="M6" s="585"/>
      <c r="AB6" s="1151"/>
      <c r="AE6" s="1634">
        <v>16</v>
      </c>
    </row>
    <row customHeight="1" ht="10.5">
      <c r="AE7" s="761">
        <v>10</v>
      </c>
    </row>
    <row customHeight="1" ht="10.5">
      <c r="A8" s="1054"/>
      <c r="B8" s="1054"/>
      <c r="C8" s="1054"/>
      <c r="F8" s="2104" t="s">
        <v>299</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88</v>
      </c>
      <c r="G9" s="2130" t="s">
        <v>1547</v>
      </c>
      <c r="H9" s="2178" t="s">
        <v>1548</v>
      </c>
      <c r="I9" s="2130" t="s">
        <v>1549</v>
      </c>
      <c r="J9" s="2130" t="s">
        <v>1550</v>
      </c>
      <c r="K9" s="2130" t="s">
        <v>1551</v>
      </c>
      <c r="L9" s="2130" t="s">
        <v>1552</v>
      </c>
      <c r="M9" s="2130" t="s">
        <v>1553</v>
      </c>
      <c r="N9" s="2212" t="s">
        <v>1554</v>
      </c>
      <c r="O9" s="2212"/>
      <c r="P9" s="2212"/>
      <c r="Q9" s="2402" t="s">
        <v>1555</v>
      </c>
      <c r="R9" s="2403"/>
      <c r="S9" s="2403"/>
      <c r="T9" s="2404"/>
      <c r="U9" s="2402" t="s">
        <v>1556</v>
      </c>
      <c r="V9" s="2403"/>
      <c r="W9" s="2403"/>
      <c r="X9" s="2404"/>
      <c r="Y9" s="2104" t="s">
        <v>1557</v>
      </c>
      <c r="Z9" s="2105"/>
      <c r="AA9" s="2105"/>
      <c r="AB9" s="2106"/>
      <c r="AE9" s="761">
        <v>41</v>
      </c>
    </row>
    <row customHeight="1" ht="43.050000000000004">
      <c r="A10" s="908"/>
      <c r="B10" s="908"/>
      <c r="C10" s="908"/>
      <c r="F10" s="2178"/>
      <c r="G10" s="2178"/>
      <c r="H10" s="2235"/>
      <c r="I10" s="2178"/>
      <c r="J10" s="2178"/>
      <c r="K10" s="2178"/>
      <c r="L10" s="2178"/>
      <c r="M10" s="2178"/>
      <c r="N10" s="906" t="s">
        <v>1558</v>
      </c>
      <c r="O10" s="906" t="s">
        <v>1559</v>
      </c>
      <c r="P10" s="907" t="s">
        <v>1560</v>
      </c>
      <c r="Q10" s="918" t="s">
        <v>89</v>
      </c>
      <c r="R10" s="918" t="s">
        <v>1561</v>
      </c>
      <c r="S10" s="918" t="s">
        <v>1562</v>
      </c>
      <c r="T10" s="919" t="s">
        <v>1563</v>
      </c>
      <c r="U10" s="918" t="s">
        <v>89</v>
      </c>
      <c r="V10" s="918" t="s">
        <v>1564</v>
      </c>
      <c r="W10" s="918" t="s">
        <v>1562</v>
      </c>
      <c r="X10" s="919" t="s">
        <v>1563</v>
      </c>
      <c r="Y10" s="304" t="s">
        <v>1565</v>
      </c>
      <c r="Z10" s="2104" t="s">
        <v>88</v>
      </c>
      <c r="AA10" s="2106"/>
      <c r="AB10" s="1052" t="s">
        <v>1566</v>
      </c>
      <c r="AE10" s="761">
        <v>41</v>
      </c>
    </row>
    <row s="1645" customFormat="1" customHeight="1" ht="5.25" hidden="1">
      <c r="A11" s="1055"/>
      <c r="B11" s="1055"/>
      <c r="C11" s="1055"/>
      <c r="E11" s="1053"/>
      <c r="F11" s="2409" t="s">
        <v>375</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1567</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1568</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82</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ABB9E3-BD11-45E7-E738-0.2E115CA5}"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"ТГК-2"</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299</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1569</v>
      </c>
      <c r="G9" s="2412" t="s">
        <v>1570</v>
      </c>
      <c r="H9" s="2413"/>
      <c r="I9" s="2130" t="s">
        <v>1571</v>
      </c>
      <c r="J9" s="2130"/>
      <c r="K9" s="2130" t="s">
        <v>1572</v>
      </c>
      <c r="L9" s="2130"/>
      <c r="M9" s="2130"/>
      <c r="N9" s="2130"/>
      <c r="O9" s="2130"/>
      <c r="P9" s="2130"/>
      <c r="Q9" s="2130"/>
      <c r="R9" s="2130"/>
      <c r="S9" s="2130"/>
      <c r="T9" s="2130"/>
      <c r="U9" s="2130"/>
      <c r="V9" s="2130"/>
      <c r="W9" s="2130"/>
      <c r="X9" s="2130"/>
      <c r="Y9" s="2130"/>
      <c r="Z9" s="2195" t="s">
        <v>1573</v>
      </c>
      <c r="AA9" s="2196"/>
      <c r="AB9" s="2130" t="s">
        <v>1574</v>
      </c>
      <c r="AC9" s="2130"/>
      <c r="AD9" s="2130"/>
      <c r="AE9" s="2130"/>
      <c r="AF9" s="2178" t="s">
        <v>1575</v>
      </c>
      <c r="AG9" s="2130" t="s">
        <v>1576</v>
      </c>
      <c r="AH9" s="2130"/>
      <c r="AI9" s="2178" t="s">
        <v>1577</v>
      </c>
      <c r="AJ9" s="2130" t="s">
        <v>1578</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1579</v>
      </c>
      <c r="L10" s="2104" t="s">
        <v>1580</v>
      </c>
      <c r="M10" s="2106"/>
      <c r="N10" s="2130" t="s">
        <v>1581</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1582</v>
      </c>
      <c r="M11" s="2178" t="s">
        <v>1583</v>
      </c>
      <c r="N11" s="2130" t="s">
        <v>1584</v>
      </c>
      <c r="O11" s="2130"/>
      <c r="P11" s="2421" t="s">
        <v>1565</v>
      </c>
      <c r="Q11" s="2421" t="s">
        <v>1585</v>
      </c>
      <c r="R11" s="2421" t="s">
        <v>1586</v>
      </c>
      <c r="S11" s="2421" t="s">
        <v>1587</v>
      </c>
      <c r="T11" s="2421"/>
      <c r="U11" s="2421"/>
      <c r="V11" s="2421"/>
      <c r="W11" s="2421"/>
      <c r="X11" s="2421"/>
      <c r="Y11" s="2421"/>
      <c r="Z11" s="2197"/>
      <c r="AA11" s="2198"/>
      <c r="AB11" s="2130" t="s">
        <v>1588</v>
      </c>
      <c r="AC11" s="2130"/>
      <c r="AD11" s="2104" t="s">
        <v>1589</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89</v>
      </c>
      <c r="J12" s="1156" t="s">
        <v>1590</v>
      </c>
      <c r="K12" s="2130"/>
      <c r="L12" s="2235"/>
      <c r="M12" s="2235"/>
      <c r="N12" s="2130"/>
      <c r="O12" s="2130"/>
      <c r="P12" s="2421"/>
      <c r="Q12" s="2421"/>
      <c r="R12" s="2421"/>
      <c r="S12" s="1137" t="s">
        <v>86</v>
      </c>
      <c r="T12" s="1137" t="s">
        <v>87</v>
      </c>
      <c r="U12" s="1137" t="s">
        <v>85</v>
      </c>
      <c r="V12" s="1137" t="s">
        <v>1591</v>
      </c>
      <c r="W12" s="1137" t="s">
        <v>85</v>
      </c>
      <c r="X12" s="1137" t="s">
        <v>1592</v>
      </c>
      <c r="Y12" s="1137" t="s">
        <v>1593</v>
      </c>
      <c r="Z12" s="2203"/>
      <c r="AA12" s="2204"/>
      <c r="AB12" s="1144" t="s">
        <v>1594</v>
      </c>
      <c r="AC12" s="1144" t="s">
        <v>1595</v>
      </c>
      <c r="AD12" s="1144" t="s">
        <v>1594</v>
      </c>
      <c r="AE12" s="1144" t="s">
        <v>1595</v>
      </c>
      <c r="AF12" s="2235"/>
      <c r="AG12" s="1157" t="s">
        <v>1596</v>
      </c>
      <c r="AH12" s="1157" t="s">
        <v>1597</v>
      </c>
      <c r="AI12" s="2235"/>
      <c r="AJ12" s="1157" t="s">
        <v>1596</v>
      </c>
      <c r="AK12" s="1157" t="s">
        <v>1597</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1598</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82</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CFA466-D846-1EF2-A996-0.4A47F345}"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"ТГК-2"</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299</v>
      </c>
      <c r="G9" s="2423"/>
      <c r="H9" s="2423"/>
      <c r="I9" s="2423"/>
      <c r="J9" s="2423"/>
      <c r="K9" s="1243"/>
      <c r="L9" s="1160"/>
      <c r="M9" s="1160"/>
      <c r="N9" s="1160"/>
      <c r="O9" s="1160"/>
      <c r="P9" s="1160"/>
      <c r="Q9" s="1160"/>
      <c r="R9" s="1160"/>
      <c r="S9" s="1160"/>
      <c r="T9" s="1160"/>
      <c r="U9" s="1160"/>
      <c r="V9" s="1160"/>
      <c r="W9" s="1158">
        <v>10</v>
      </c>
    </row>
    <row customHeight="1" ht="25.2">
      <c r="E10" s="1160"/>
      <c r="F10" s="2426" t="s">
        <v>88</v>
      </c>
      <c r="G10" s="2431" t="s">
        <v>1599</v>
      </c>
      <c r="H10" s="2429" t="s">
        <v>1600</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1601</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1602</v>
      </c>
      <c r="G14" s="2424" t="s">
        <v>1603</v>
      </c>
      <c r="H14" s="2424"/>
      <c r="I14" s="2424"/>
      <c r="J14" s="2424"/>
      <c r="K14" s="1237"/>
      <c r="W14" s="1158">
        <v>11</v>
      </c>
    </row>
    <row customHeight="1" ht="11.549999999999999">
      <c r="F15" s="1233">
        <v>1</v>
      </c>
      <c r="G15" s="693" t="s">
        <v>1604</v>
      </c>
      <c r="H15" s="1239">
        <f>SUM(I15:J15)</f>
        <v>0</v>
      </c>
      <c r="I15" s="1239">
        <f>SUM(I16:I27)</f>
        <v>0</v>
      </c>
      <c r="J15" s="1228"/>
      <c r="K15" s="1237"/>
      <c r="W15" s="1158">
        <v>11</v>
      </c>
    </row>
    <row customHeight="1" ht="24">
      <c r="F16" s="1233" t="s">
        <v>1605</v>
      </c>
      <c r="G16" s="1240" t="s">
        <v>1606</v>
      </c>
      <c r="H16" s="1239">
        <f>SUM(I16:J16)</f>
        <v>0</v>
      </c>
      <c r="I16" s="1238"/>
      <c r="J16" s="1228"/>
      <c r="K16" s="1237"/>
      <c r="W16" s="1158">
        <v>23</v>
      </c>
    </row>
    <row customHeight="1" ht="24">
      <c r="F17" s="1233" t="s">
        <v>1607</v>
      </c>
      <c r="G17" s="1240" t="s">
        <v>1608</v>
      </c>
      <c r="H17" s="1239">
        <f>SUM(I17:J17)</f>
        <v>0</v>
      </c>
      <c r="I17" s="1238"/>
      <c r="J17" s="1228"/>
      <c r="K17" s="1237"/>
      <c r="W17" s="1158">
        <v>23</v>
      </c>
    </row>
    <row customHeight="1" ht="35.699999999999996">
      <c r="F18" s="1233" t="s">
        <v>1609</v>
      </c>
      <c r="G18" s="1240" t="s">
        <v>1610</v>
      </c>
      <c r="H18" s="1239">
        <f>SUM(I18:J18)</f>
        <v>0</v>
      </c>
      <c r="I18" s="1238"/>
      <c r="J18" s="1228"/>
      <c r="K18" s="1237"/>
      <c r="W18" s="1158">
        <v>34</v>
      </c>
    </row>
    <row customHeight="1" ht="35.699999999999996">
      <c r="F19" s="1233" t="s">
        <v>1611</v>
      </c>
      <c r="G19" s="1240" t="s">
        <v>1612</v>
      </c>
      <c r="H19" s="1239">
        <f>SUM(I19:J19)</f>
        <v>0</v>
      </c>
      <c r="I19" s="1238"/>
      <c r="J19" s="1228"/>
      <c r="K19" s="1237"/>
      <c r="W19" s="1158">
        <v>34</v>
      </c>
    </row>
    <row customHeight="1" ht="48.29999999999999">
      <c r="F20" s="1233" t="s">
        <v>1613</v>
      </c>
      <c r="G20" s="1240" t="s">
        <v>1614</v>
      </c>
      <c r="H20" s="1239">
        <f>SUM(I20:J20)</f>
        <v>0</v>
      </c>
      <c r="I20" s="1238"/>
      <c r="J20" s="1228"/>
      <c r="K20" s="1237"/>
      <c r="W20" s="1158">
        <v>46</v>
      </c>
    </row>
    <row customHeight="1" ht="35.699999999999996">
      <c r="F21" s="1233" t="s">
        <v>1615</v>
      </c>
      <c r="G21" s="1240" t="s">
        <v>1616</v>
      </c>
      <c r="H21" s="1239">
        <f>SUM(I21:J21)</f>
        <v>0</v>
      </c>
      <c r="I21" s="1238"/>
      <c r="J21" s="1228"/>
      <c r="K21" s="1237"/>
      <c r="W21" s="1158">
        <v>34</v>
      </c>
    </row>
    <row customHeight="1" ht="35.699999999999996">
      <c r="F22" s="1233" t="s">
        <v>1617</v>
      </c>
      <c r="G22" s="1240" t="s">
        <v>1618</v>
      </c>
      <c r="H22" s="1239">
        <f>SUM(I22:J22)</f>
        <v>0</v>
      </c>
      <c r="I22" s="1238"/>
      <c r="J22" s="1228"/>
      <c r="K22" s="1237"/>
      <c r="W22" s="1158">
        <v>34</v>
      </c>
    </row>
    <row customHeight="1" ht="24">
      <c r="F23" s="1233" t="s">
        <v>1619</v>
      </c>
      <c r="G23" s="1240" t="s">
        <v>1620</v>
      </c>
      <c r="H23" s="1239">
        <f>SUM(I23:J23)</f>
        <v>0</v>
      </c>
      <c r="I23" s="1238"/>
      <c r="J23" s="1228"/>
      <c r="K23" s="1237"/>
      <c r="W23" s="1158">
        <v>23</v>
      </c>
    </row>
    <row customHeight="1" ht="24">
      <c r="F24" s="1233" t="s">
        <v>1621</v>
      </c>
      <c r="G24" s="1240" t="s">
        <v>1622</v>
      </c>
      <c r="H24" s="1239">
        <f>SUM(I24:J24)</f>
        <v>0</v>
      </c>
      <c r="I24" s="1238"/>
      <c r="J24" s="1228"/>
      <c r="K24" s="1237"/>
      <c r="W24" s="1158">
        <v>23</v>
      </c>
    </row>
    <row customHeight="1" ht="35.699999999999996">
      <c r="F25" s="1233" t="s">
        <v>1623</v>
      </c>
      <c r="G25" s="1240" t="s">
        <v>1624</v>
      </c>
      <c r="H25" s="1239">
        <f>SUM(I25:J25)</f>
        <v>0</v>
      </c>
      <c r="I25" s="1238"/>
      <c r="J25" s="1228"/>
      <c r="K25" s="1237"/>
      <c r="W25" s="1158">
        <v>34</v>
      </c>
    </row>
    <row customHeight="1" ht="35.699999999999996">
      <c r="F26" s="1233" t="s">
        <v>1625</v>
      </c>
      <c r="G26" s="1240" t="s">
        <v>1626</v>
      </c>
      <c r="H26" s="1239">
        <f>SUM(I26:J26)</f>
        <v>0</v>
      </c>
      <c r="I26" s="1238"/>
      <c r="J26" s="1228"/>
      <c r="K26" s="1237"/>
      <c r="W26" s="1158">
        <v>34</v>
      </c>
    </row>
    <row customHeight="1" ht="11.549999999999999">
      <c r="F27" s="1233" t="s">
        <v>1627</v>
      </c>
      <c r="G27" s="1240" t="s">
        <v>1628</v>
      </c>
      <c r="H27" s="1239">
        <f>SUM(I27:J27)</f>
        <v>0</v>
      </c>
      <c r="I27" s="1238"/>
      <c r="J27" s="1228"/>
      <c r="K27" s="1237"/>
      <c r="W27" s="1158">
        <v>11</v>
      </c>
    </row>
    <row customHeight="1" ht="11.549999999999999">
      <c r="F28" s="1233">
        <v>2</v>
      </c>
      <c r="G28" s="693" t="s">
        <v>1629</v>
      </c>
      <c r="H28" s="1239">
        <f>SUM(I28:J28)</f>
        <v>0</v>
      </c>
      <c r="I28" s="1239">
        <f>SUM(I29:I31)</f>
        <v>0</v>
      </c>
      <c r="J28" s="1228"/>
      <c r="K28" s="1237"/>
      <c r="W28" s="1158">
        <v>11</v>
      </c>
    </row>
    <row customHeight="1" ht="11.549999999999999">
      <c r="F29" s="1233" t="s">
        <v>708</v>
      </c>
      <c r="G29" s="1240" t="s">
        <v>1630</v>
      </c>
      <c r="H29" s="1239">
        <f>SUM(I29:J29)</f>
        <v>0</v>
      </c>
      <c r="I29" s="1238"/>
      <c r="J29" s="1228"/>
      <c r="K29" s="1237"/>
      <c r="W29" s="1158">
        <v>11</v>
      </c>
    </row>
    <row customHeight="1" ht="11.549999999999999">
      <c r="F30" s="1233" t="s">
        <v>306</v>
      </c>
      <c r="G30" s="1240" t="s">
        <v>1631</v>
      </c>
      <c r="H30" s="1239">
        <f>SUM(I30:J30)</f>
        <v>0</v>
      </c>
      <c r="I30" s="1238"/>
      <c r="J30" s="1228"/>
      <c r="K30" s="1237"/>
      <c r="W30" s="1158">
        <v>11</v>
      </c>
    </row>
    <row customHeight="1" ht="11.549999999999999">
      <c r="F31" s="1233" t="s">
        <v>309</v>
      </c>
      <c r="G31" s="1240" t="s">
        <v>1632</v>
      </c>
      <c r="H31" s="1239">
        <f>SUM(I31:J31)</f>
        <v>0</v>
      </c>
      <c r="I31" s="1238"/>
      <c r="J31" s="1228"/>
      <c r="K31" s="1237"/>
      <c r="W31" s="1158">
        <v>11</v>
      </c>
    </row>
    <row customHeight="1" ht="11.549999999999999">
      <c r="F32" s="1233">
        <v>3</v>
      </c>
      <c r="G32" s="693" t="s">
        <v>1633</v>
      </c>
      <c r="H32" s="1239">
        <f>SUM(I32:J32)</f>
        <v>0</v>
      </c>
      <c r="I32" s="1239">
        <f>SUM(I33:I34)</f>
        <v>0</v>
      </c>
      <c r="J32" s="1228"/>
      <c r="K32" s="1237"/>
      <c r="W32" s="1158">
        <v>11</v>
      </c>
    </row>
    <row customHeight="1" ht="48.29999999999999">
      <c r="F33" s="1233" t="s">
        <v>323</v>
      </c>
      <c r="G33" s="1240" t="s">
        <v>1634</v>
      </c>
      <c r="H33" s="1239">
        <f>SUM(I33:J33)</f>
        <v>0</v>
      </c>
      <c r="I33" s="1238"/>
      <c r="J33" s="1228"/>
      <c r="K33" s="1237"/>
      <c r="W33" s="1158">
        <v>46</v>
      </c>
    </row>
    <row customHeight="1" ht="11.549999999999999">
      <c r="F34" s="1233" t="s">
        <v>331</v>
      </c>
      <c r="G34" s="1240" t="s">
        <v>1635</v>
      </c>
      <c r="H34" s="1239">
        <f>SUM(I34:J34)</f>
        <v>0</v>
      </c>
      <c r="I34" s="1238"/>
      <c r="J34" s="1228"/>
      <c r="K34" s="1237"/>
      <c r="W34" s="1158">
        <v>11</v>
      </c>
    </row>
    <row customHeight="1" ht="11.549999999999999">
      <c r="F35" s="1233">
        <v>4</v>
      </c>
      <c r="G35" s="693" t="s">
        <v>1636</v>
      </c>
      <c r="H35" s="1239">
        <f>SUM(I35:J35)</f>
        <v>0</v>
      </c>
      <c r="I35" s="1238"/>
      <c r="J35" s="1228"/>
      <c r="K35" s="1237"/>
      <c r="W35" s="1158">
        <v>11</v>
      </c>
    </row>
    <row customHeight="1" ht="11.549999999999999">
      <c r="F36" s="1233"/>
      <c r="G36" s="696" t="s">
        <v>1637</v>
      </c>
      <c r="H36" s="1239">
        <f>SUM(I36:J36)</f>
        <v>0</v>
      </c>
      <c r="I36" s="1239">
        <f>SUM(I15,I28,I32,I35)</f>
        <v>0</v>
      </c>
      <c r="J36" s="1228"/>
      <c r="K36" s="1237"/>
      <c r="W36" s="1158">
        <v>11</v>
      </c>
    </row>
    <row customHeight="1" ht="29.25">
      <c r="F37" s="1234" t="s">
        <v>1638</v>
      </c>
      <c r="G37" s="2425" t="s">
        <v>1639</v>
      </c>
      <c r="H37" s="2425"/>
      <c r="I37" s="2425"/>
      <c r="J37" s="2425"/>
      <c r="K37" s="1237"/>
      <c r="W37" s="1158">
        <v>28</v>
      </c>
    </row>
    <row customHeight="1" ht="24">
      <c r="F38" s="1233" t="s">
        <v>109</v>
      </c>
      <c r="G38" s="693" t="s">
        <v>1640</v>
      </c>
      <c r="H38" s="1239">
        <f>SUM(I38:J38)</f>
        <v>0</v>
      </c>
      <c r="I38" s="1239">
        <f>SUM(I39,I44,I47)</f>
        <v>0</v>
      </c>
      <c r="J38" s="1228"/>
      <c r="K38" s="1237"/>
      <c r="W38" s="1158">
        <v>23</v>
      </c>
    </row>
    <row customHeight="1" ht="11.549999999999999">
      <c r="F39" s="1233" t="s">
        <v>1605</v>
      </c>
      <c r="G39" s="1240" t="s">
        <v>1604</v>
      </c>
      <c r="H39" s="1239">
        <f>SUM(I39:J39)</f>
        <v>0</v>
      </c>
      <c r="I39" s="1239">
        <f>SUM(I40:I43)</f>
        <v>0</v>
      </c>
      <c r="J39" s="1228"/>
      <c r="K39" s="1237"/>
      <c r="W39" s="1158">
        <v>11</v>
      </c>
    </row>
    <row customHeight="1" ht="24">
      <c r="F40" s="1233" t="s">
        <v>1641</v>
      </c>
      <c r="G40" s="1241" t="s">
        <v>1642</v>
      </c>
      <c r="H40" s="1239">
        <f>SUM(I40:J40)</f>
        <v>0</v>
      </c>
      <c r="I40" s="1238"/>
      <c r="J40" s="1228"/>
      <c r="K40" s="1237"/>
      <c r="W40" s="1158">
        <v>23</v>
      </c>
    </row>
    <row customHeight="1" ht="11.549999999999999">
      <c r="F41" s="1233" t="s">
        <v>1643</v>
      </c>
      <c r="G41" s="1241" t="s">
        <v>1644</v>
      </c>
      <c r="H41" s="1239">
        <f>SUM(I41:J41)</f>
        <v>0</v>
      </c>
      <c r="I41" s="1238"/>
      <c r="J41" s="1228"/>
      <c r="K41" s="1237"/>
      <c r="W41" s="1158">
        <v>11</v>
      </c>
    </row>
    <row customHeight="1" ht="11.549999999999999">
      <c r="F42" s="1233" t="s">
        <v>1645</v>
      </c>
      <c r="G42" s="1241" t="s">
        <v>1646</v>
      </c>
      <c r="H42" s="1239">
        <f>SUM(I42:J42)</f>
        <v>0</v>
      </c>
      <c r="I42" s="1238"/>
      <c r="J42" s="1228"/>
      <c r="K42" s="1237"/>
      <c r="W42" s="1158">
        <v>11</v>
      </c>
    </row>
    <row customHeight="1" ht="35.699999999999996">
      <c r="F43" s="1233" t="s">
        <v>1647</v>
      </c>
      <c r="G43" s="1241" t="s">
        <v>1648</v>
      </c>
      <c r="H43" s="1239">
        <f>SUM(I43:J43)</f>
        <v>0</v>
      </c>
      <c r="I43" s="1238"/>
      <c r="J43" s="1228"/>
      <c r="K43" s="1237"/>
      <c r="W43" s="1158">
        <v>34</v>
      </c>
    </row>
    <row customHeight="1" ht="11.549999999999999">
      <c r="F44" s="1233" t="s">
        <v>1607</v>
      </c>
      <c r="G44" s="1240" t="s">
        <v>1633</v>
      </c>
      <c r="H44" s="1239">
        <f>SUM(I44:J44)</f>
        <v>0</v>
      </c>
      <c r="I44" s="1239">
        <f>SUM(I45:I46)</f>
        <v>0</v>
      </c>
      <c r="J44" s="1228"/>
      <c r="K44" s="1237"/>
      <c r="W44" s="1158">
        <v>11</v>
      </c>
    </row>
    <row customHeight="1" ht="48.29999999999999">
      <c r="F45" s="1233" t="s">
        <v>1649</v>
      </c>
      <c r="G45" s="1241" t="s">
        <v>1634</v>
      </c>
      <c r="H45" s="1239">
        <f>SUM(I45:J45)</f>
        <v>0</v>
      </c>
      <c r="I45" s="1238"/>
      <c r="J45" s="1228"/>
      <c r="K45" s="1237"/>
      <c r="W45" s="1158">
        <v>46</v>
      </c>
    </row>
    <row customHeight="1" ht="11.549999999999999">
      <c r="F46" s="1233" t="s">
        <v>1650</v>
      </c>
      <c r="G46" s="1241" t="s">
        <v>1635</v>
      </c>
      <c r="H46" s="1239">
        <f>SUM(I46:J46)</f>
        <v>0</v>
      </c>
      <c r="I46" s="1238"/>
      <c r="J46" s="1228"/>
      <c r="K46" s="1237"/>
      <c r="W46" s="1158">
        <v>11</v>
      </c>
    </row>
    <row customHeight="1" ht="11.549999999999999">
      <c r="F47" s="1233" t="s">
        <v>1609</v>
      </c>
      <c r="G47" s="1240" t="s">
        <v>1651</v>
      </c>
      <c r="H47" s="1239">
        <f>SUM(I47:J47)</f>
        <v>0</v>
      </c>
      <c r="I47" s="1238"/>
      <c r="J47" s="1228"/>
      <c r="K47" s="1237"/>
      <c r="W47" s="1158">
        <v>11</v>
      </c>
    </row>
    <row customHeight="1" ht="24">
      <c r="F48" s="1233" t="s">
        <v>110</v>
      </c>
      <c r="G48" s="693" t="s">
        <v>1652</v>
      </c>
      <c r="H48" s="1239">
        <f>SUM(I48:J48)</f>
        <v>0</v>
      </c>
      <c r="I48" s="1239">
        <f>SUM(I49,I54,I57)</f>
        <v>0</v>
      </c>
      <c r="J48" s="1228"/>
      <c r="K48" s="1237"/>
      <c r="W48" s="1158">
        <v>23</v>
      </c>
    </row>
    <row customHeight="1" ht="11.549999999999999">
      <c r="F49" s="1233" t="s">
        <v>708</v>
      </c>
      <c r="G49" s="1240" t="s">
        <v>1604</v>
      </c>
      <c r="H49" s="1239">
        <f>SUM(I49:J49)</f>
        <v>0</v>
      </c>
      <c r="I49" s="1239">
        <f>SUM(I50:I53)</f>
        <v>0</v>
      </c>
      <c r="J49" s="1228"/>
      <c r="K49" s="1237"/>
      <c r="W49" s="1158">
        <v>11</v>
      </c>
    </row>
    <row customHeight="1" ht="24">
      <c r="F50" s="1233" t="s">
        <v>711</v>
      </c>
      <c r="G50" s="1241" t="s">
        <v>1642</v>
      </c>
      <c r="H50" s="1239">
        <f>SUM(I50:J50)</f>
        <v>0</v>
      </c>
      <c r="I50" s="1238"/>
      <c r="J50" s="1228"/>
      <c r="K50" s="1237"/>
      <c r="W50" s="1158">
        <v>23</v>
      </c>
    </row>
    <row customHeight="1" ht="11.549999999999999">
      <c r="F51" s="1233" t="s">
        <v>714</v>
      </c>
      <c r="G51" s="1241" t="s">
        <v>1644</v>
      </c>
      <c r="H51" s="1239">
        <f>SUM(I51:J51)</f>
        <v>0</v>
      </c>
      <c r="I51" s="1238"/>
      <c r="J51" s="1228"/>
      <c r="K51" s="1237"/>
      <c r="W51" s="1158">
        <v>11</v>
      </c>
    </row>
    <row customHeight="1" ht="11.549999999999999">
      <c r="F52" s="1233" t="s">
        <v>1653</v>
      </c>
      <c r="G52" s="1241" t="s">
        <v>1646</v>
      </c>
      <c r="H52" s="1239">
        <f>SUM(I52:J52)</f>
        <v>0</v>
      </c>
      <c r="I52" s="1238"/>
      <c r="J52" s="1228"/>
      <c r="K52" s="1237"/>
      <c r="W52" s="1158">
        <v>11</v>
      </c>
    </row>
    <row customHeight="1" ht="35.699999999999996">
      <c r="F53" s="1233" t="s">
        <v>1654</v>
      </c>
      <c r="G53" s="1241" t="s">
        <v>1648</v>
      </c>
      <c r="H53" s="1239">
        <f>SUM(I53:J53)</f>
        <v>0</v>
      </c>
      <c r="I53" s="1238"/>
      <c r="J53" s="1228"/>
      <c r="K53" s="1237"/>
      <c r="W53" s="1158">
        <v>34</v>
      </c>
    </row>
    <row customHeight="1" ht="11.549999999999999">
      <c r="F54" s="1233" t="s">
        <v>306</v>
      </c>
      <c r="G54" s="1240" t="s">
        <v>1633</v>
      </c>
      <c r="H54" s="1239">
        <f>SUM(I54:J54)</f>
        <v>0</v>
      </c>
      <c r="I54" s="1239">
        <f>SUM(I55:I56)</f>
        <v>0</v>
      </c>
      <c r="J54" s="1228"/>
      <c r="K54" s="1237"/>
      <c r="W54" s="1158">
        <v>11</v>
      </c>
    </row>
    <row customHeight="1" ht="48.29999999999999">
      <c r="F55" s="1233" t="s">
        <v>718</v>
      </c>
      <c r="G55" s="1241" t="s">
        <v>1634</v>
      </c>
      <c r="H55" s="1239">
        <f>SUM(I55:J55)</f>
        <v>0</v>
      </c>
      <c r="I55" s="1238"/>
      <c r="J55" s="1228"/>
      <c r="K55" s="1237"/>
      <c r="W55" s="1158">
        <v>46</v>
      </c>
    </row>
    <row customHeight="1" ht="11.549999999999999">
      <c r="F56" s="1233" t="s">
        <v>720</v>
      </c>
      <c r="G56" s="1241" t="s">
        <v>1635</v>
      </c>
      <c r="H56" s="1239">
        <f>SUM(I56:J56)</f>
        <v>0</v>
      </c>
      <c r="I56" s="1238"/>
      <c r="J56" s="1228"/>
      <c r="K56" s="1237"/>
      <c r="W56" s="1158">
        <v>11</v>
      </c>
    </row>
    <row customHeight="1" ht="11.549999999999999">
      <c r="F57" s="1233" t="s">
        <v>309</v>
      </c>
      <c r="G57" s="1240" t="s">
        <v>1651</v>
      </c>
      <c r="H57" s="1239">
        <f>SUM(I57:J57)</f>
        <v>0</v>
      </c>
      <c r="I57" s="1238"/>
      <c r="J57" s="1228"/>
      <c r="K57" s="1237"/>
      <c r="W57" s="1158">
        <v>11</v>
      </c>
    </row>
    <row customHeight="1" ht="11.549999999999999">
      <c r="F58" s="1233"/>
      <c r="G58" s="1242" t="s">
        <v>1637</v>
      </c>
      <c r="H58" s="1239">
        <f>SUM(I58:J58)</f>
        <v>0</v>
      </c>
      <c r="I58" s="1239">
        <f>SUM(I38,I48)</f>
        <v>0</v>
      </c>
      <c r="J58" s="1228"/>
      <c r="K58" s="1237"/>
      <c r="W58" s="1158">
        <v>11</v>
      </c>
    </row>
    <row customHeight="1" ht="10.5" hidden="1">
      <c r="A59" s="1169" t="s">
        <v>82</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AA748-1B51-624F-0B65-0.E9CA414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"ТГК-2"</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1655</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1656</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299</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88</v>
      </c>
      <c r="G11" s="2208" t="s">
        <v>1657</v>
      </c>
      <c r="H11" s="2440" t="s">
        <v>1658</v>
      </c>
      <c r="I11" s="2440" t="s">
        <v>1659</v>
      </c>
      <c r="J11" s="2441"/>
      <c r="K11" s="2441"/>
      <c r="L11" s="2441"/>
      <c r="M11" s="2441"/>
      <c r="N11" s="2441"/>
      <c r="O11" s="2212" t="s">
        <v>1660</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1660</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1660</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1661</v>
      </c>
      <c r="P12" s="2212"/>
      <c r="Q12" s="2212"/>
      <c r="R12" s="2212"/>
      <c r="S12" s="2212" t="s">
        <v>1662</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1663</v>
      </c>
      <c r="BU12" s="2390"/>
      <c r="BV12" s="2390"/>
      <c r="BW12" s="2436"/>
      <c r="BX12" s="2389" t="s">
        <v>1664</v>
      </c>
      <c r="BY12" s="2390"/>
      <c r="BZ12" s="2390"/>
      <c r="CA12" s="2436"/>
      <c r="CB12" s="2389" t="s">
        <v>1665</v>
      </c>
      <c r="CC12" s="2436"/>
      <c r="CD12" s="2389" t="s">
        <v>1666</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1667</v>
      </c>
      <c r="CZ12" s="2390"/>
      <c r="DA12" s="2390"/>
      <c r="DB12" s="2390"/>
      <c r="DC12" s="2390"/>
      <c r="DD12" s="2436"/>
      <c r="DE12" s="2389" t="s">
        <v>1668</v>
      </c>
      <c r="DF12" s="2436"/>
      <c r="DG12" s="2389" t="s">
        <v>1666</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1669</v>
      </c>
      <c r="P13" s="2212"/>
      <c r="Q13" s="2212"/>
      <c r="R13" s="2212"/>
      <c r="S13" s="2339" t="s">
        <v>1670</v>
      </c>
      <c r="T13" s="2391"/>
      <c r="U13" s="2130" t="s">
        <v>1671</v>
      </c>
      <c r="V13" s="2130"/>
      <c r="W13" s="2130"/>
      <c r="X13" s="2130"/>
      <c r="Y13" s="2130" t="s">
        <v>1672</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1673</v>
      </c>
      <c r="BU13" s="2391"/>
      <c r="BV13" s="2339" t="s">
        <v>1674</v>
      </c>
      <c r="BW13" s="2391"/>
      <c r="BX13" s="2339" t="s">
        <v>1675</v>
      </c>
      <c r="BY13" s="2391"/>
      <c r="BZ13" s="2339" t="s">
        <v>1676</v>
      </c>
      <c r="CA13" s="2391"/>
      <c r="CB13" s="2339" t="s">
        <v>1677</v>
      </c>
      <c r="CC13" s="2391"/>
      <c r="CD13" s="2339" t="s">
        <v>1678</v>
      </c>
      <c r="CE13" s="2391"/>
      <c r="CF13" s="2339" t="s">
        <v>1679</v>
      </c>
      <c r="CG13" s="2391"/>
      <c r="CH13" s="2389" t="s">
        <v>1680</v>
      </c>
      <c r="CI13" s="2390"/>
      <c r="CJ13" s="2390"/>
      <c r="CK13" s="2436"/>
      <c r="CL13" s="2439"/>
      <c r="CM13" s="2437"/>
      <c r="CN13" s="2437"/>
      <c r="CO13" s="2437"/>
      <c r="CP13" s="2437"/>
      <c r="CQ13" s="2437"/>
      <c r="CR13" s="2437"/>
      <c r="CS13" s="2437"/>
      <c r="CT13" s="2437"/>
      <c r="CU13" s="2437"/>
      <c r="CV13" s="2437"/>
      <c r="CW13" s="2437"/>
      <c r="CX13" s="2456"/>
      <c r="CY13" s="2339" t="s">
        <v>1681</v>
      </c>
      <c r="CZ13" s="2391"/>
      <c r="DA13" s="2339" t="s">
        <v>1682</v>
      </c>
      <c r="DB13" s="2391"/>
      <c r="DC13" s="2339" t="s">
        <v>1683</v>
      </c>
      <c r="DD13" s="2391"/>
      <c r="DE13" s="2339" t="s">
        <v>1684</v>
      </c>
      <c r="DF13" s="2391"/>
      <c r="DG13" s="2389" t="s">
        <v>1685</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1686</v>
      </c>
      <c r="P14" s="2391"/>
      <c r="Q14" s="2339" t="s">
        <v>1687</v>
      </c>
      <c r="R14" s="2391"/>
      <c r="S14" s="2340"/>
      <c r="T14" s="2216"/>
      <c r="U14" s="2339" t="s">
        <v>835</v>
      </c>
      <c r="V14" s="2391"/>
      <c r="W14" s="2339" t="s">
        <v>838</v>
      </c>
      <c r="X14" s="2391"/>
      <c r="Y14" s="2339" t="s">
        <v>835</v>
      </c>
      <c r="Z14" s="2391"/>
      <c r="AA14" s="2339" t="s">
        <v>845</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1688</v>
      </c>
      <c r="CI14" s="2391"/>
      <c r="CJ14" s="2339" t="s">
        <v>1689</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1690</v>
      </c>
      <c r="DH14" s="2391"/>
      <c r="DI14" s="2339" t="s">
        <v>1691</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825</v>
      </c>
      <c r="P16" s="2436"/>
      <c r="Q16" s="2389" t="s">
        <v>827</v>
      </c>
      <c r="R16" s="2436"/>
      <c r="S16" s="2389" t="s">
        <v>831</v>
      </c>
      <c r="T16" s="2436"/>
      <c r="U16" s="2389" t="s">
        <v>836</v>
      </c>
      <c r="V16" s="2436"/>
      <c r="W16" s="2389" t="s">
        <v>839</v>
      </c>
      <c r="X16" s="2436"/>
      <c r="Y16" s="2389" t="s">
        <v>843</v>
      </c>
      <c r="Z16" s="2436"/>
      <c r="AA16" s="2389" t="s">
        <v>846</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557</v>
      </c>
      <c r="BU16" s="2436"/>
      <c r="BV16" s="2389" t="s">
        <v>557</v>
      </c>
      <c r="BW16" s="2436"/>
      <c r="BX16" s="2389" t="s">
        <v>557</v>
      </c>
      <c r="BY16" s="2436"/>
      <c r="BZ16" s="2389" t="s">
        <v>557</v>
      </c>
      <c r="CA16" s="2436"/>
      <c r="CB16" s="2389" t="s">
        <v>1692</v>
      </c>
      <c r="CC16" s="2436"/>
      <c r="CD16" s="2389" t="s">
        <v>557</v>
      </c>
      <c r="CE16" s="2436"/>
      <c r="CF16" s="2389" t="s">
        <v>1693</v>
      </c>
      <c r="CG16" s="2436"/>
      <c r="CH16" s="2389" t="s">
        <v>1694</v>
      </c>
      <c r="CI16" s="2436"/>
      <c r="CJ16" s="2389" t="s">
        <v>1694</v>
      </c>
      <c r="CK16" s="2436"/>
      <c r="CL16" s="2439"/>
      <c r="CM16" s="2437"/>
      <c r="CN16" s="2437"/>
      <c r="CO16" s="2437"/>
      <c r="CP16" s="2437"/>
      <c r="CQ16" s="2437"/>
      <c r="CR16" s="2437"/>
      <c r="CS16" s="2437"/>
      <c r="CT16" s="2437"/>
      <c r="CU16" s="2437"/>
      <c r="CV16" s="2437"/>
      <c r="CW16" s="2437"/>
      <c r="CX16" s="2456"/>
      <c r="CY16" s="2339" t="s">
        <v>557</v>
      </c>
      <c r="CZ16" s="2391"/>
      <c r="DA16" s="2339" t="s">
        <v>557</v>
      </c>
      <c r="DB16" s="2391"/>
      <c r="DC16" s="2339" t="s">
        <v>557</v>
      </c>
      <c r="DD16" s="2391"/>
      <c r="DE16" s="2389" t="s">
        <v>1692</v>
      </c>
      <c r="DF16" s="2436"/>
      <c r="DG16" s="2389" t="s">
        <v>1695</v>
      </c>
      <c r="DH16" s="2436"/>
      <c r="DI16" s="2389" t="s">
        <v>1695</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1696</v>
      </c>
      <c r="P17" s="1194" t="s">
        <v>1697</v>
      </c>
      <c r="Q17" s="1194" t="s">
        <v>1696</v>
      </c>
      <c r="R17" s="1194" t="s">
        <v>1697</v>
      </c>
      <c r="S17" s="1194" t="s">
        <v>1696</v>
      </c>
      <c r="T17" s="1194" t="s">
        <v>1697</v>
      </c>
      <c r="U17" s="1194" t="s">
        <v>1696</v>
      </c>
      <c r="V17" s="1194" t="s">
        <v>1697</v>
      </c>
      <c r="W17" s="1194" t="s">
        <v>1696</v>
      </c>
      <c r="X17" s="1194" t="s">
        <v>1697</v>
      </c>
      <c r="Y17" s="1194" t="s">
        <v>1696</v>
      </c>
      <c r="Z17" s="1194" t="s">
        <v>1697</v>
      </c>
      <c r="AA17" s="1194" t="s">
        <v>1696</v>
      </c>
      <c r="AB17" s="1194" t="s">
        <v>1697</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1696</v>
      </c>
      <c r="BU17" s="1194" t="s">
        <v>1697</v>
      </c>
      <c r="BV17" s="1194" t="s">
        <v>1696</v>
      </c>
      <c r="BW17" s="1194" t="s">
        <v>1697</v>
      </c>
      <c r="BX17" s="1194" t="s">
        <v>1696</v>
      </c>
      <c r="BY17" s="1194" t="s">
        <v>1697</v>
      </c>
      <c r="BZ17" s="1194" t="s">
        <v>1696</v>
      </c>
      <c r="CA17" s="1194" t="s">
        <v>1697</v>
      </c>
      <c r="CB17" s="1194" t="s">
        <v>1696</v>
      </c>
      <c r="CC17" s="1194" t="s">
        <v>1697</v>
      </c>
      <c r="CD17" s="1194" t="s">
        <v>1696</v>
      </c>
      <c r="CE17" s="1194" t="s">
        <v>1697</v>
      </c>
      <c r="CF17" s="1194" t="s">
        <v>1696</v>
      </c>
      <c r="CG17" s="1194" t="s">
        <v>1697</v>
      </c>
      <c r="CH17" s="1194" t="s">
        <v>1696</v>
      </c>
      <c r="CI17" s="1194" t="s">
        <v>1697</v>
      </c>
      <c r="CJ17" s="1194" t="s">
        <v>1696</v>
      </c>
      <c r="CK17" s="1194" t="s">
        <v>1697</v>
      </c>
      <c r="CL17" s="2439"/>
      <c r="CM17" s="2437"/>
      <c r="CN17" s="2437"/>
      <c r="CO17" s="2437"/>
      <c r="CP17" s="2437"/>
      <c r="CQ17" s="2437"/>
      <c r="CR17" s="2437"/>
      <c r="CS17" s="2437"/>
      <c r="CT17" s="2437"/>
      <c r="CU17" s="2437"/>
      <c r="CV17" s="2437"/>
      <c r="CW17" s="2437"/>
      <c r="CX17" s="2456"/>
      <c r="CY17" s="1194" t="s">
        <v>1696</v>
      </c>
      <c r="CZ17" s="1194" t="s">
        <v>1697</v>
      </c>
      <c r="DA17" s="1194" t="s">
        <v>1696</v>
      </c>
      <c r="DB17" s="1194" t="s">
        <v>1697</v>
      </c>
      <c r="DC17" s="1194" t="s">
        <v>1696</v>
      </c>
      <c r="DD17" s="1194" t="s">
        <v>1697</v>
      </c>
      <c r="DE17" s="1194" t="s">
        <v>1696</v>
      </c>
      <c r="DF17" s="1194" t="s">
        <v>1697</v>
      </c>
      <c r="DG17" s="1194" t="s">
        <v>1696</v>
      </c>
      <c r="DH17" s="1194" t="s">
        <v>1697</v>
      </c>
      <c r="DI17" s="1194" t="s">
        <v>1696</v>
      </c>
      <c r="DJ17" s="1194" t="s">
        <v>1697</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375</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82</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6F7E3-5F81-7244-F822-0.79CE59CE}" mc:Ignorable="x14ac xr xr2 xr3">
  <sheetPr>
    <tabColor theme="2" tint="-0.1"/>
  </sheetPr>
  <dimension ref="A1:S23"/>
  <sheetViews>
    <sheetView topLeftCell="C4" showGridLines="0" zoomScale="90" workbookViewId="0" tabSelected="1">
      <selection activeCell="Q18" sqref="Q18"/>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688</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"ТГК-2"</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117</v>
      </c>
      <c r="S8" s="508">
        <v>1</v>
      </c>
    </row>
    <row customHeight="1" ht="15.75">
      <c r="C9" s="179"/>
      <c r="D9" s="714"/>
      <c r="E9" s="2370" t="s">
        <v>105</v>
      </c>
      <c r="F9" s="2371"/>
      <c r="G9" s="819" t="str">
        <f>IF(G8="","",INDEX(DIFFERENTIATION_UNMERGE_VD,MATCH(G8,DIFFERENTIATION_ID_DIFF,0)))</f>
        <v/>
      </c>
      <c r="H9" s="819" t="str">
        <f>IF(H8="","",INDEX(DIFFERENTIATION_UNMERGE_VD,MATCH(H8,DIFFERENTIATION_ID_DIFF,0)))</f>
        <v>Подключение (технологическое присоединение) к системе теплоснабжения</v>
      </c>
      <c r="I9" s="2130" t="s">
        <v>300</v>
      </c>
      <c r="S9" s="508">
        <v>15</v>
      </c>
    </row>
    <row s="1638" customFormat="1" customHeight="1" ht="15.75">
      <c r="A10" s="762"/>
      <c r="C10" s="179"/>
      <c r="D10" s="714"/>
      <c r="E10" s="2370" t="s">
        <v>563</v>
      </c>
      <c r="F10" s="2371"/>
      <c r="G10" s="819" t="str">
        <f>IF(G8="","",INDEX(DIFFERENTIATION_UNMERGE_AREA,MATCH(G8,DIFFERENTIATION_ID_DIFF,0)))</f>
        <v/>
      </c>
      <c r="H10" s="819" t="str">
        <f>IF(H8="","",INDEX(DIFFERENTIATION_UNMERGE_AREA,MATCH(H8,DIFFERENTIATION_ID_DIFF,0)))</f>
        <v>Территория 1</v>
      </c>
      <c r="I10" s="2130"/>
      <c r="R10" s="678"/>
      <c r="S10" s="761">
        <v>15</v>
      </c>
    </row>
    <row s="1638" customFormat="1" customHeight="1" ht="15.75">
      <c r="A11" s="762"/>
      <c r="C11" s="179"/>
      <c r="D11" s="714"/>
      <c r="E11" s="2370" t="s">
        <v>564</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299</v>
      </c>
      <c r="E12" s="2373"/>
      <c r="F12" s="2373"/>
      <c r="G12" s="890"/>
      <c r="H12" s="890"/>
      <c r="I12" s="2130"/>
      <c r="R12" s="678"/>
      <c r="S12" s="761">
        <v>15</v>
      </c>
    </row>
    <row customHeight="1" ht="35.699999999999996">
      <c r="C13" s="179"/>
      <c r="D13" s="764" t="s">
        <v>88</v>
      </c>
      <c r="E13" s="763" t="s">
        <v>301</v>
      </c>
      <c r="F13" s="763" t="s">
        <v>565</v>
      </c>
      <c r="G13" s="811" t="s">
        <v>302</v>
      </c>
      <c r="H13" s="757" t="s">
        <v>302</v>
      </c>
      <c r="I13" s="2130"/>
      <c r="S13" s="508">
        <v>34</v>
      </c>
    </row>
    <row customHeight="1" ht="15" hidden="1">
      <c r="C14" s="179"/>
      <c r="D14" s="596" t="s">
        <v>109</v>
      </c>
      <c r="E14" s="596" t="s">
        <v>110</v>
      </c>
      <c r="F14" s="596" t="s">
        <v>90</v>
      </c>
      <c r="G14" s="662" t="str">
        <f>G1&amp;".1"</f>
        <v>.1</v>
      </c>
      <c r="H14" s="662" t="str">
        <f>H1&amp;".1"</f>
        <v>4.1</v>
      </c>
      <c r="I14" s="292"/>
      <c r="S14" s="508">
        <v>0</v>
      </c>
    </row>
    <row customHeight="1" ht="15.75">
      <c r="A15" s="508"/>
      <c r="C15" s="529"/>
      <c r="D15" s="524">
        <v>1</v>
      </c>
      <c r="E15" s="1933" t="str">
        <f>TP_P_A</f>
        <v>Количество поданных заявок</v>
      </c>
      <c r="F15" s="524" t="s">
        <v>1698</v>
      </c>
      <c r="G15" s="688"/>
      <c r="H15" s="688">
        <v>2</v>
      </c>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1698</v>
      </c>
      <c r="G16" s="688"/>
      <c r="H16" s="688">
        <v>1</v>
      </c>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8">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1698</v>
      </c>
      <c r="G17" s="688"/>
      <c r="H17" s="688">
        <v>1</v>
      </c>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305</v>
      </c>
      <c r="G18" s="689"/>
      <c r="H18" s="2640" t="s">
        <v>1699</v>
      </c>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220.5</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1700</v>
      </c>
      <c r="E20" s="691"/>
      <c r="F20" s="512"/>
      <c r="G20" s="512"/>
      <c r="H20" s="512"/>
      <c r="I20" s="1766"/>
      <c r="S20" s="508">
        <v>0</v>
      </c>
    </row>
    <row customHeight="1" ht="29.25">
      <c r="C21" s="454"/>
      <c r="D21" s="542" t="s">
        <v>312</v>
      </c>
      <c r="E21" s="673" t="s">
        <v>1701</v>
      </c>
      <c r="F21" s="1764" t="str">
        <f>IF(TEMPLATE_SPHERE="HEAT","Гкал/час","тыс. куб. м/сутки")</f>
        <v>Гкал/час</v>
      </c>
      <c r="G21" s="683"/>
      <c r="H21" s="683">
        <v>220.5</v>
      </c>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1702</v>
      </c>
      <c r="F22" s="575"/>
      <c r="G22" s="575"/>
      <c r="H22" s="575"/>
      <c r="I22" s="2174"/>
      <c r="R22" s="508"/>
      <c r="S22" s="508">
        <v>15</v>
      </c>
    </row>
    <row customHeight="1" ht="22.5" hidden="1">
      <c r="A23" s="452" t="s">
        <v>82</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F4CC5-B065-8448-B9FF-0.B599981E}"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"ТГК-2"</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299</v>
      </c>
      <c r="E9" s="2212"/>
      <c r="F9" s="2212"/>
      <c r="G9" s="2392" t="s">
        <v>300</v>
      </c>
      <c r="Q9" s="86">
        <v>14</v>
      </c>
    </row>
    <row customHeight="1" ht="24">
      <c r="C10" s="99"/>
      <c r="D10" s="108" t="s">
        <v>88</v>
      </c>
      <c r="E10" s="111" t="s">
        <v>301</v>
      </c>
      <c r="F10" s="111" t="s">
        <v>389</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305</v>
      </c>
      <c r="G12" s="154"/>
      <c r="Q12" s="86">
        <v>62</v>
      </c>
    </row>
    <row customHeight="1" ht="24">
      <c r="A13" s="195"/>
      <c r="C13" s="99"/>
      <c r="D13" s="150" t="s">
        <v>1605</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305</v>
      </c>
      <c r="G13" s="154"/>
      <c r="Q13" s="86">
        <v>23</v>
      </c>
    </row>
    <row customHeight="1" ht="14.699999999999998">
      <c r="A14" s="195"/>
      <c r="C14" s="99"/>
      <c r="D14" s="150" t="s">
        <v>1641</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1703</v>
      </c>
      <c r="F15" s="204"/>
      <c r="G15" s="2174"/>
      <c r="Q15" s="86">
        <v>15</v>
      </c>
    </row>
    <row customHeight="1" ht="14.699999999999998">
      <c r="A16" s="195"/>
      <c r="C16" s="99"/>
      <c r="D16" s="150" t="s">
        <v>1607</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305</v>
      </c>
      <c r="G16" s="340"/>
      <c r="Q16" s="86">
        <v>14</v>
      </c>
    </row>
    <row customHeight="1" ht="14.699999999999998">
      <c r="A17" s="195"/>
      <c r="C17" s="99"/>
      <c r="D17" s="150" t="s">
        <v>1649</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1704</v>
      </c>
      <c r="F18" s="341"/>
      <c r="G18" s="2174"/>
      <c r="I18" s="353"/>
      <c r="J18" s="353"/>
      <c r="Q18" s="345">
        <v>21</v>
      </c>
    </row>
    <row s="1638" customFormat="1" customHeight="1" ht="256.5" hidden="1">
      <c r="A19" s="346"/>
      <c r="B19" s="420"/>
      <c r="C19" s="379"/>
      <c r="D19" s="887" t="s">
        <v>1609</v>
      </c>
      <c r="E19" s="886" t="s">
        <v>1705</v>
      </c>
      <c r="F19" s="388"/>
      <c r="G19" s="340" t="s">
        <v>1706</v>
      </c>
      <c r="I19" s="503"/>
      <c r="J19" s="503"/>
      <c r="Q19" s="761">
        <v>0</v>
      </c>
    </row>
    <row s="1638" customFormat="1" customHeight="1" ht="14.699999999999998">
      <c r="A20" s="346"/>
      <c r="B20" s="149"/>
      <c r="C20" s="310"/>
      <c r="D20" s="888">
        <v>2</v>
      </c>
      <c r="E20" s="333" t="s">
        <v>1707</v>
      </c>
      <c r="F20" s="201" t="s">
        <v>305</v>
      </c>
      <c r="G20" s="340"/>
      <c r="I20" s="353"/>
      <c r="J20" s="353"/>
      <c r="Q20" s="345">
        <v>14</v>
      </c>
    </row>
    <row s="1638" customFormat="1" customHeight="1" ht="18.75" hidden="1">
      <c r="A21" s="346"/>
      <c r="B21" s="149"/>
      <c r="C21" s="310"/>
      <c r="D21" s="336" t="s">
        <v>635</v>
      </c>
      <c r="E21" s="335"/>
      <c r="F21" s="334"/>
      <c r="G21" s="344"/>
      <c r="H21" s="337"/>
      <c r="I21" s="353"/>
      <c r="J21" s="353"/>
      <c r="Q21" s="345">
        <v>0</v>
      </c>
    </row>
    <row customHeight="1" ht="15.75">
      <c r="A22" s="195"/>
      <c r="C22" s="99"/>
      <c r="D22" s="112"/>
      <c r="E22" s="206" t="s">
        <v>321</v>
      </c>
      <c r="F22" s="341"/>
      <c r="G22" s="342"/>
      <c r="Q22" s="86">
        <v>15</v>
      </c>
    </row>
    <row s="1638" customFormat="1" customHeight="1" ht="22.5" hidden="1">
      <c r="A23" s="346"/>
      <c r="B23" s="1163"/>
      <c r="C23" s="379"/>
      <c r="D23" s="1676" t="s">
        <v>110</v>
      </c>
      <c r="E23" s="200" t="s">
        <v>1708</v>
      </c>
      <c r="F23" s="1673" t="s">
        <v>305</v>
      </c>
      <c r="G23" s="348"/>
      <c r="I23" s="1627"/>
      <c r="J23" s="1627"/>
      <c r="Q23" s="1634">
        <v>0</v>
      </c>
    </row>
    <row s="1638" customFormat="1" customHeight="1" ht="14.25" hidden="1">
      <c r="A24" s="346"/>
      <c r="B24" s="1163"/>
      <c r="C24" s="379"/>
      <c r="D24" s="1676" t="s">
        <v>708</v>
      </c>
      <c r="E24" s="1675" t="s">
        <v>1709</v>
      </c>
      <c r="F24" s="1673" t="s">
        <v>305</v>
      </c>
      <c r="G24" s="340"/>
      <c r="I24" s="1627"/>
      <c r="J24" s="1627"/>
      <c r="Q24" s="1634">
        <v>0</v>
      </c>
    </row>
    <row s="1638" customFormat="1" customHeight="1" ht="14.25" hidden="1">
      <c r="A25" s="346"/>
      <c r="B25" s="1163"/>
      <c r="C25" s="379"/>
      <c r="D25" s="1676" t="s">
        <v>711</v>
      </c>
      <c r="E25" s="198"/>
      <c r="F25" s="388"/>
      <c r="G25" s="2172" t="s">
        <v>1710</v>
      </c>
      <c r="I25" s="1627"/>
      <c r="J25" s="1627"/>
      <c r="Q25" s="1634">
        <v>0</v>
      </c>
    </row>
    <row s="1638" customFormat="1" customHeight="1" ht="22.5" hidden="1">
      <c r="A26" s="346"/>
      <c r="B26" s="1163"/>
      <c r="C26" s="379"/>
      <c r="D26" s="350"/>
      <c r="E26" s="352" t="s">
        <v>1711</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82</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AFA8C5-4836-E4A1-89FB-0.5063AD32}"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688</v>
      </c>
      <c r="D2" s="1676"/>
      <c r="E2" s="202"/>
      <c r="F2" s="1673"/>
      <c r="G2" s="1673" t="s">
        <v>305</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688</v>
      </c>
      <c r="D4" s="1676"/>
      <c r="E4" s="208" t="s">
        <v>1712</v>
      </c>
      <c r="F4" s="1673"/>
      <c r="G4" s="260"/>
      <c r="H4" s="1673" t="s">
        <v>305</v>
      </c>
      <c r="K4" s="1627"/>
      <c r="L4" s="1627"/>
      <c r="M4" s="1634">
        <v>0</v>
      </c>
    </row>
    <row s="1638" customFormat="1" customHeight="1" ht="14.25" hidden="1">
      <c r="A5" s="1365"/>
      <c r="B5" s="1163"/>
      <c r="C5" s="347"/>
      <c r="K5" s="1627"/>
      <c r="L5" s="1627"/>
      <c r="M5" s="1634">
        <v>0</v>
      </c>
    </row>
    <row s="1638" customFormat="1" customHeight="1" ht="18.75" hidden="1">
      <c r="A6" s="1686"/>
      <c r="B6" s="1163"/>
      <c r="C6" s="1733" t="s">
        <v>688</v>
      </c>
      <c r="D6" s="1676"/>
      <c r="E6" s="209" t="s">
        <v>1713</v>
      </c>
      <c r="F6" s="1673"/>
      <c r="G6" s="260"/>
      <c r="H6" s="1673" t="s">
        <v>305</v>
      </c>
      <c r="K6" s="1627"/>
      <c r="L6" s="1627"/>
      <c r="M6" s="1634">
        <v>0</v>
      </c>
    </row>
    <row s="1638" customFormat="1" customHeight="1" ht="14.25" hidden="1">
      <c r="A7" s="1365"/>
      <c r="B7" s="1163"/>
      <c r="C7" s="347"/>
      <c r="K7" s="1627"/>
      <c r="L7" s="1627"/>
      <c r="M7" s="1634">
        <v>0</v>
      </c>
    </row>
    <row s="1638" customFormat="1" customHeight="1" ht="18.75" hidden="1">
      <c r="A8" s="1686"/>
      <c r="B8" s="1163"/>
      <c r="C8" s="1733" t="s">
        <v>688</v>
      </c>
      <c r="D8" s="1676"/>
      <c r="E8" s="209" t="s">
        <v>1714</v>
      </c>
      <c r="F8" s="1673"/>
      <c r="G8" s="260"/>
      <c r="H8" s="1673" t="s">
        <v>305</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688</v>
      </c>
      <c r="D10" s="1676"/>
      <c r="E10" s="209" t="s">
        <v>1715</v>
      </c>
      <c r="F10" s="1673"/>
      <c r="G10" s="1677"/>
      <c r="H10" s="1673" t="s">
        <v>305</v>
      </c>
      <c r="K10" s="1627"/>
      <c r="L10" s="1627" t="s">
        <v>1716</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"ТГК-2"</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299</v>
      </c>
      <c r="E18" s="2212"/>
      <c r="F18" s="2212"/>
      <c r="G18" s="2212"/>
      <c r="H18" s="2212"/>
      <c r="I18" s="2392" t="s">
        <v>300</v>
      </c>
      <c r="M18" s="86">
        <v>21</v>
      </c>
    </row>
    <row customHeight="1" ht="22.049999999999997">
      <c r="C19" s="99"/>
      <c r="D19" s="108" t="s">
        <v>88</v>
      </c>
      <c r="E19" s="111" t="s">
        <v>301</v>
      </c>
      <c r="F19" s="111"/>
      <c r="G19" s="111" t="s">
        <v>302</v>
      </c>
      <c r="H19" s="111" t="s">
        <v>389</v>
      </c>
      <c r="I19" s="2392"/>
      <c r="M19" s="86">
        <v>21</v>
      </c>
    </row>
    <row customHeight="1" ht="12" hidden="1">
      <c r="C20" s="99"/>
      <c r="D20" s="90"/>
      <c r="E20" s="90"/>
      <c r="F20" s="90"/>
      <c r="G20" s="90"/>
      <c r="H20" s="90"/>
      <c r="I20" s="90"/>
      <c r="M20" s="86">
        <v>0</v>
      </c>
    </row>
    <row customHeight="1" ht="14.699999999999998">
      <c r="A21" s="1686"/>
      <c r="C21" s="99"/>
      <c r="D21" s="150">
        <v>1</v>
      </c>
      <c r="E21" s="2464" t="s">
        <v>1717</v>
      </c>
      <c r="F21" s="2464"/>
      <c r="G21" s="2464"/>
      <c r="H21" s="2464"/>
      <c r="I21" s="211"/>
      <c r="M21" s="86">
        <v>14</v>
      </c>
    </row>
    <row customHeight="1" ht="21">
      <c r="A22" s="1686"/>
      <c r="C22" s="99"/>
      <c r="D22" s="150" t="s">
        <v>1605</v>
      </c>
      <c r="E22" s="197" t="s">
        <v>1718</v>
      </c>
      <c r="F22" s="201"/>
      <c r="G22" s="1740"/>
      <c r="H22" s="201" t="s">
        <v>305</v>
      </c>
      <c r="I22" s="154" t="s">
        <v>1719</v>
      </c>
      <c r="M22" s="86">
        <v>20</v>
      </c>
    </row>
    <row customHeight="1" ht="60">
      <c r="A23" s="1686"/>
      <c r="C23" s="99"/>
      <c r="D23" s="150" t="s">
        <v>1607</v>
      </c>
      <c r="E23" s="197" t="s">
        <v>1720</v>
      </c>
      <c r="F23" s="201"/>
      <c r="G23" s="260"/>
      <c r="H23" s="216"/>
      <c r="I23" s="261" t="s">
        <v>1721</v>
      </c>
      <c r="M23" s="86">
        <v>57</v>
      </c>
    </row>
    <row customHeight="1" ht="14.699999999999998">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305</v>
      </c>
      <c r="H24" s="216"/>
      <c r="I24" s="262" t="s">
        <v>630</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14.699999999999998">
      <c r="A26" s="1686"/>
      <c r="C26" s="99"/>
      <c r="D26" s="150" t="s">
        <v>323</v>
      </c>
      <c r="E26" s="202"/>
      <c r="F26" s="201"/>
      <c r="G26" s="201" t="s">
        <v>305</v>
      </c>
      <c r="H26" s="216"/>
      <c r="I26" s="2172" t="s">
        <v>1722</v>
      </c>
      <c r="M26" s="86">
        <v>14</v>
      </c>
    </row>
    <row customHeight="1" ht="15.75">
      <c r="A27" s="1686" t="s">
        <v>109</v>
      </c>
      <c r="C27" s="99"/>
      <c r="D27" s="112"/>
      <c r="E27" s="206" t="s">
        <v>321</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1">
      <c r="A29" s="1686"/>
      <c r="C29" s="99"/>
      <c r="D29" s="150" t="s">
        <v>753</v>
      </c>
      <c r="E29" s="208" t="s">
        <v>1712</v>
      </c>
      <c r="F29" s="201"/>
      <c r="G29" s="260"/>
      <c r="H29" s="201" t="s">
        <v>305</v>
      </c>
      <c r="I29" s="2172" t="s">
        <v>1723</v>
      </c>
      <c r="M29" s="86">
        <v>20</v>
      </c>
    </row>
    <row customHeight="1" ht="15.75">
      <c r="A30" s="1686" t="s">
        <v>110</v>
      </c>
      <c r="C30" s="99"/>
      <c r="D30" s="112"/>
      <c r="E30" s="206" t="s">
        <v>321</v>
      </c>
      <c r="F30" s="207"/>
      <c r="G30" s="207"/>
      <c r="H30" s="204"/>
      <c r="I30" s="2174"/>
      <c r="M30" s="86">
        <v>15</v>
      </c>
    </row>
    <row customHeight="1" ht="31.5">
      <c r="A31" s="1686"/>
      <c r="B31" s="149">
        <v>3</v>
      </c>
      <c r="C31" s="99"/>
      <c r="D31" s="150">
        <v>5</v>
      </c>
      <c r="E31"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3"/>
      <c r="G31" s="2463"/>
      <c r="H31" s="2463"/>
      <c r="I31" s="259"/>
      <c r="M31" s="86">
        <v>30</v>
      </c>
    </row>
    <row customHeight="1" ht="27.299999999999997">
      <c r="A32" s="1686"/>
      <c r="C32" s="99"/>
      <c r="D32" s="150" t="s">
        <v>312</v>
      </c>
      <c r="E32"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6"/>
      <c r="G32" s="2406"/>
      <c r="H32" s="2406"/>
      <c r="I32" s="259"/>
      <c r="M32" s="86">
        <v>26</v>
      </c>
    </row>
    <row customHeight="1" ht="14.699999999999998">
      <c r="A33" s="1686"/>
      <c r="C33" s="99"/>
      <c r="D33" s="150" t="s">
        <v>1724</v>
      </c>
      <c r="E33" s="209" t="s">
        <v>1713</v>
      </c>
      <c r="F33" s="201"/>
      <c r="G33" s="260"/>
      <c r="H33" s="201" t="s">
        <v>305</v>
      </c>
      <c r="I33" s="2172" t="s">
        <v>1725</v>
      </c>
      <c r="M33" s="86">
        <v>14</v>
      </c>
    </row>
    <row customHeight="1" ht="15.75">
      <c r="A34" s="1686" t="s">
        <v>90</v>
      </c>
      <c r="C34" s="99"/>
      <c r="D34" s="112"/>
      <c r="E34" s="207" t="s">
        <v>321</v>
      </c>
      <c r="F34" s="203"/>
      <c r="G34" s="203"/>
      <c r="H34" s="204"/>
      <c r="I34" s="2174"/>
      <c r="M34" s="86">
        <v>15</v>
      </c>
    </row>
    <row customHeight="1" ht="25.2">
      <c r="A35" s="1686"/>
      <c r="C35" s="99"/>
      <c r="D35" s="150" t="s">
        <v>881</v>
      </c>
      <c r="E35"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6"/>
      <c r="G35" s="2406"/>
      <c r="H35" s="2406"/>
      <c r="I35" s="259"/>
      <c r="M35" s="86">
        <v>24</v>
      </c>
    </row>
    <row customHeight="1" ht="14.699999999999998">
      <c r="A36" s="1686"/>
      <c r="C36" s="99"/>
      <c r="D36" s="150" t="s">
        <v>1726</v>
      </c>
      <c r="E36" s="209" t="s">
        <v>1714</v>
      </c>
      <c r="F36" s="201"/>
      <c r="G36" s="260"/>
      <c r="H36" s="201" t="s">
        <v>305</v>
      </c>
      <c r="I36" s="2146" t="s">
        <v>1727</v>
      </c>
      <c r="M36" s="86">
        <v>14</v>
      </c>
    </row>
    <row customHeight="1" ht="15.75">
      <c r="A37" s="1686" t="s">
        <v>91</v>
      </c>
      <c r="C37" s="99"/>
      <c r="D37" s="112"/>
      <c r="E37" s="207" t="s">
        <v>321</v>
      </c>
      <c r="F37" s="203"/>
      <c r="G37" s="203"/>
      <c r="H37" s="204"/>
      <c r="I37" s="2146"/>
      <c r="M37" s="86">
        <v>15</v>
      </c>
    </row>
    <row customHeight="1" ht="27.299999999999997">
      <c r="A38" s="1686"/>
      <c r="C38" s="99"/>
      <c r="D38" s="150" t="s">
        <v>882</v>
      </c>
      <c r="E38"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6"/>
      <c r="G38" s="2406"/>
      <c r="H38" s="2406"/>
      <c r="I38" s="259"/>
      <c r="M38" s="86">
        <v>26</v>
      </c>
    </row>
    <row customHeight="1" ht="14.699999999999998">
      <c r="A39" s="1686"/>
      <c r="C39" s="99"/>
      <c r="D39" s="150" t="s">
        <v>883</v>
      </c>
      <c r="E39" s="209" t="s">
        <v>1715</v>
      </c>
      <c r="F39" s="201"/>
      <c r="G39" s="210"/>
      <c r="H39" s="201" t="s">
        <v>305</v>
      </c>
      <c r="I39" s="2172" t="s">
        <v>1728</v>
      </c>
      <c r="L39" s="158" t="s">
        <v>1716</v>
      </c>
      <c r="M39" s="86">
        <v>14</v>
      </c>
    </row>
    <row customHeight="1" ht="15.75">
      <c r="A40" s="1686" t="s">
        <v>111</v>
      </c>
      <c r="C40" s="99"/>
      <c r="D40" s="112"/>
      <c r="E40" s="207" t="s">
        <v>321</v>
      </c>
      <c r="F40" s="203"/>
      <c r="G40" s="203"/>
      <c r="H40" s="204"/>
      <c r="I40" s="2174"/>
      <c r="M40" s="86">
        <v>15</v>
      </c>
    </row>
    <row s="1826" customFormat="1" customHeight="1" ht="3">
      <c r="A41" s="1686"/>
      <c r="K41" s="199"/>
      <c r="L41" s="199"/>
      <c r="M41" s="143">
        <v>3</v>
      </c>
    </row>
    <row customHeight="1" ht="26.25">
      <c r="D42" s="1684" t="s">
        <v>803</v>
      </c>
      <c r="E42"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8"/>
      <c r="G42" s="2288"/>
      <c r="H42" s="2288"/>
      <c r="I42" s="2288"/>
      <c r="M42" s="86">
        <v>25</v>
      </c>
    </row>
    <row customHeight="1" ht="22.5" hidden="1">
      <c r="A43" s="1365" t="s">
        <v>82</v>
      </c>
      <c r="B43" s="149">
        <v>0</v>
      </c>
      <c r="C43" s="100">
        <v>3</v>
      </c>
      <c r="D43" s="86">
        <v>6</v>
      </c>
      <c r="E43" s="86">
        <v>63</v>
      </c>
      <c r="F43" s="86">
        <v>0</v>
      </c>
      <c r="G43" s="86">
        <v>35</v>
      </c>
      <c r="H43" s="86">
        <v>35</v>
      </c>
      <c r="I43" s="86">
        <v>91</v>
      </c>
      <c r="J43" s="86">
        <v>68</v>
      </c>
      <c r="K43" s="158">
        <v>10</v>
      </c>
      <c r="L43" s="158">
        <v>10</v>
      </c>
      <c r="M43" s="86">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E5434-EC57-853B-7B69-0.754372D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156</v>
      </c>
      <c r="B2" s="1783" t="s">
        <v>157</v>
      </c>
      <c r="C2" s="372"/>
      <c r="D2" s="347"/>
      <c r="E2" s="1034"/>
      <c r="F2" s="1034"/>
      <c r="G2" s="2430" t="str">
        <f>INDEX(PT_DIFFERENTIATION_NTAR,MATCH(B2,PT_DIFFERENTIATION_NTAR_ID,0))</f>
        <v/>
      </c>
      <c r="H2" s="1867"/>
      <c r="I2" s="1742"/>
      <c r="J2" s="1776"/>
      <c r="K2" s="1868"/>
      <c r="L2" s="1867" t="s">
        <v>305</v>
      </c>
      <c r="M2" s="1878"/>
      <c r="N2" s="337"/>
      <c r="O2" s="1627"/>
      <c r="P2" s="1627"/>
      <c r="AH2" s="1634">
        <v>0</v>
      </c>
    </row>
    <row s="1638" customFormat="1" customHeight="1" ht="18.75" hidden="1">
      <c r="A3" s="1783"/>
      <c r="B3" s="1783"/>
      <c r="C3" s="372" t="s">
        <v>1729</v>
      </c>
      <c r="D3" s="347"/>
      <c r="E3" s="1034"/>
      <c r="F3" s="1034"/>
      <c r="G3" s="2430"/>
      <c r="H3" s="1503"/>
      <c r="I3" s="654" t="s">
        <v>1730</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156</v>
      </c>
      <c r="B5" s="1783" t="s">
        <v>157</v>
      </c>
      <c r="C5" s="372"/>
      <c r="D5" s="347"/>
      <c r="E5" s="1034"/>
      <c r="F5" s="1034"/>
      <c r="G5" s="2430" t="str">
        <f>INDEX(PT_DIFFERENTIATION_NTAR,MATCH(B5,PT_DIFFERENTIATION_NTAR_ID,0))</f>
        <v/>
      </c>
      <c r="H5" s="1867"/>
      <c r="I5" s="1742"/>
      <c r="J5" s="1776"/>
      <c r="K5" s="1781"/>
      <c r="L5" s="1867" t="s">
        <v>305</v>
      </c>
      <c r="M5" s="1878"/>
      <c r="N5" s="337"/>
      <c r="O5" s="1627"/>
      <c r="P5" s="1627"/>
      <c r="AH5" s="1634">
        <v>0</v>
      </c>
    </row>
    <row s="1638" customFormat="1" customHeight="1" ht="18.75" hidden="1">
      <c r="A6" s="1783"/>
      <c r="B6" s="1783"/>
      <c r="C6" s="372" t="s">
        <v>1731</v>
      </c>
      <c r="D6" s="347"/>
      <c r="E6" s="1034"/>
      <c r="F6" s="1034"/>
      <c r="G6" s="2430"/>
      <c r="H6" s="1503"/>
      <c r="I6" s="654" t="s">
        <v>1730</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305</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305</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утверждении тарифов</v>
      </c>
      <c r="G16" s="2267" t="str">
        <f>IF(TITLE_DATE_PR_CHANGE="",IF(TITLE_DATE_PR="","",TITLE_DATE_PR),TITLE_DATE_PR_CHANGE)</f>
        <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утверждении тарифов</v>
      </c>
      <c r="G17" s="2254" t="str">
        <f>IF(TITLE_NUMBER_PR_CHANGE="",IF(TITLE_NUMBER_PR="","",TITLE_NUMBER_PR),TITLE_NUMBER_PR_CHANGE)</f>
        <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299</v>
      </c>
      <c r="F19" s="2212"/>
      <c r="G19" s="2212"/>
      <c r="H19" s="2212"/>
      <c r="I19" s="2212"/>
      <c r="J19" s="2212"/>
      <c r="K19" s="2212"/>
      <c r="L19" s="2212"/>
      <c r="M19" s="2392" t="s">
        <v>300</v>
      </c>
      <c r="AH19" s="377">
        <v>21</v>
      </c>
    </row>
    <row customHeight="1" ht="22.049999999999997">
      <c r="D20" s="379"/>
      <c r="E20" s="2280" t="s">
        <v>88</v>
      </c>
      <c r="F20" s="2227" t="s">
        <v>123</v>
      </c>
      <c r="G20" s="2227" t="s">
        <v>124</v>
      </c>
      <c r="H20" s="2389" t="s">
        <v>1732</v>
      </c>
      <c r="I20" s="2390"/>
      <c r="J20" s="2436"/>
      <c r="K20" s="2227" t="s">
        <v>302</v>
      </c>
      <c r="L20" s="2227" t="s">
        <v>389</v>
      </c>
      <c r="M20" s="2392"/>
      <c r="AH20" s="377">
        <v>21</v>
      </c>
    </row>
    <row customHeight="1" ht="22.049999999999997">
      <c r="D21" s="379"/>
      <c r="E21" s="2282"/>
      <c r="F21" s="2228"/>
      <c r="G21" s="2228"/>
      <c r="H21" s="2221" t="s">
        <v>1733</v>
      </c>
      <c r="I21" s="2223"/>
      <c r="J21" s="111" t="s">
        <v>1734</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109</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305</v>
      </c>
      <c r="L23" s="2464"/>
      <c r="M23" s="1772"/>
      <c r="N23" s="337"/>
      <c r="AH23" s="377">
        <v>19</v>
      </c>
    </row>
    <row customHeight="1" ht="60.75" hidden="1">
      <c r="A24" s="1783" t="s">
        <v>156</v>
      </c>
      <c r="B24" s="1783" t="s">
        <v>157</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
      </c>
      <c r="H24" s="1865"/>
      <c r="I24" s="1742"/>
      <c r="J24" s="1776"/>
      <c r="K24" s="1868"/>
      <c r="L24" s="1771" t="s">
        <v>305</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1729</v>
      </c>
      <c r="D25" s="2469"/>
      <c r="E25" s="2207"/>
      <c r="F25" s="2473"/>
      <c r="G25" s="2430"/>
      <c r="H25" s="1503"/>
      <c r="I25" s="654" t="s">
        <v>1730</v>
      </c>
      <c r="J25" s="574"/>
      <c r="K25" s="1503"/>
      <c r="L25" s="217"/>
      <c r="M25" s="2173"/>
      <c r="N25" s="337"/>
      <c r="O25" s="1627"/>
      <c r="P25" s="1627"/>
      <c r="AH25" s="1634">
        <v>0</v>
      </c>
    </row>
    <row customHeight="1" ht="0.75" hidden="1">
      <c r="A26" s="1783"/>
      <c r="B26" s="1783"/>
      <c r="C26" s="372" t="s">
        <v>1735</v>
      </c>
      <c r="D26" s="2469"/>
      <c r="E26" s="2207"/>
      <c r="F26" s="2386"/>
      <c r="G26" s="403"/>
      <c r="H26" s="1503"/>
      <c r="I26" s="398"/>
      <c r="J26" s="352"/>
      <c r="K26" s="1503"/>
      <c r="L26" s="204"/>
      <c r="M26" s="2173"/>
      <c r="N26" s="337"/>
      <c r="AH26" s="377">
        <v>0</v>
      </c>
    </row>
    <row s="1638" customFormat="1" customHeight="1" ht="45" hidden="1">
      <c r="A27" s="1783" t="s">
        <v>161</v>
      </c>
      <c r="B27" s="1783" t="s">
        <v>162</v>
      </c>
      <c r="C27" s="372"/>
      <c r="D27" s="2465"/>
      <c r="E27" s="2466"/>
      <c r="F27" s="2467" t="str">
        <f>INDEX(PT_DIFFERENTIATION_VTAR,MATCH(A27,PT_DIFFERENTIATION_VTAR_ID,0))</f>
        <v/>
      </c>
      <c r="G27" s="2430" t="str">
        <f>INDEX(PT_DIFFERENTIATION_NTAR,MATCH(B27,PT_DIFFERENTIATION_NTAR_ID,0))</f>
        <v/>
      </c>
      <c r="H27" s="1865"/>
      <c r="I27" s="1742"/>
      <c r="J27" s="1776"/>
      <c r="K27" s="1868"/>
      <c r="L27" s="1865" t="s">
        <v>305</v>
      </c>
      <c r="M27" s="2173"/>
      <c r="N27" s="337"/>
      <c r="O27" s="1627"/>
      <c r="P27" s="1627"/>
      <c r="AH27" s="1634">
        <v>0</v>
      </c>
    </row>
    <row s="1638" customFormat="1" customHeight="1" ht="18.75" hidden="1">
      <c r="A28" s="1783"/>
      <c r="B28" s="1783"/>
      <c r="C28" s="372" t="s">
        <v>1729</v>
      </c>
      <c r="D28" s="2465"/>
      <c r="E28" s="2466"/>
      <c r="F28" s="2467"/>
      <c r="G28" s="2430"/>
      <c r="H28" s="1503"/>
      <c r="I28" s="654" t="s">
        <v>1730</v>
      </c>
      <c r="J28" s="574"/>
      <c r="K28" s="1503"/>
      <c r="L28" s="217"/>
      <c r="M28" s="2173"/>
      <c r="N28" s="337"/>
      <c r="O28" s="1627"/>
      <c r="P28" s="1627"/>
      <c r="AH28" s="1634">
        <v>0</v>
      </c>
    </row>
    <row s="1638" customFormat="1" customHeight="1" ht="0.75" hidden="1">
      <c r="A29" s="1783"/>
      <c r="B29" s="1783"/>
      <c r="C29" s="372" t="s">
        <v>1735</v>
      </c>
      <c r="D29" s="2465"/>
      <c r="E29" s="2207"/>
      <c r="F29" s="2386"/>
      <c r="G29" s="403"/>
      <c r="H29" s="1503"/>
      <c r="I29" s="654"/>
      <c r="J29" s="574"/>
      <c r="K29" s="1503"/>
      <c r="L29" s="217"/>
      <c r="M29" s="2173"/>
      <c r="N29" s="337"/>
      <c r="O29" s="1627"/>
      <c r="P29" s="1627"/>
      <c r="AH29" s="1634">
        <v>0</v>
      </c>
    </row>
    <row s="1638" customFormat="1" customHeight="1" ht="45" hidden="1">
      <c r="A30" s="1783" t="s">
        <v>168</v>
      </c>
      <c r="B30" s="1783" t="s">
        <v>169</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305</v>
      </c>
      <c r="M30" s="2173"/>
      <c r="N30" s="337"/>
      <c r="O30" s="1627"/>
      <c r="P30" s="1627"/>
      <c r="AH30" s="1634">
        <v>0</v>
      </c>
    </row>
    <row s="1638" customFormat="1" customHeight="1" ht="18.75" hidden="1">
      <c r="A31" s="1783"/>
      <c r="B31" s="1783"/>
      <c r="C31" s="372" t="s">
        <v>1729</v>
      </c>
      <c r="D31" s="2465"/>
      <c r="E31" s="2207"/>
      <c r="F31" s="2386"/>
      <c r="G31" s="2430"/>
      <c r="H31" s="1503"/>
      <c r="I31" s="654" t="s">
        <v>1730</v>
      </c>
      <c r="J31" s="574"/>
      <c r="K31" s="1503"/>
      <c r="L31" s="217"/>
      <c r="M31" s="2173"/>
      <c r="N31" s="337"/>
      <c r="O31" s="1627"/>
      <c r="P31" s="1627"/>
      <c r="AH31" s="1634">
        <v>0</v>
      </c>
    </row>
    <row s="1638" customFormat="1" customHeight="1" ht="0.75" hidden="1">
      <c r="A32" s="1783"/>
      <c r="B32" s="1783"/>
      <c r="C32" s="372" t="s">
        <v>1735</v>
      </c>
      <c r="D32" s="2465"/>
      <c r="E32" s="2207"/>
      <c r="F32" s="2386"/>
      <c r="G32" s="403"/>
      <c r="H32" s="1503"/>
      <c r="I32" s="654"/>
      <c r="J32" s="574"/>
      <c r="K32" s="1503"/>
      <c r="L32" s="217"/>
      <c r="M32" s="2173"/>
      <c r="N32" s="337"/>
      <c r="O32" s="1627"/>
      <c r="P32" s="1627"/>
      <c r="AH32" s="1634">
        <v>0</v>
      </c>
    </row>
    <row s="1638" customFormat="1" customHeight="1" ht="45" hidden="1">
      <c r="A33" s="1783" t="s">
        <v>174</v>
      </c>
      <c r="B33" s="1783" t="s">
        <v>175</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305</v>
      </c>
      <c r="M33" s="2173"/>
      <c r="N33" s="337"/>
      <c r="O33" s="1627"/>
      <c r="P33" s="1627"/>
      <c r="AH33" s="1634">
        <v>0</v>
      </c>
    </row>
    <row s="1638" customFormat="1" customHeight="1" ht="18.75" hidden="1">
      <c r="A34" s="1783"/>
      <c r="B34" s="1783"/>
      <c r="C34" s="372" t="s">
        <v>1729</v>
      </c>
      <c r="D34" s="2465"/>
      <c r="E34" s="2207"/>
      <c r="F34" s="2386"/>
      <c r="G34" s="2430"/>
      <c r="H34" s="1503"/>
      <c r="I34" s="654" t="s">
        <v>1730</v>
      </c>
      <c r="J34" s="574"/>
      <c r="K34" s="1503"/>
      <c r="L34" s="217"/>
      <c r="M34" s="2173"/>
      <c r="N34" s="337"/>
      <c r="O34" s="1627"/>
      <c r="P34" s="1627"/>
      <c r="AH34" s="1634">
        <v>0</v>
      </c>
    </row>
    <row s="1638" customFormat="1" customHeight="1" ht="0.75" hidden="1">
      <c r="A35" s="1783"/>
      <c r="B35" s="1783"/>
      <c r="C35" s="372" t="s">
        <v>1735</v>
      </c>
      <c r="D35" s="2465"/>
      <c r="E35" s="2207"/>
      <c r="F35" s="2386"/>
      <c r="G35" s="403"/>
      <c r="H35" s="1503"/>
      <c r="I35" s="654"/>
      <c r="J35" s="574"/>
      <c r="K35" s="1503"/>
      <c r="L35" s="217"/>
      <c r="M35" s="2173"/>
      <c r="N35" s="337"/>
      <c r="O35" s="1627"/>
      <c r="P35" s="1627"/>
      <c r="AH35" s="1634">
        <v>0</v>
      </c>
    </row>
    <row s="1638" customFormat="1" customHeight="1" ht="18.75" hidden="1">
      <c r="A36" s="1783" t="s">
        <v>180</v>
      </c>
      <c r="B36" s="1783" t="s">
        <v>181</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305</v>
      </c>
      <c r="M36" s="2173"/>
      <c r="N36" s="337"/>
      <c r="O36" s="1627"/>
      <c r="P36" s="1627"/>
      <c r="AH36" s="1634">
        <v>0</v>
      </c>
    </row>
    <row s="1638" customFormat="1" customHeight="1" ht="18.75" hidden="1">
      <c r="A37" s="1783"/>
      <c r="B37" s="1783"/>
      <c r="C37" s="372" t="s">
        <v>1729</v>
      </c>
      <c r="D37" s="2465"/>
      <c r="E37" s="2207"/>
      <c r="F37" s="2386"/>
      <c r="G37" s="2430"/>
      <c r="H37" s="1503"/>
      <c r="I37" s="654" t="s">
        <v>1730</v>
      </c>
      <c r="J37" s="574"/>
      <c r="K37" s="1503"/>
      <c r="L37" s="217"/>
      <c r="M37" s="2173"/>
      <c r="N37" s="337"/>
      <c r="O37" s="1627"/>
      <c r="P37" s="1627"/>
      <c r="AH37" s="1634">
        <v>0</v>
      </c>
    </row>
    <row s="1638" customFormat="1" customHeight="1" ht="0.75" hidden="1">
      <c r="A38" s="1783"/>
      <c r="B38" s="1783"/>
      <c r="C38" s="372" t="s">
        <v>1735</v>
      </c>
      <c r="D38" s="2465"/>
      <c r="E38" s="2207"/>
      <c r="F38" s="2386"/>
      <c r="G38" s="403"/>
      <c r="H38" s="1503"/>
      <c r="I38" s="654"/>
      <c r="J38" s="574"/>
      <c r="K38" s="1503"/>
      <c r="L38" s="217"/>
      <c r="M38" s="2173"/>
      <c r="N38" s="337"/>
      <c r="O38" s="1627"/>
      <c r="P38" s="1627"/>
      <c r="AH38" s="1634">
        <v>0</v>
      </c>
    </row>
    <row s="1638" customFormat="1" customHeight="1" ht="18.75" hidden="1">
      <c r="A39" s="1783" t="s">
        <v>186</v>
      </c>
      <c r="B39" s="1783" t="s">
        <v>187</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305</v>
      </c>
      <c r="M39" s="2173"/>
      <c r="N39" s="337"/>
      <c r="O39" s="1627"/>
      <c r="P39" s="1627"/>
      <c r="AH39" s="1634">
        <v>0</v>
      </c>
    </row>
    <row s="1638" customFormat="1" customHeight="1" ht="18.75" hidden="1">
      <c r="A40" s="1783"/>
      <c r="B40" s="1783"/>
      <c r="C40" s="372" t="s">
        <v>1729</v>
      </c>
      <c r="D40" s="2465"/>
      <c r="E40" s="2207"/>
      <c r="F40" s="2386"/>
      <c r="G40" s="2430"/>
      <c r="H40" s="1503"/>
      <c r="I40" s="654" t="s">
        <v>1730</v>
      </c>
      <c r="J40" s="574"/>
      <c r="K40" s="1503"/>
      <c r="L40" s="217"/>
      <c r="M40" s="2173"/>
      <c r="N40" s="337"/>
      <c r="O40" s="1627"/>
      <c r="P40" s="1627"/>
      <c r="AH40" s="1634">
        <v>0</v>
      </c>
    </row>
    <row s="1638" customFormat="1" customHeight="1" ht="0.75" hidden="1">
      <c r="A41" s="1783"/>
      <c r="B41" s="1783"/>
      <c r="C41" s="372" t="s">
        <v>1735</v>
      </c>
      <c r="D41" s="2465"/>
      <c r="E41" s="2207"/>
      <c r="F41" s="2386"/>
      <c r="G41" s="403"/>
      <c r="H41" s="1503"/>
      <c r="I41" s="654"/>
      <c r="J41" s="574"/>
      <c r="K41" s="1503"/>
      <c r="L41" s="217"/>
      <c r="M41" s="2173"/>
      <c r="N41" s="337"/>
      <c r="O41" s="1627"/>
      <c r="P41" s="1627"/>
      <c r="AH41" s="1634">
        <v>0</v>
      </c>
    </row>
    <row s="1638" customFormat="1" customHeight="1" ht="18.75" hidden="1">
      <c r="A42" s="1783" t="s">
        <v>192</v>
      </c>
      <c r="B42" s="1783" t="s">
        <v>193</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305</v>
      </c>
      <c r="M42" s="2173"/>
      <c r="N42" s="337"/>
      <c r="O42" s="1627"/>
      <c r="P42" s="1627"/>
      <c r="AH42" s="1634">
        <v>0</v>
      </c>
    </row>
    <row s="1638" customFormat="1" customHeight="1" ht="18.75" hidden="1">
      <c r="A43" s="1783"/>
      <c r="B43" s="1783"/>
      <c r="C43" s="372" t="s">
        <v>1729</v>
      </c>
      <c r="D43" s="2465"/>
      <c r="E43" s="2207"/>
      <c r="F43" s="2386"/>
      <c r="G43" s="2430"/>
      <c r="H43" s="1503"/>
      <c r="I43" s="654" t="s">
        <v>1730</v>
      </c>
      <c r="J43" s="574"/>
      <c r="K43" s="1503"/>
      <c r="L43" s="217"/>
      <c r="M43" s="2173"/>
      <c r="N43" s="337"/>
      <c r="O43" s="1627"/>
      <c r="P43" s="1627"/>
      <c r="AH43" s="1634">
        <v>0</v>
      </c>
    </row>
    <row s="1638" customFormat="1" customHeight="1" ht="0.75" hidden="1">
      <c r="A44" s="1783"/>
      <c r="B44" s="1783"/>
      <c r="C44" s="372" t="s">
        <v>1735</v>
      </c>
      <c r="D44" s="2465"/>
      <c r="E44" s="2207"/>
      <c r="F44" s="2386"/>
      <c r="G44" s="403"/>
      <c r="H44" s="1503"/>
      <c r="I44" s="654"/>
      <c r="J44" s="574"/>
      <c r="K44" s="1503"/>
      <c r="L44" s="217"/>
      <c r="M44" s="2173"/>
      <c r="N44" s="337"/>
      <c r="O44" s="1627"/>
      <c r="P44" s="1627"/>
      <c r="AH44" s="1634">
        <v>0</v>
      </c>
    </row>
    <row s="1638" customFormat="1" customHeight="1" ht="18.75" hidden="1">
      <c r="A45" s="1783" t="s">
        <v>198</v>
      </c>
      <c r="B45" s="1783" t="s">
        <v>199</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305</v>
      </c>
      <c r="M45" s="2173"/>
      <c r="N45" s="337"/>
      <c r="O45" s="1627"/>
      <c r="P45" s="1627"/>
      <c r="AH45" s="1634">
        <v>0</v>
      </c>
    </row>
    <row s="1638" customFormat="1" customHeight="1" ht="18.75" hidden="1">
      <c r="A46" s="1783"/>
      <c r="B46" s="1783"/>
      <c r="C46" s="372" t="s">
        <v>1729</v>
      </c>
      <c r="D46" s="2465"/>
      <c r="E46" s="2207"/>
      <c r="F46" s="2386"/>
      <c r="G46" s="2430"/>
      <c r="H46" s="1503"/>
      <c r="I46" s="654" t="s">
        <v>1730</v>
      </c>
      <c r="J46" s="574"/>
      <c r="K46" s="1503"/>
      <c r="L46" s="217"/>
      <c r="M46" s="2173"/>
      <c r="N46" s="337"/>
      <c r="O46" s="1627"/>
      <c r="P46" s="1627"/>
      <c r="AH46" s="1634">
        <v>0</v>
      </c>
    </row>
    <row s="1638" customFormat="1" customHeight="1" ht="0.75" hidden="1">
      <c r="A47" s="1783"/>
      <c r="B47" s="1783"/>
      <c r="C47" s="372" t="s">
        <v>1735</v>
      </c>
      <c r="D47" s="2465"/>
      <c r="E47" s="2207"/>
      <c r="F47" s="2386"/>
      <c r="G47" s="403"/>
      <c r="H47" s="1503"/>
      <c r="I47" s="654"/>
      <c r="J47" s="574"/>
      <c r="K47" s="1503"/>
      <c r="L47" s="217"/>
      <c r="M47" s="2173"/>
      <c r="N47" s="337"/>
      <c r="O47" s="1627"/>
      <c r="P47" s="1627"/>
      <c r="AH47" s="1634">
        <v>0</v>
      </c>
    </row>
    <row s="1638" customFormat="1" customHeight="1" ht="18.75" hidden="1">
      <c r="A48" s="1783" t="s">
        <v>204</v>
      </c>
      <c r="B48" s="1783" t="s">
        <v>205</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305</v>
      </c>
      <c r="M48" s="2173"/>
      <c r="N48" s="337"/>
      <c r="O48" s="1627"/>
      <c r="P48" s="1627"/>
      <c r="AH48" s="1634">
        <v>0</v>
      </c>
    </row>
    <row s="1638" customFormat="1" customHeight="1" ht="18.75" hidden="1">
      <c r="A49" s="1783"/>
      <c r="B49" s="1783"/>
      <c r="C49" s="372" t="s">
        <v>1729</v>
      </c>
      <c r="D49" s="2465"/>
      <c r="E49" s="2207"/>
      <c r="F49" s="2386"/>
      <c r="G49" s="2430"/>
      <c r="H49" s="1503"/>
      <c r="I49" s="654" t="s">
        <v>1730</v>
      </c>
      <c r="J49" s="574"/>
      <c r="K49" s="1503"/>
      <c r="L49" s="217"/>
      <c r="M49" s="2173"/>
      <c r="N49" s="337"/>
      <c r="O49" s="1627"/>
      <c r="P49" s="1627"/>
      <c r="AH49" s="1634">
        <v>0</v>
      </c>
    </row>
    <row s="1638" customFormat="1" customHeight="1" ht="0.75" hidden="1">
      <c r="A50" s="1783"/>
      <c r="B50" s="1783"/>
      <c r="C50" s="372" t="s">
        <v>1735</v>
      </c>
      <c r="D50" s="2465"/>
      <c r="E50" s="2207"/>
      <c r="F50" s="2386"/>
      <c r="G50" s="403"/>
      <c r="H50" s="1503"/>
      <c r="I50" s="654"/>
      <c r="J50" s="574"/>
      <c r="K50" s="1503"/>
      <c r="L50" s="217"/>
      <c r="M50" s="2173"/>
      <c r="N50" s="337"/>
      <c r="O50" s="1627"/>
      <c r="P50" s="1627"/>
      <c r="AH50" s="1634">
        <v>0</v>
      </c>
    </row>
    <row s="1638" customFormat="1" customHeight="1" ht="18.75" hidden="1">
      <c r="A51" s="1783" t="s">
        <v>224</v>
      </c>
      <c r="B51" s="1783" t="s">
        <v>225</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305</v>
      </c>
      <c r="M51" s="2173"/>
      <c r="N51" s="337"/>
      <c r="O51" s="1627"/>
      <c r="P51" s="1627"/>
      <c r="AH51" s="1634">
        <v>0</v>
      </c>
    </row>
    <row s="1638" customFormat="1" customHeight="1" ht="18.75" hidden="1">
      <c r="A52" s="1783"/>
      <c r="B52" s="1783"/>
      <c r="C52" s="372" t="s">
        <v>1729</v>
      </c>
      <c r="D52" s="2465"/>
      <c r="E52" s="2207"/>
      <c r="F52" s="2386"/>
      <c r="G52" s="2430"/>
      <c r="H52" s="1503"/>
      <c r="I52" s="654" t="s">
        <v>1730</v>
      </c>
      <c r="J52" s="574"/>
      <c r="K52" s="1503"/>
      <c r="L52" s="217"/>
      <c r="M52" s="2173"/>
      <c r="N52" s="337"/>
      <c r="O52" s="1627"/>
      <c r="P52" s="1627"/>
      <c r="AH52" s="1634">
        <v>0</v>
      </c>
    </row>
    <row s="1638" customFormat="1" customHeight="1" ht="0.75" hidden="1">
      <c r="A53" s="1783"/>
      <c r="B53" s="1783"/>
      <c r="C53" s="372" t="s">
        <v>1735</v>
      </c>
      <c r="D53" s="2465"/>
      <c r="E53" s="2207"/>
      <c r="F53" s="2386"/>
      <c r="G53" s="403"/>
      <c r="H53" s="1503"/>
      <c r="I53" s="654"/>
      <c r="J53" s="574"/>
      <c r="K53" s="1503"/>
      <c r="L53" s="217"/>
      <c r="M53" s="2173"/>
      <c r="N53" s="337"/>
      <c r="O53" s="1627"/>
      <c r="P53" s="1627"/>
      <c r="AH53" s="1634">
        <v>0</v>
      </c>
    </row>
    <row s="1638" customFormat="1" customHeight="1" ht="18.75" hidden="1">
      <c r="A54" s="1783" t="s">
        <v>229</v>
      </c>
      <c r="B54" s="1783" t="s">
        <v>230</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305</v>
      </c>
      <c r="M54" s="2173"/>
      <c r="N54" s="337"/>
      <c r="O54" s="1627"/>
      <c r="P54" s="1627"/>
      <c r="AH54" s="1634">
        <v>0</v>
      </c>
    </row>
    <row s="1638" customFormat="1" customHeight="1" ht="18.75" hidden="1">
      <c r="A55" s="1783"/>
      <c r="B55" s="1783"/>
      <c r="C55" s="372" t="s">
        <v>1729</v>
      </c>
      <c r="D55" s="2465"/>
      <c r="E55" s="2207"/>
      <c r="F55" s="2386"/>
      <c r="G55" s="2430"/>
      <c r="H55" s="1503"/>
      <c r="I55" s="654" t="s">
        <v>1730</v>
      </c>
      <c r="J55" s="574"/>
      <c r="K55" s="1503"/>
      <c r="L55" s="217"/>
      <c r="M55" s="2173"/>
      <c r="N55" s="337"/>
      <c r="O55" s="1627"/>
      <c r="P55" s="1627"/>
      <c r="AH55" s="1634">
        <v>0</v>
      </c>
    </row>
    <row s="1638" customFormat="1" customHeight="1" ht="0.75" hidden="1">
      <c r="A56" s="1783"/>
      <c r="B56" s="1783"/>
      <c r="C56" s="372" t="s">
        <v>1735</v>
      </c>
      <c r="D56" s="2465"/>
      <c r="E56" s="2207"/>
      <c r="F56" s="2386"/>
      <c r="G56" s="403"/>
      <c r="H56" s="1503"/>
      <c r="I56" s="654"/>
      <c r="J56" s="574"/>
      <c r="K56" s="1503"/>
      <c r="L56" s="217"/>
      <c r="M56" s="2173"/>
      <c r="N56" s="337"/>
      <c r="O56" s="1627"/>
      <c r="P56" s="1627"/>
      <c r="AH56" s="1634">
        <v>0</v>
      </c>
    </row>
    <row s="1638" customFormat="1" customHeight="1" ht="18.75" hidden="1">
      <c r="A57" s="1783" t="s">
        <v>234</v>
      </c>
      <c r="B57" s="1783" t="s">
        <v>235</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305</v>
      </c>
      <c r="M57" s="2173"/>
      <c r="N57" s="337"/>
      <c r="O57" s="1627"/>
      <c r="P57" s="1627"/>
      <c r="AH57" s="1634">
        <v>0</v>
      </c>
    </row>
    <row s="1638" customFormat="1" customHeight="1" ht="18.75" hidden="1">
      <c r="A58" s="1783"/>
      <c r="B58" s="1783"/>
      <c r="C58" s="372" t="s">
        <v>1729</v>
      </c>
      <c r="D58" s="2465"/>
      <c r="E58" s="2207"/>
      <c r="F58" s="2386"/>
      <c r="G58" s="2430"/>
      <c r="H58" s="1503"/>
      <c r="I58" s="654" t="s">
        <v>1730</v>
      </c>
      <c r="J58" s="574"/>
      <c r="K58" s="1503"/>
      <c r="L58" s="217"/>
      <c r="M58" s="2173"/>
      <c r="N58" s="337"/>
      <c r="O58" s="1627"/>
      <c r="P58" s="1627"/>
      <c r="AH58" s="1634">
        <v>0</v>
      </c>
    </row>
    <row s="1638" customFormat="1" customHeight="1" ht="0.75" hidden="1">
      <c r="A59" s="1783"/>
      <c r="B59" s="1783"/>
      <c r="C59" s="372" t="s">
        <v>1735</v>
      </c>
      <c r="D59" s="2465"/>
      <c r="E59" s="2207"/>
      <c r="F59" s="2386"/>
      <c r="G59" s="403"/>
      <c r="H59" s="1503"/>
      <c r="I59" s="654"/>
      <c r="J59" s="574"/>
      <c r="K59" s="1503"/>
      <c r="L59" s="217"/>
      <c r="M59" s="2173"/>
      <c r="N59" s="337"/>
      <c r="O59" s="1627"/>
      <c r="P59" s="1627"/>
      <c r="AH59" s="1634">
        <v>0</v>
      </c>
    </row>
    <row s="1638" customFormat="1" customHeight="1" ht="18.75" hidden="1">
      <c r="A60" s="1783" t="s">
        <v>239</v>
      </c>
      <c r="B60" s="1783" t="s">
        <v>240</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305</v>
      </c>
      <c r="M60" s="2173"/>
      <c r="N60" s="337"/>
      <c r="O60" s="1627"/>
      <c r="P60" s="1627"/>
      <c r="AH60" s="1634">
        <v>0</v>
      </c>
    </row>
    <row s="1638" customFormat="1" customHeight="1" ht="18.75" hidden="1">
      <c r="A61" s="1783"/>
      <c r="B61" s="1783"/>
      <c r="C61" s="372" t="s">
        <v>1729</v>
      </c>
      <c r="D61" s="2465"/>
      <c r="E61" s="2207"/>
      <c r="F61" s="2386"/>
      <c r="G61" s="2430"/>
      <c r="H61" s="1503"/>
      <c r="I61" s="654" t="s">
        <v>1730</v>
      </c>
      <c r="J61" s="574"/>
      <c r="K61" s="1503"/>
      <c r="L61" s="217"/>
      <c r="M61" s="2173"/>
      <c r="N61" s="337"/>
      <c r="O61" s="1627"/>
      <c r="P61" s="1627"/>
      <c r="AH61" s="1634">
        <v>0</v>
      </c>
    </row>
    <row s="1638" customFormat="1" customHeight="1" ht="0.75" hidden="1">
      <c r="A62" s="1783"/>
      <c r="B62" s="1783"/>
      <c r="C62" s="372" t="s">
        <v>1735</v>
      </c>
      <c r="D62" s="2465"/>
      <c r="E62" s="2207"/>
      <c r="F62" s="2386"/>
      <c r="G62" s="403"/>
      <c r="H62" s="1503"/>
      <c r="I62" s="654"/>
      <c r="J62" s="574"/>
      <c r="K62" s="1503"/>
      <c r="L62" s="217"/>
      <c r="M62" s="2173"/>
      <c r="N62" s="337"/>
      <c r="O62" s="1627"/>
      <c r="P62" s="1627"/>
      <c r="AH62" s="1634">
        <v>0</v>
      </c>
    </row>
    <row s="1638" customFormat="1" customHeight="1" ht="18.75" hidden="1">
      <c r="A63" s="1783" t="s">
        <v>244</v>
      </c>
      <c r="B63" s="1783" t="s">
        <v>245</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305</v>
      </c>
      <c r="M63" s="2173"/>
      <c r="N63" s="337"/>
      <c r="O63" s="1627"/>
      <c r="P63" s="1627"/>
      <c r="AH63" s="1634">
        <v>0</v>
      </c>
    </row>
    <row s="1638" customFormat="1" customHeight="1" ht="18.75" hidden="1">
      <c r="A64" s="1783"/>
      <c r="B64" s="1783"/>
      <c r="C64" s="372" t="s">
        <v>1729</v>
      </c>
      <c r="D64" s="2465"/>
      <c r="E64" s="2207"/>
      <c r="F64" s="2386"/>
      <c r="G64" s="2430"/>
      <c r="H64" s="1503"/>
      <c r="I64" s="654" t="s">
        <v>1730</v>
      </c>
      <c r="J64" s="574"/>
      <c r="K64" s="1503"/>
      <c r="L64" s="217"/>
      <c r="M64" s="2173"/>
      <c r="N64" s="337"/>
      <c r="O64" s="1627"/>
      <c r="P64" s="1627"/>
      <c r="AH64" s="1634">
        <v>0</v>
      </c>
    </row>
    <row s="1638" customFormat="1" customHeight="1" ht="0.75" hidden="1">
      <c r="A65" s="1783"/>
      <c r="B65" s="1783"/>
      <c r="C65" s="372" t="s">
        <v>1735</v>
      </c>
      <c r="D65" s="2465"/>
      <c r="E65" s="2207"/>
      <c r="F65" s="2386"/>
      <c r="G65" s="403"/>
      <c r="H65" s="1503"/>
      <c r="I65" s="654"/>
      <c r="J65" s="574"/>
      <c r="K65" s="1503"/>
      <c r="L65" s="217"/>
      <c r="M65" s="2173"/>
      <c r="N65" s="337"/>
      <c r="O65" s="1627"/>
      <c r="P65" s="1627"/>
      <c r="AH65" s="1634">
        <v>0</v>
      </c>
    </row>
    <row s="1638" customFormat="1" customHeight="1" ht="18.75" hidden="1">
      <c r="A66" s="1783" t="s">
        <v>249</v>
      </c>
      <c r="B66" s="1783" t="s">
        <v>250</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305</v>
      </c>
      <c r="M66" s="2173"/>
      <c r="N66" s="337"/>
      <c r="O66" s="1627"/>
      <c r="P66" s="1627"/>
      <c r="AH66" s="1634">
        <v>0</v>
      </c>
    </row>
    <row s="1638" customFormat="1" customHeight="1" ht="18.75" hidden="1">
      <c r="A67" s="1783"/>
      <c r="B67" s="1783"/>
      <c r="C67" s="372" t="s">
        <v>1729</v>
      </c>
      <c r="D67" s="2465"/>
      <c r="E67" s="2207"/>
      <c r="F67" s="2386"/>
      <c r="G67" s="2430"/>
      <c r="H67" s="1503"/>
      <c r="I67" s="654" t="s">
        <v>1730</v>
      </c>
      <c r="J67" s="574"/>
      <c r="K67" s="1503"/>
      <c r="L67" s="217"/>
      <c r="M67" s="2173"/>
      <c r="N67" s="337"/>
      <c r="O67" s="1627"/>
      <c r="P67" s="1627"/>
      <c r="AH67" s="1634">
        <v>0</v>
      </c>
    </row>
    <row s="1638" customFormat="1" customHeight="1" ht="0.75" hidden="1">
      <c r="A68" s="1783"/>
      <c r="B68" s="1783"/>
      <c r="C68" s="372" t="s">
        <v>1735</v>
      </c>
      <c r="D68" s="2465"/>
      <c r="E68" s="2207"/>
      <c r="F68" s="2386"/>
      <c r="G68" s="403"/>
      <c r="H68" s="1503"/>
      <c r="I68" s="654"/>
      <c r="J68" s="574"/>
      <c r="K68" s="1503"/>
      <c r="L68" s="217"/>
      <c r="M68" s="2173"/>
      <c r="N68" s="337"/>
      <c r="O68" s="1627"/>
      <c r="P68" s="1627"/>
      <c r="AH68" s="1634">
        <v>0</v>
      </c>
    </row>
    <row s="1638" customFormat="1" customHeight="1" ht="18.75" hidden="1">
      <c r="A69" s="1783" t="s">
        <v>254</v>
      </c>
      <c r="B69" s="1783" t="s">
        <v>255</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305</v>
      </c>
      <c r="M69" s="2173"/>
      <c r="N69" s="337"/>
      <c r="O69" s="1627"/>
      <c r="P69" s="1627"/>
      <c r="AH69" s="1634">
        <v>0</v>
      </c>
    </row>
    <row s="1638" customFormat="1" customHeight="1" ht="18.75" hidden="1">
      <c r="A70" s="1783"/>
      <c r="B70" s="1783"/>
      <c r="C70" s="372" t="s">
        <v>1729</v>
      </c>
      <c r="D70" s="2465"/>
      <c r="E70" s="2207"/>
      <c r="F70" s="2386"/>
      <c r="G70" s="2430"/>
      <c r="H70" s="1503"/>
      <c r="I70" s="654" t="s">
        <v>1730</v>
      </c>
      <c r="J70" s="574"/>
      <c r="K70" s="1503"/>
      <c r="L70" s="217"/>
      <c r="M70" s="2173"/>
      <c r="N70" s="337"/>
      <c r="O70" s="1627"/>
      <c r="P70" s="1627"/>
      <c r="AH70" s="1634">
        <v>0</v>
      </c>
    </row>
    <row s="1638" customFormat="1" customHeight="1" ht="0.75" hidden="1">
      <c r="A71" s="1783"/>
      <c r="B71" s="1783"/>
      <c r="C71" s="372" t="s">
        <v>1735</v>
      </c>
      <c r="D71" s="2465"/>
      <c r="E71" s="2207"/>
      <c r="F71" s="2386"/>
      <c r="G71" s="403"/>
      <c r="H71" s="1503"/>
      <c r="I71" s="654"/>
      <c r="J71" s="574"/>
      <c r="K71" s="1503"/>
      <c r="L71" s="217"/>
      <c r="M71" s="2173"/>
      <c r="N71" s="337"/>
      <c r="O71" s="1627"/>
      <c r="P71" s="1627"/>
      <c r="AH71" s="1634">
        <v>0</v>
      </c>
    </row>
    <row s="1638" customFormat="1" customHeight="1" ht="18.75" hidden="1">
      <c r="A72" s="1783" t="s">
        <v>259</v>
      </c>
      <c r="B72" s="1783" t="s">
        <v>260</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305</v>
      </c>
      <c r="M72" s="2173"/>
      <c r="N72" s="337"/>
      <c r="O72" s="1627"/>
      <c r="P72" s="1627"/>
      <c r="AH72" s="1634">
        <v>0</v>
      </c>
    </row>
    <row s="1638" customFormat="1" customHeight="1" ht="18.75" hidden="1">
      <c r="A73" s="1783"/>
      <c r="B73" s="1783"/>
      <c r="C73" s="372" t="s">
        <v>1729</v>
      </c>
      <c r="D73" s="2465"/>
      <c r="E73" s="2207"/>
      <c r="F73" s="2386"/>
      <c r="G73" s="2430"/>
      <c r="H73" s="1503"/>
      <c r="I73" s="654" t="s">
        <v>1730</v>
      </c>
      <c r="J73" s="574"/>
      <c r="K73" s="1503"/>
      <c r="L73" s="217"/>
      <c r="M73" s="2173"/>
      <c r="N73" s="337"/>
      <c r="O73" s="1627"/>
      <c r="P73" s="1627"/>
      <c r="AH73" s="1634">
        <v>0</v>
      </c>
    </row>
    <row s="1638" customFormat="1" customHeight="1" ht="0.75" hidden="1">
      <c r="A74" s="1783"/>
      <c r="B74" s="1783"/>
      <c r="C74" s="372" t="s">
        <v>1735</v>
      </c>
      <c r="D74" s="2465"/>
      <c r="E74" s="2207"/>
      <c r="F74" s="2386"/>
      <c r="G74" s="403"/>
      <c r="H74" s="1503"/>
      <c r="I74" s="654"/>
      <c r="J74" s="574"/>
      <c r="K74" s="1503"/>
      <c r="L74" s="217"/>
      <c r="M74" s="2173"/>
      <c r="N74" s="337"/>
      <c r="O74" s="1627"/>
      <c r="P74" s="1627"/>
      <c r="AH74" s="1634">
        <v>0</v>
      </c>
    </row>
    <row s="1638" customFormat="1" customHeight="1" ht="18.75" hidden="1">
      <c r="A75" s="1783" t="s">
        <v>264</v>
      </c>
      <c r="B75" s="1783" t="s">
        <v>265</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305</v>
      </c>
      <c r="M75" s="2173"/>
      <c r="N75" s="337"/>
      <c r="O75" s="1627"/>
      <c r="P75" s="1627"/>
      <c r="AH75" s="1634">
        <v>0</v>
      </c>
    </row>
    <row s="1638" customFormat="1" customHeight="1" ht="18.75" hidden="1">
      <c r="A76" s="1783"/>
      <c r="B76" s="1783"/>
      <c r="C76" s="372" t="s">
        <v>1729</v>
      </c>
      <c r="D76" s="2465"/>
      <c r="E76" s="2207"/>
      <c r="F76" s="2386"/>
      <c r="G76" s="2430"/>
      <c r="H76" s="1503"/>
      <c r="I76" s="654" t="s">
        <v>1730</v>
      </c>
      <c r="J76" s="574"/>
      <c r="K76" s="1503"/>
      <c r="L76" s="217"/>
      <c r="M76" s="2173"/>
      <c r="N76" s="337"/>
      <c r="O76" s="1627"/>
      <c r="P76" s="1627"/>
      <c r="AH76" s="1634">
        <v>0</v>
      </c>
    </row>
    <row s="1638" customFormat="1" customHeight="1" ht="0.75" hidden="1">
      <c r="A77" s="1783"/>
      <c r="B77" s="1783"/>
      <c r="C77" s="372" t="s">
        <v>1735</v>
      </c>
      <c r="D77" s="2465"/>
      <c r="E77" s="2207"/>
      <c r="F77" s="2386"/>
      <c r="G77" s="403"/>
      <c r="H77" s="1503"/>
      <c r="I77" s="654"/>
      <c r="J77" s="574"/>
      <c r="K77" s="1503"/>
      <c r="L77" s="217"/>
      <c r="M77" s="2173"/>
      <c r="N77" s="337"/>
      <c r="O77" s="1627"/>
      <c r="P77" s="1627"/>
      <c r="AH77" s="1634">
        <v>0</v>
      </c>
    </row>
    <row s="1638" customFormat="1" customHeight="1" ht="18.75" hidden="1">
      <c r="A78" s="1783" t="s">
        <v>269</v>
      </c>
      <c r="B78" s="1783" t="s">
        <v>270</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305</v>
      </c>
      <c r="M78" s="2173"/>
      <c r="N78" s="337"/>
      <c r="O78" s="1627"/>
      <c r="P78" s="1627"/>
      <c r="AH78" s="1634">
        <v>0</v>
      </c>
    </row>
    <row s="1638" customFormat="1" customHeight="1" ht="18.75" hidden="1">
      <c r="A79" s="1783"/>
      <c r="B79" s="1783"/>
      <c r="C79" s="372" t="s">
        <v>1729</v>
      </c>
      <c r="D79" s="2465"/>
      <c r="E79" s="2207"/>
      <c r="F79" s="2386"/>
      <c r="G79" s="2430"/>
      <c r="H79" s="1503"/>
      <c r="I79" s="654" t="s">
        <v>1730</v>
      </c>
      <c r="J79" s="574"/>
      <c r="K79" s="1503"/>
      <c r="L79" s="217"/>
      <c r="M79" s="2173"/>
      <c r="N79" s="337"/>
      <c r="O79" s="1627"/>
      <c r="P79" s="1627"/>
      <c r="AH79" s="1634">
        <v>0</v>
      </c>
    </row>
    <row s="1638" customFormat="1" customHeight="1" ht="0.75" hidden="1">
      <c r="A80" s="1783"/>
      <c r="B80" s="1783"/>
      <c r="C80" s="372" t="s">
        <v>1735</v>
      </c>
      <c r="D80" s="2465"/>
      <c r="E80" s="2207"/>
      <c r="F80" s="2386"/>
      <c r="G80" s="403"/>
      <c r="H80" s="1503"/>
      <c r="I80" s="654"/>
      <c r="J80" s="574"/>
      <c r="K80" s="1503"/>
      <c r="L80" s="217"/>
      <c r="M80" s="2173"/>
      <c r="N80" s="337"/>
      <c r="O80" s="1627"/>
      <c r="P80" s="1627"/>
      <c r="AH80" s="1634">
        <v>0</v>
      </c>
    </row>
    <row s="1638" customFormat="1" customHeight="1" ht="18.75" hidden="1">
      <c r="A81" s="1783" t="s">
        <v>274</v>
      </c>
      <c r="B81" s="1783" t="s">
        <v>275</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305</v>
      </c>
      <c r="M81" s="2173"/>
      <c r="N81" s="337"/>
      <c r="O81" s="1627"/>
      <c r="P81" s="1627"/>
      <c r="AH81" s="1634">
        <v>0</v>
      </c>
    </row>
    <row s="1638" customFormat="1" customHeight="1" ht="18.75" hidden="1">
      <c r="A82" s="1783"/>
      <c r="B82" s="1783"/>
      <c r="C82" s="372" t="s">
        <v>1729</v>
      </c>
      <c r="D82" s="2465"/>
      <c r="E82" s="2207"/>
      <c r="F82" s="2386"/>
      <c r="G82" s="2430"/>
      <c r="H82" s="1503"/>
      <c r="I82" s="654" t="s">
        <v>1730</v>
      </c>
      <c r="J82" s="574"/>
      <c r="K82" s="1503"/>
      <c r="L82" s="217"/>
      <c r="M82" s="2173"/>
      <c r="N82" s="337"/>
      <c r="O82" s="1627"/>
      <c r="P82" s="1627"/>
      <c r="AH82" s="1634">
        <v>0</v>
      </c>
    </row>
    <row s="1638" customFormat="1" customHeight="1" ht="1.05">
      <c r="A83" s="1783"/>
      <c r="B83" s="1783"/>
      <c r="C83" s="372" t="s">
        <v>1735</v>
      </c>
      <c r="D83" s="2465"/>
      <c r="E83" s="2207"/>
      <c r="F83" s="2386"/>
      <c r="G83" s="403"/>
      <c r="H83" s="1503"/>
      <c r="I83" s="654"/>
      <c r="J83" s="574"/>
      <c r="K83" s="1503"/>
      <c r="L83" s="217"/>
      <c r="M83" s="2173"/>
      <c r="N83" s="337"/>
      <c r="O83" s="1627"/>
      <c r="P83" s="1627"/>
      <c r="AH83" s="1634">
        <v>1</v>
      </c>
    </row>
    <row customHeight="1" ht="19.95">
      <c r="A84" s="1783"/>
      <c r="B84" s="1783"/>
      <c r="D84" s="379"/>
      <c r="E84" s="150" t="s">
        <v>110</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305</v>
      </c>
      <c r="G85" s="201" t="s">
        <v>305</v>
      </c>
      <c r="H85" s="2221" t="s">
        <v>305</v>
      </c>
      <c r="I85" s="2223"/>
      <c r="J85" s="201" t="s">
        <v>305</v>
      </c>
      <c r="K85" s="201" t="s">
        <v>305</v>
      </c>
      <c r="L85" s="404"/>
      <c r="M85" s="348" t="s">
        <v>1736</v>
      </c>
      <c r="N85" s="337"/>
      <c r="AH85" s="377">
        <v>34</v>
      </c>
    </row>
    <row customHeight="1" ht="19.95">
      <c r="A86" s="1783"/>
      <c r="B86" s="1783"/>
      <c r="D86" s="379"/>
      <c r="E86" s="150" t="s">
        <v>90</v>
      </c>
      <c r="F86" s="2463" t="s">
        <v>1737</v>
      </c>
      <c r="G86" s="2463"/>
      <c r="H86" s="2463"/>
      <c r="I86" s="2463"/>
      <c r="J86" s="2463"/>
      <c r="K86" s="2463"/>
      <c r="L86" s="2463"/>
      <c r="M86" s="300"/>
      <c r="N86" s="337"/>
      <c r="AH86" s="377">
        <v>19</v>
      </c>
    </row>
    <row s="1638" customFormat="1" customHeight="1" ht="60.75" hidden="1">
      <c r="A87" s="1783" t="s">
        <v>156</v>
      </c>
      <c r="B87" s="1783" t="s">
        <v>157</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
      </c>
      <c r="H87" s="1865"/>
      <c r="I87" s="1742"/>
      <c r="J87" s="1776"/>
      <c r="K87" s="1781"/>
      <c r="L87" s="1865" t="s">
        <v>305</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1731</v>
      </c>
      <c r="D88" s="2465"/>
      <c r="E88" s="2207"/>
      <c r="F88" s="2386"/>
      <c r="G88" s="2430"/>
      <c r="H88" s="1503"/>
      <c r="I88" s="654" t="s">
        <v>1730</v>
      </c>
      <c r="J88" s="574"/>
      <c r="K88" s="1503"/>
      <c r="L88" s="217"/>
      <c r="M88" s="2173"/>
      <c r="N88" s="337"/>
      <c r="O88" s="1627"/>
      <c r="P88" s="1627"/>
      <c r="AH88" s="1634">
        <v>0</v>
      </c>
    </row>
    <row s="1638" customFormat="1" customHeight="1" ht="0.75" hidden="1">
      <c r="A89" s="1783"/>
      <c r="B89" s="1783"/>
      <c r="C89" s="372" t="s">
        <v>1738</v>
      </c>
      <c r="D89" s="2465"/>
      <c r="E89" s="2207"/>
      <c r="F89" s="2386"/>
      <c r="G89" s="403"/>
      <c r="H89" s="1503"/>
      <c r="I89" s="654"/>
      <c r="J89" s="574"/>
      <c r="K89" s="1503"/>
      <c r="L89" s="217"/>
      <c r="M89" s="2173"/>
      <c r="N89" s="337"/>
      <c r="O89" s="1627"/>
      <c r="P89" s="1627"/>
      <c r="AH89" s="1634">
        <v>0</v>
      </c>
    </row>
    <row s="1638" customFormat="1" customHeight="1" ht="45" hidden="1">
      <c r="A90" s="1783" t="s">
        <v>161</v>
      </c>
      <c r="B90" s="1783" t="s">
        <v>162</v>
      </c>
      <c r="C90" s="372"/>
      <c r="D90" s="2465"/>
      <c r="E90" s="2207"/>
      <c r="F90" s="2386" t="str">
        <f>INDEX(PT_DIFFERENTIATION_VTAR,MATCH(A90,PT_DIFFERENTIATION_VTAR_ID,0))</f>
        <v/>
      </c>
      <c r="G90" s="2430" t="str">
        <f>INDEX(PT_DIFFERENTIATION_NTAR,MATCH(B90,PT_DIFFERENTIATION_NTAR_ID,0))</f>
        <v/>
      </c>
      <c r="H90" s="1865"/>
      <c r="I90" s="1742"/>
      <c r="J90" s="1776"/>
      <c r="K90" s="1781"/>
      <c r="L90" s="1865" t="s">
        <v>305</v>
      </c>
      <c r="M90" s="2174"/>
      <c r="N90" s="337"/>
      <c r="O90" s="1627"/>
      <c r="P90" s="1627"/>
      <c r="AH90" s="1634">
        <v>0</v>
      </c>
    </row>
    <row s="1638" customFormat="1" customHeight="1" ht="18.75" hidden="1">
      <c r="A91" s="1783"/>
      <c r="B91" s="1783"/>
      <c r="C91" s="372" t="s">
        <v>1731</v>
      </c>
      <c r="D91" s="2465"/>
      <c r="E91" s="2207"/>
      <c r="F91" s="2386"/>
      <c r="G91" s="2430"/>
      <c r="H91" s="1503"/>
      <c r="I91" s="654" t="s">
        <v>1730</v>
      </c>
      <c r="J91" s="574"/>
      <c r="K91" s="1503"/>
      <c r="L91" s="217"/>
      <c r="M91" s="1864"/>
      <c r="N91" s="337"/>
      <c r="O91" s="1627"/>
      <c r="P91" s="1627"/>
      <c r="AH91" s="1634">
        <v>0</v>
      </c>
    </row>
    <row s="1638" customFormat="1" customHeight="1" ht="0.75" hidden="1">
      <c r="A92" s="1783"/>
      <c r="B92" s="1783"/>
      <c r="C92" s="372" t="s">
        <v>1738</v>
      </c>
      <c r="D92" s="2465"/>
      <c r="E92" s="2207"/>
      <c r="F92" s="2386"/>
      <c r="G92" s="403"/>
      <c r="H92" s="1503"/>
      <c r="I92" s="654"/>
      <c r="J92" s="574"/>
      <c r="K92" s="1503"/>
      <c r="L92" s="217"/>
      <c r="M92" s="344"/>
      <c r="N92" s="337"/>
      <c r="O92" s="1627"/>
      <c r="P92" s="1627"/>
      <c r="AH92" s="1634">
        <v>0</v>
      </c>
    </row>
    <row s="1638" customFormat="1" customHeight="1" ht="45" hidden="1">
      <c r="A93" s="1783" t="s">
        <v>168</v>
      </c>
      <c r="B93" s="1783" t="s">
        <v>169</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305</v>
      </c>
      <c r="M93" s="344"/>
      <c r="N93" s="337"/>
      <c r="O93" s="1627"/>
      <c r="P93" s="1627"/>
      <c r="AH93" s="1634">
        <v>0</v>
      </c>
    </row>
    <row s="1638" customFormat="1" customHeight="1" ht="18.75" hidden="1">
      <c r="A94" s="1783"/>
      <c r="B94" s="1783"/>
      <c r="C94" s="372" t="s">
        <v>1731</v>
      </c>
      <c r="D94" s="2465"/>
      <c r="E94" s="2207"/>
      <c r="F94" s="2386"/>
      <c r="G94" s="2430"/>
      <c r="H94" s="1503"/>
      <c r="I94" s="654" t="s">
        <v>1730</v>
      </c>
      <c r="J94" s="574"/>
      <c r="K94" s="1503"/>
      <c r="L94" s="217"/>
      <c r="M94" s="344"/>
      <c r="N94" s="337"/>
      <c r="O94" s="1627"/>
      <c r="P94" s="1627"/>
      <c r="AH94" s="1634">
        <v>0</v>
      </c>
    </row>
    <row s="1638" customFormat="1" customHeight="1" ht="0.75" hidden="1">
      <c r="A95" s="1783"/>
      <c r="B95" s="1783"/>
      <c r="C95" s="372" t="s">
        <v>1738</v>
      </c>
      <c r="D95" s="2465"/>
      <c r="E95" s="2207"/>
      <c r="F95" s="2386"/>
      <c r="G95" s="403"/>
      <c r="H95" s="1503"/>
      <c r="I95" s="654"/>
      <c r="J95" s="574"/>
      <c r="K95" s="1503"/>
      <c r="L95" s="217"/>
      <c r="M95" s="344"/>
      <c r="N95" s="337"/>
      <c r="O95" s="1627"/>
      <c r="P95" s="1627"/>
      <c r="AH95" s="1634">
        <v>0</v>
      </c>
    </row>
    <row s="1638" customFormat="1" customHeight="1" ht="45" hidden="1">
      <c r="A96" s="1783" t="s">
        <v>174</v>
      </c>
      <c r="B96" s="1783" t="s">
        <v>175</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305</v>
      </c>
      <c r="M96" s="344"/>
      <c r="N96" s="337"/>
      <c r="O96" s="1627"/>
      <c r="P96" s="1627"/>
      <c r="AH96" s="1634">
        <v>0</v>
      </c>
    </row>
    <row s="1638" customFormat="1" customHeight="1" ht="18.75" hidden="1">
      <c r="A97" s="1783"/>
      <c r="B97" s="1783"/>
      <c r="C97" s="372" t="s">
        <v>1731</v>
      </c>
      <c r="D97" s="2465"/>
      <c r="E97" s="2207"/>
      <c r="F97" s="2386"/>
      <c r="G97" s="2430"/>
      <c r="H97" s="1503"/>
      <c r="I97" s="654" t="s">
        <v>1730</v>
      </c>
      <c r="J97" s="574"/>
      <c r="K97" s="1503"/>
      <c r="L97" s="217"/>
      <c r="M97" s="344"/>
      <c r="N97" s="337"/>
      <c r="O97" s="1627"/>
      <c r="P97" s="1627"/>
      <c r="AH97" s="1634">
        <v>0</v>
      </c>
    </row>
    <row s="1638" customFormat="1" customHeight="1" ht="0.75" hidden="1">
      <c r="A98" s="1783"/>
      <c r="B98" s="1783"/>
      <c r="C98" s="372" t="s">
        <v>1738</v>
      </c>
      <c r="D98" s="2465"/>
      <c r="E98" s="2207"/>
      <c r="F98" s="2386"/>
      <c r="G98" s="403"/>
      <c r="H98" s="1503"/>
      <c r="I98" s="654"/>
      <c r="J98" s="574"/>
      <c r="K98" s="1503"/>
      <c r="L98" s="217"/>
      <c r="M98" s="344"/>
      <c r="N98" s="337"/>
      <c r="O98" s="1627"/>
      <c r="P98" s="1627"/>
      <c r="AH98" s="1634">
        <v>0</v>
      </c>
    </row>
    <row s="1638" customFormat="1" customHeight="1" ht="18.75" hidden="1">
      <c r="A99" s="1783" t="s">
        <v>180</v>
      </c>
      <c r="B99" s="1783" t="s">
        <v>181</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305</v>
      </c>
      <c r="M99" s="344"/>
      <c r="N99" s="337"/>
      <c r="O99" s="1627"/>
      <c r="P99" s="1627"/>
      <c r="AH99" s="1634">
        <v>0</v>
      </c>
    </row>
    <row s="1638" customFormat="1" customHeight="1" ht="18.75" hidden="1">
      <c r="A100" s="1783"/>
      <c r="B100" s="1783"/>
      <c r="C100" s="372" t="s">
        <v>1731</v>
      </c>
      <c r="D100" s="2465"/>
      <c r="E100" s="2207"/>
      <c r="F100" s="2386"/>
      <c r="G100" s="2430"/>
      <c r="H100" s="1503"/>
      <c r="I100" s="654" t="s">
        <v>1730</v>
      </c>
      <c r="J100" s="574"/>
      <c r="K100" s="1503"/>
      <c r="L100" s="217"/>
      <c r="M100" s="344"/>
      <c r="N100" s="337"/>
      <c r="O100" s="1627"/>
      <c r="P100" s="1627"/>
      <c r="AH100" s="1634">
        <v>0</v>
      </c>
    </row>
    <row s="1638" customFormat="1" customHeight="1" ht="0.75" hidden="1">
      <c r="A101" s="1783"/>
      <c r="B101" s="1783"/>
      <c r="C101" s="372" t="s">
        <v>1738</v>
      </c>
      <c r="D101" s="2465"/>
      <c r="E101" s="2207"/>
      <c r="F101" s="2386"/>
      <c r="G101" s="403"/>
      <c r="H101" s="1503"/>
      <c r="I101" s="654"/>
      <c r="J101" s="574"/>
      <c r="K101" s="1503"/>
      <c r="L101" s="217"/>
      <c r="M101" s="344"/>
      <c r="N101" s="337"/>
      <c r="O101" s="1627"/>
      <c r="P101" s="1627"/>
      <c r="AH101" s="1634">
        <v>0</v>
      </c>
    </row>
    <row s="1638" customFormat="1" customHeight="1" ht="18.75" hidden="1">
      <c r="A102" s="1783" t="s">
        <v>186</v>
      </c>
      <c r="B102" s="1783" t="s">
        <v>187</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305</v>
      </c>
      <c r="M102" s="344"/>
      <c r="N102" s="337"/>
      <c r="O102" s="1627"/>
      <c r="P102" s="1627"/>
      <c r="AH102" s="1634">
        <v>0</v>
      </c>
    </row>
    <row s="1638" customFormat="1" customHeight="1" ht="18.75" hidden="1">
      <c r="A103" s="1783"/>
      <c r="B103" s="1783"/>
      <c r="C103" s="372" t="s">
        <v>1731</v>
      </c>
      <c r="D103" s="2465"/>
      <c r="E103" s="2207"/>
      <c r="F103" s="2386"/>
      <c r="G103" s="2430"/>
      <c r="H103" s="1503"/>
      <c r="I103" s="654" t="s">
        <v>1730</v>
      </c>
      <c r="J103" s="574"/>
      <c r="K103" s="1503"/>
      <c r="L103" s="217"/>
      <c r="M103" s="344"/>
      <c r="N103" s="337"/>
      <c r="O103" s="1627"/>
      <c r="P103" s="1627"/>
      <c r="AH103" s="1634">
        <v>0</v>
      </c>
    </row>
    <row s="1638" customFormat="1" customHeight="1" ht="0.75" hidden="1">
      <c r="A104" s="1783"/>
      <c r="B104" s="1783"/>
      <c r="C104" s="372" t="s">
        <v>1738</v>
      </c>
      <c r="D104" s="2465"/>
      <c r="E104" s="2207"/>
      <c r="F104" s="2386"/>
      <c r="G104" s="403"/>
      <c r="H104" s="1503"/>
      <c r="I104" s="654"/>
      <c r="J104" s="574"/>
      <c r="K104" s="1503"/>
      <c r="L104" s="217"/>
      <c r="M104" s="344"/>
      <c r="N104" s="337"/>
      <c r="O104" s="1627"/>
      <c r="P104" s="1627"/>
      <c r="AH104" s="1634">
        <v>0</v>
      </c>
    </row>
    <row s="1638" customFormat="1" customHeight="1" ht="18.75" hidden="1">
      <c r="A105" s="1783" t="s">
        <v>192</v>
      </c>
      <c r="B105" s="1783" t="s">
        <v>193</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305</v>
      </c>
      <c r="M105" s="344"/>
      <c r="N105" s="337"/>
      <c r="O105" s="1627"/>
      <c r="P105" s="1627"/>
      <c r="AH105" s="1634">
        <v>0</v>
      </c>
    </row>
    <row s="1638" customFormat="1" customHeight="1" ht="18.75" hidden="1">
      <c r="A106" s="1783"/>
      <c r="B106" s="1783"/>
      <c r="C106" s="372" t="s">
        <v>1731</v>
      </c>
      <c r="D106" s="2465"/>
      <c r="E106" s="2207"/>
      <c r="F106" s="2386"/>
      <c r="G106" s="2430"/>
      <c r="H106" s="1503"/>
      <c r="I106" s="654" t="s">
        <v>1730</v>
      </c>
      <c r="J106" s="574"/>
      <c r="K106" s="1503"/>
      <c r="L106" s="217"/>
      <c r="M106" s="344"/>
      <c r="N106" s="337"/>
      <c r="O106" s="1627"/>
      <c r="P106" s="1627"/>
      <c r="AH106" s="1634">
        <v>0</v>
      </c>
    </row>
    <row s="1638" customFormat="1" customHeight="1" ht="0.75" hidden="1">
      <c r="A107" s="1783"/>
      <c r="B107" s="1783"/>
      <c r="C107" s="372" t="s">
        <v>1738</v>
      </c>
      <c r="D107" s="2465"/>
      <c r="E107" s="2207"/>
      <c r="F107" s="2386"/>
      <c r="G107" s="403"/>
      <c r="H107" s="1503"/>
      <c r="I107" s="654"/>
      <c r="J107" s="574"/>
      <c r="K107" s="1503"/>
      <c r="L107" s="217"/>
      <c r="M107" s="344"/>
      <c r="N107" s="337"/>
      <c r="O107" s="1627"/>
      <c r="P107" s="1627"/>
      <c r="AH107" s="1634">
        <v>0</v>
      </c>
    </row>
    <row s="1638" customFormat="1" customHeight="1" ht="18.75" hidden="1">
      <c r="A108" s="1783" t="s">
        <v>198</v>
      </c>
      <c r="B108" s="1783" t="s">
        <v>199</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305</v>
      </c>
      <c r="M108" s="344"/>
      <c r="N108" s="337"/>
      <c r="O108" s="1627"/>
      <c r="P108" s="1627"/>
      <c r="AH108" s="1634">
        <v>0</v>
      </c>
    </row>
    <row s="1638" customFormat="1" customHeight="1" ht="18.75" hidden="1">
      <c r="A109" s="1783"/>
      <c r="B109" s="1783"/>
      <c r="C109" s="372" t="s">
        <v>1731</v>
      </c>
      <c r="D109" s="2465"/>
      <c r="E109" s="2207"/>
      <c r="F109" s="2386"/>
      <c r="G109" s="2430"/>
      <c r="H109" s="1503"/>
      <c r="I109" s="654" t="s">
        <v>1730</v>
      </c>
      <c r="J109" s="574"/>
      <c r="K109" s="1503"/>
      <c r="L109" s="217"/>
      <c r="M109" s="344"/>
      <c r="N109" s="337"/>
      <c r="O109" s="1627"/>
      <c r="P109" s="1627"/>
      <c r="AH109" s="1634">
        <v>0</v>
      </c>
    </row>
    <row s="1638" customFormat="1" customHeight="1" ht="0.75" hidden="1">
      <c r="A110" s="1783"/>
      <c r="B110" s="1783"/>
      <c r="C110" s="372" t="s">
        <v>1738</v>
      </c>
      <c r="D110" s="2465"/>
      <c r="E110" s="2207"/>
      <c r="F110" s="2386"/>
      <c r="G110" s="403"/>
      <c r="H110" s="1503"/>
      <c r="I110" s="654"/>
      <c r="J110" s="574"/>
      <c r="K110" s="1503"/>
      <c r="L110" s="217"/>
      <c r="M110" s="344"/>
      <c r="N110" s="337"/>
      <c r="O110" s="1627"/>
      <c r="P110" s="1627"/>
      <c r="AH110" s="1634">
        <v>0</v>
      </c>
    </row>
    <row s="1638" customFormat="1" customHeight="1" ht="18.75" hidden="1">
      <c r="A111" s="1783" t="s">
        <v>204</v>
      </c>
      <c r="B111" s="1783" t="s">
        <v>205</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305</v>
      </c>
      <c r="M111" s="344"/>
      <c r="N111" s="337"/>
      <c r="O111" s="1627"/>
      <c r="P111" s="1627"/>
      <c r="AH111" s="1634">
        <v>0</v>
      </c>
    </row>
    <row s="1638" customFormat="1" customHeight="1" ht="18.75" hidden="1">
      <c r="A112" s="1783"/>
      <c r="B112" s="1783"/>
      <c r="C112" s="372" t="s">
        <v>1731</v>
      </c>
      <c r="D112" s="2465"/>
      <c r="E112" s="2207"/>
      <c r="F112" s="2386"/>
      <c r="G112" s="2430"/>
      <c r="H112" s="1503"/>
      <c r="I112" s="654" t="s">
        <v>1730</v>
      </c>
      <c r="J112" s="574"/>
      <c r="K112" s="1503"/>
      <c r="L112" s="217"/>
      <c r="M112" s="344"/>
      <c r="N112" s="337"/>
      <c r="O112" s="1627"/>
      <c r="P112" s="1627"/>
      <c r="AH112" s="1634">
        <v>0</v>
      </c>
    </row>
    <row s="1638" customFormat="1" customHeight="1" ht="0.75" hidden="1">
      <c r="A113" s="1783"/>
      <c r="B113" s="1783"/>
      <c r="C113" s="372" t="s">
        <v>1738</v>
      </c>
      <c r="D113" s="2465"/>
      <c r="E113" s="2207"/>
      <c r="F113" s="2386"/>
      <c r="G113" s="403"/>
      <c r="H113" s="1503"/>
      <c r="I113" s="654"/>
      <c r="J113" s="574"/>
      <c r="K113" s="1503"/>
      <c r="L113" s="217"/>
      <c r="M113" s="344"/>
      <c r="N113" s="337"/>
      <c r="O113" s="1627"/>
      <c r="P113" s="1627"/>
      <c r="AH113" s="1634">
        <v>0</v>
      </c>
    </row>
    <row s="1638" customFormat="1" customHeight="1" ht="18.75" hidden="1">
      <c r="A114" s="1783" t="s">
        <v>224</v>
      </c>
      <c r="B114" s="1783" t="s">
        <v>225</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305</v>
      </c>
      <c r="M114" s="344"/>
      <c r="N114" s="337"/>
      <c r="O114" s="1627"/>
      <c r="P114" s="1627"/>
      <c r="AH114" s="1634">
        <v>0</v>
      </c>
    </row>
    <row s="1638" customFormat="1" customHeight="1" ht="18.75" hidden="1">
      <c r="A115" s="1783"/>
      <c r="B115" s="1783"/>
      <c r="C115" s="372" t="s">
        <v>1731</v>
      </c>
      <c r="D115" s="2465"/>
      <c r="E115" s="2207"/>
      <c r="F115" s="2386"/>
      <c r="G115" s="2430"/>
      <c r="H115" s="1503"/>
      <c r="I115" s="654" t="s">
        <v>1730</v>
      </c>
      <c r="J115" s="574"/>
      <c r="K115" s="1503"/>
      <c r="L115" s="217"/>
      <c r="M115" s="344"/>
      <c r="N115" s="337"/>
      <c r="O115" s="1627"/>
      <c r="P115" s="1627"/>
      <c r="AH115" s="1634">
        <v>0</v>
      </c>
    </row>
    <row s="1638" customFormat="1" customHeight="1" ht="0.75" hidden="1">
      <c r="A116" s="1783"/>
      <c r="B116" s="1783"/>
      <c r="C116" s="372" t="s">
        <v>1738</v>
      </c>
      <c r="D116" s="2465"/>
      <c r="E116" s="2207"/>
      <c r="F116" s="2386"/>
      <c r="G116" s="403"/>
      <c r="H116" s="1503"/>
      <c r="I116" s="654"/>
      <c r="J116" s="574"/>
      <c r="K116" s="1503"/>
      <c r="L116" s="217"/>
      <c r="M116" s="344"/>
      <c r="N116" s="337"/>
      <c r="O116" s="1627"/>
      <c r="P116" s="1627"/>
      <c r="AH116" s="1634">
        <v>0</v>
      </c>
    </row>
    <row s="1638" customFormat="1" customHeight="1" ht="18.75" hidden="1">
      <c r="A117" s="1783" t="s">
        <v>229</v>
      </c>
      <c r="B117" s="1783" t="s">
        <v>230</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305</v>
      </c>
      <c r="M117" s="344"/>
      <c r="N117" s="337"/>
      <c r="O117" s="1627"/>
      <c r="P117" s="1627"/>
      <c r="AH117" s="1634">
        <v>0</v>
      </c>
    </row>
    <row s="1638" customFormat="1" customHeight="1" ht="18.75" hidden="1">
      <c r="A118" s="1783"/>
      <c r="B118" s="1783"/>
      <c r="C118" s="372" t="s">
        <v>1731</v>
      </c>
      <c r="D118" s="2465"/>
      <c r="E118" s="2207"/>
      <c r="F118" s="2386"/>
      <c r="G118" s="2430"/>
      <c r="H118" s="1503"/>
      <c r="I118" s="654" t="s">
        <v>1730</v>
      </c>
      <c r="J118" s="574"/>
      <c r="K118" s="1503"/>
      <c r="L118" s="217"/>
      <c r="M118" s="344"/>
      <c r="N118" s="337"/>
      <c r="O118" s="1627"/>
      <c r="P118" s="1627"/>
      <c r="AH118" s="1634">
        <v>0</v>
      </c>
    </row>
    <row s="1638" customFormat="1" customHeight="1" ht="0.75" hidden="1">
      <c r="A119" s="1783"/>
      <c r="B119" s="1783"/>
      <c r="C119" s="372" t="s">
        <v>1738</v>
      </c>
      <c r="D119" s="2465"/>
      <c r="E119" s="2207"/>
      <c r="F119" s="2386"/>
      <c r="G119" s="403"/>
      <c r="H119" s="1503"/>
      <c r="I119" s="654"/>
      <c r="J119" s="574"/>
      <c r="K119" s="1503"/>
      <c r="L119" s="217"/>
      <c r="M119" s="344"/>
      <c r="N119" s="337"/>
      <c r="O119" s="1627"/>
      <c r="P119" s="1627"/>
      <c r="AH119" s="1634">
        <v>0</v>
      </c>
    </row>
    <row s="1638" customFormat="1" customHeight="1" ht="18.75" hidden="1">
      <c r="A120" s="1783" t="s">
        <v>234</v>
      </c>
      <c r="B120" s="1783" t="s">
        <v>235</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305</v>
      </c>
      <c r="M120" s="344"/>
      <c r="N120" s="337"/>
      <c r="O120" s="1627"/>
      <c r="P120" s="1627"/>
      <c r="AH120" s="1634">
        <v>0</v>
      </c>
    </row>
    <row s="1638" customFormat="1" customHeight="1" ht="18.75" hidden="1">
      <c r="A121" s="1783"/>
      <c r="B121" s="1783"/>
      <c r="C121" s="372" t="s">
        <v>1731</v>
      </c>
      <c r="D121" s="2465"/>
      <c r="E121" s="2207"/>
      <c r="F121" s="2386"/>
      <c r="G121" s="2430"/>
      <c r="H121" s="1503"/>
      <c r="I121" s="654" t="s">
        <v>1730</v>
      </c>
      <c r="J121" s="574"/>
      <c r="K121" s="1503"/>
      <c r="L121" s="217"/>
      <c r="M121" s="344"/>
      <c r="N121" s="337"/>
      <c r="O121" s="1627"/>
      <c r="P121" s="1627"/>
      <c r="AH121" s="1634">
        <v>0</v>
      </c>
    </row>
    <row s="1638" customFormat="1" customHeight="1" ht="0.75" hidden="1">
      <c r="A122" s="1783"/>
      <c r="B122" s="1783"/>
      <c r="C122" s="372" t="s">
        <v>1738</v>
      </c>
      <c r="D122" s="2465"/>
      <c r="E122" s="2207"/>
      <c r="F122" s="2386"/>
      <c r="G122" s="403"/>
      <c r="H122" s="1503"/>
      <c r="I122" s="654"/>
      <c r="J122" s="574"/>
      <c r="K122" s="1503"/>
      <c r="L122" s="217"/>
      <c r="M122" s="344"/>
      <c r="N122" s="337"/>
      <c r="O122" s="1627"/>
      <c r="P122" s="1627"/>
      <c r="AH122" s="1634">
        <v>0</v>
      </c>
    </row>
    <row s="1638" customFormat="1" customHeight="1" ht="18.75" hidden="1">
      <c r="A123" s="1783" t="s">
        <v>239</v>
      </c>
      <c r="B123" s="1783" t="s">
        <v>240</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305</v>
      </c>
      <c r="M123" s="344"/>
      <c r="N123" s="337"/>
      <c r="O123" s="1627"/>
      <c r="P123" s="1627"/>
      <c r="AH123" s="1634">
        <v>0</v>
      </c>
    </row>
    <row s="1638" customFormat="1" customHeight="1" ht="18.75" hidden="1">
      <c r="A124" s="1783"/>
      <c r="B124" s="1783"/>
      <c r="C124" s="372" t="s">
        <v>1731</v>
      </c>
      <c r="D124" s="2465"/>
      <c r="E124" s="2207"/>
      <c r="F124" s="2386"/>
      <c r="G124" s="2430"/>
      <c r="H124" s="1503"/>
      <c r="I124" s="654" t="s">
        <v>1730</v>
      </c>
      <c r="J124" s="574"/>
      <c r="K124" s="1503"/>
      <c r="L124" s="217"/>
      <c r="M124" s="344"/>
      <c r="N124" s="337"/>
      <c r="O124" s="1627"/>
      <c r="P124" s="1627"/>
      <c r="AH124" s="1634">
        <v>0</v>
      </c>
    </row>
    <row s="1638" customFormat="1" customHeight="1" ht="0.75" hidden="1">
      <c r="A125" s="1783"/>
      <c r="B125" s="1783"/>
      <c r="C125" s="372" t="s">
        <v>1738</v>
      </c>
      <c r="D125" s="2465"/>
      <c r="E125" s="2207"/>
      <c r="F125" s="2386"/>
      <c r="G125" s="403"/>
      <c r="H125" s="1503"/>
      <c r="I125" s="654"/>
      <c r="J125" s="574"/>
      <c r="K125" s="1503"/>
      <c r="L125" s="217"/>
      <c r="M125" s="344"/>
      <c r="N125" s="337"/>
      <c r="O125" s="1627"/>
      <c r="P125" s="1627"/>
      <c r="AH125" s="1634">
        <v>0</v>
      </c>
    </row>
    <row s="1638" customFormat="1" customHeight="1" ht="18.75" hidden="1">
      <c r="A126" s="1783" t="s">
        <v>244</v>
      </c>
      <c r="B126" s="1783" t="s">
        <v>245</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305</v>
      </c>
      <c r="M126" s="344"/>
      <c r="N126" s="337"/>
      <c r="O126" s="1627"/>
      <c r="P126" s="1627"/>
      <c r="AH126" s="1634">
        <v>0</v>
      </c>
    </row>
    <row s="1638" customFormat="1" customHeight="1" ht="18.75" hidden="1">
      <c r="A127" s="1783"/>
      <c r="B127" s="1783"/>
      <c r="C127" s="372" t="s">
        <v>1731</v>
      </c>
      <c r="D127" s="2465"/>
      <c r="E127" s="2207"/>
      <c r="F127" s="2386"/>
      <c r="G127" s="2430"/>
      <c r="H127" s="1503"/>
      <c r="I127" s="654" t="s">
        <v>1730</v>
      </c>
      <c r="J127" s="574"/>
      <c r="K127" s="1503"/>
      <c r="L127" s="217"/>
      <c r="M127" s="344"/>
      <c r="N127" s="337"/>
      <c r="O127" s="1627"/>
      <c r="P127" s="1627"/>
      <c r="AH127" s="1634">
        <v>0</v>
      </c>
    </row>
    <row s="1638" customFormat="1" customHeight="1" ht="0.75" hidden="1">
      <c r="A128" s="1783"/>
      <c r="B128" s="1783"/>
      <c r="C128" s="372" t="s">
        <v>1738</v>
      </c>
      <c r="D128" s="2465"/>
      <c r="E128" s="2207"/>
      <c r="F128" s="2386"/>
      <c r="G128" s="403"/>
      <c r="H128" s="1503"/>
      <c r="I128" s="654"/>
      <c r="J128" s="574"/>
      <c r="K128" s="1503"/>
      <c r="L128" s="217"/>
      <c r="M128" s="344"/>
      <c r="N128" s="337"/>
      <c r="O128" s="1627"/>
      <c r="P128" s="1627"/>
      <c r="AH128" s="1634">
        <v>0</v>
      </c>
    </row>
    <row s="1638" customFormat="1" customHeight="1" ht="18.75" hidden="1">
      <c r="A129" s="1783" t="s">
        <v>249</v>
      </c>
      <c r="B129" s="1783" t="s">
        <v>250</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305</v>
      </c>
      <c r="M129" s="344"/>
      <c r="N129" s="337"/>
      <c r="O129" s="1627"/>
      <c r="P129" s="1627"/>
      <c r="AH129" s="1634">
        <v>0</v>
      </c>
    </row>
    <row s="1638" customFormat="1" customHeight="1" ht="18.75" hidden="1">
      <c r="A130" s="1783"/>
      <c r="B130" s="1783"/>
      <c r="C130" s="372" t="s">
        <v>1731</v>
      </c>
      <c r="D130" s="2465"/>
      <c r="E130" s="2207"/>
      <c r="F130" s="2386"/>
      <c r="G130" s="2430"/>
      <c r="H130" s="1503"/>
      <c r="I130" s="654" t="s">
        <v>1730</v>
      </c>
      <c r="J130" s="574"/>
      <c r="K130" s="1503"/>
      <c r="L130" s="217"/>
      <c r="M130" s="344"/>
      <c r="N130" s="337"/>
      <c r="O130" s="1627"/>
      <c r="P130" s="1627"/>
      <c r="AH130" s="1634">
        <v>0</v>
      </c>
    </row>
    <row s="1638" customFormat="1" customHeight="1" ht="0.75" hidden="1">
      <c r="A131" s="1783"/>
      <c r="B131" s="1783"/>
      <c r="C131" s="372" t="s">
        <v>1738</v>
      </c>
      <c r="D131" s="2465"/>
      <c r="E131" s="2207"/>
      <c r="F131" s="2386"/>
      <c r="G131" s="403"/>
      <c r="H131" s="1503"/>
      <c r="I131" s="654"/>
      <c r="J131" s="574"/>
      <c r="K131" s="1503"/>
      <c r="L131" s="217"/>
      <c r="M131" s="344"/>
      <c r="N131" s="337"/>
      <c r="O131" s="1627"/>
      <c r="P131" s="1627"/>
      <c r="AH131" s="1634">
        <v>0</v>
      </c>
    </row>
    <row s="1638" customFormat="1" customHeight="1" ht="18.75" hidden="1">
      <c r="A132" s="1783" t="s">
        <v>254</v>
      </c>
      <c r="B132" s="1783" t="s">
        <v>255</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305</v>
      </c>
      <c r="M132" s="344"/>
      <c r="N132" s="337"/>
      <c r="O132" s="1627"/>
      <c r="P132" s="1627"/>
      <c r="AH132" s="1634">
        <v>0</v>
      </c>
    </row>
    <row s="1638" customFormat="1" customHeight="1" ht="18.75" hidden="1">
      <c r="A133" s="1783"/>
      <c r="B133" s="1783"/>
      <c r="C133" s="372" t="s">
        <v>1731</v>
      </c>
      <c r="D133" s="2465"/>
      <c r="E133" s="2207"/>
      <c r="F133" s="2386"/>
      <c r="G133" s="2430"/>
      <c r="H133" s="1503"/>
      <c r="I133" s="654" t="s">
        <v>1730</v>
      </c>
      <c r="J133" s="574"/>
      <c r="K133" s="1503"/>
      <c r="L133" s="217"/>
      <c r="M133" s="344"/>
      <c r="N133" s="337"/>
      <c r="O133" s="1627"/>
      <c r="P133" s="1627"/>
      <c r="AH133" s="1634">
        <v>0</v>
      </c>
    </row>
    <row s="1638" customFormat="1" customHeight="1" ht="0.75" hidden="1">
      <c r="A134" s="1783"/>
      <c r="B134" s="1783"/>
      <c r="C134" s="372" t="s">
        <v>1738</v>
      </c>
      <c r="D134" s="2465"/>
      <c r="E134" s="2207"/>
      <c r="F134" s="2386"/>
      <c r="G134" s="403"/>
      <c r="H134" s="1503"/>
      <c r="I134" s="654"/>
      <c r="J134" s="574"/>
      <c r="K134" s="1503"/>
      <c r="L134" s="217"/>
      <c r="M134" s="344"/>
      <c r="N134" s="337"/>
      <c r="O134" s="1627"/>
      <c r="P134" s="1627"/>
      <c r="AH134" s="1634">
        <v>0</v>
      </c>
    </row>
    <row s="1638" customFormat="1" customHeight="1" ht="18.75" hidden="1">
      <c r="A135" s="1783" t="s">
        <v>259</v>
      </c>
      <c r="B135" s="1783" t="s">
        <v>260</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305</v>
      </c>
      <c r="M135" s="344"/>
      <c r="N135" s="337"/>
      <c r="O135" s="1627"/>
      <c r="P135" s="1627"/>
      <c r="AH135" s="1634">
        <v>0</v>
      </c>
    </row>
    <row s="1638" customFormat="1" customHeight="1" ht="18.75" hidden="1">
      <c r="A136" s="1783"/>
      <c r="B136" s="1783"/>
      <c r="C136" s="372" t="s">
        <v>1731</v>
      </c>
      <c r="D136" s="2465"/>
      <c r="E136" s="2207"/>
      <c r="F136" s="2386"/>
      <c r="G136" s="2430"/>
      <c r="H136" s="1503"/>
      <c r="I136" s="654" t="s">
        <v>1730</v>
      </c>
      <c r="J136" s="574"/>
      <c r="K136" s="1503"/>
      <c r="L136" s="217"/>
      <c r="M136" s="344"/>
      <c r="N136" s="337"/>
      <c r="O136" s="1627"/>
      <c r="P136" s="1627"/>
      <c r="AH136" s="1634">
        <v>0</v>
      </c>
    </row>
    <row s="1638" customFormat="1" customHeight="1" ht="0.75" hidden="1">
      <c r="A137" s="1783"/>
      <c r="B137" s="1783"/>
      <c r="C137" s="372" t="s">
        <v>1738</v>
      </c>
      <c r="D137" s="2465"/>
      <c r="E137" s="2207"/>
      <c r="F137" s="2386"/>
      <c r="G137" s="403"/>
      <c r="H137" s="1503"/>
      <c r="I137" s="654"/>
      <c r="J137" s="574"/>
      <c r="K137" s="1503"/>
      <c r="L137" s="217"/>
      <c r="M137" s="344"/>
      <c r="N137" s="337"/>
      <c r="O137" s="1627"/>
      <c r="P137" s="1627"/>
      <c r="AH137" s="1634">
        <v>0</v>
      </c>
    </row>
    <row s="1638" customFormat="1" customHeight="1" ht="18.75" hidden="1">
      <c r="A138" s="1783" t="s">
        <v>264</v>
      </c>
      <c r="B138" s="1783" t="s">
        <v>265</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305</v>
      </c>
      <c r="M138" s="344"/>
      <c r="N138" s="337"/>
      <c r="O138" s="1627"/>
      <c r="P138" s="1627"/>
      <c r="AH138" s="1634">
        <v>0</v>
      </c>
    </row>
    <row s="1638" customFormat="1" customHeight="1" ht="18.75" hidden="1">
      <c r="A139" s="1783"/>
      <c r="B139" s="1783"/>
      <c r="C139" s="372" t="s">
        <v>1731</v>
      </c>
      <c r="D139" s="2465"/>
      <c r="E139" s="2207"/>
      <c r="F139" s="2386"/>
      <c r="G139" s="2430"/>
      <c r="H139" s="1503"/>
      <c r="I139" s="654" t="s">
        <v>1730</v>
      </c>
      <c r="J139" s="574"/>
      <c r="K139" s="1503"/>
      <c r="L139" s="217"/>
      <c r="M139" s="344"/>
      <c r="N139" s="337"/>
      <c r="O139" s="1627"/>
      <c r="P139" s="1627"/>
      <c r="AH139" s="1634">
        <v>0</v>
      </c>
    </row>
    <row s="1638" customFormat="1" customHeight="1" ht="0.75" hidden="1">
      <c r="A140" s="1783"/>
      <c r="B140" s="1783"/>
      <c r="C140" s="372" t="s">
        <v>1738</v>
      </c>
      <c r="D140" s="2465"/>
      <c r="E140" s="2207"/>
      <c r="F140" s="2386"/>
      <c r="G140" s="403"/>
      <c r="H140" s="1503"/>
      <c r="I140" s="654"/>
      <c r="J140" s="574"/>
      <c r="K140" s="1503"/>
      <c r="L140" s="217"/>
      <c r="M140" s="344"/>
      <c r="N140" s="337"/>
      <c r="O140" s="1627"/>
      <c r="P140" s="1627"/>
      <c r="AH140" s="1634">
        <v>0</v>
      </c>
    </row>
    <row s="1638" customFormat="1" customHeight="1" ht="18.75" hidden="1">
      <c r="A141" s="1783" t="s">
        <v>269</v>
      </c>
      <c r="B141" s="1783" t="s">
        <v>270</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305</v>
      </c>
      <c r="M141" s="344"/>
      <c r="N141" s="337"/>
      <c r="O141" s="1627"/>
      <c r="P141" s="1627"/>
      <c r="AH141" s="1634">
        <v>0</v>
      </c>
    </row>
    <row s="1638" customFormat="1" customHeight="1" ht="18.75" hidden="1">
      <c r="A142" s="1783"/>
      <c r="B142" s="1783"/>
      <c r="C142" s="372" t="s">
        <v>1731</v>
      </c>
      <c r="D142" s="2465"/>
      <c r="E142" s="2207"/>
      <c r="F142" s="2386"/>
      <c r="G142" s="2430"/>
      <c r="H142" s="1503"/>
      <c r="I142" s="654" t="s">
        <v>1730</v>
      </c>
      <c r="J142" s="574"/>
      <c r="K142" s="1503"/>
      <c r="L142" s="217"/>
      <c r="M142" s="344"/>
      <c r="N142" s="337"/>
      <c r="O142" s="1627"/>
      <c r="P142" s="1627"/>
      <c r="AH142" s="1634">
        <v>0</v>
      </c>
    </row>
    <row s="1638" customFormat="1" customHeight="1" ht="0.75" hidden="1">
      <c r="A143" s="1783"/>
      <c r="B143" s="1783"/>
      <c r="C143" s="372" t="s">
        <v>1738</v>
      </c>
      <c r="D143" s="2465"/>
      <c r="E143" s="2207"/>
      <c r="F143" s="2386"/>
      <c r="G143" s="403"/>
      <c r="H143" s="1503"/>
      <c r="I143" s="654"/>
      <c r="J143" s="574"/>
      <c r="K143" s="1503"/>
      <c r="L143" s="217"/>
      <c r="M143" s="344"/>
      <c r="N143" s="337"/>
      <c r="O143" s="1627"/>
      <c r="P143" s="1627"/>
      <c r="AH143" s="1634">
        <v>0</v>
      </c>
    </row>
    <row s="1638" customFormat="1" customHeight="1" ht="18.75" hidden="1">
      <c r="A144" s="1783" t="s">
        <v>274</v>
      </c>
      <c r="B144" s="1783" t="s">
        <v>275</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305</v>
      </c>
      <c r="M144" s="344"/>
      <c r="N144" s="337"/>
      <c r="O144" s="1627"/>
      <c r="P144" s="1627"/>
      <c r="AH144" s="1634">
        <v>0</v>
      </c>
    </row>
    <row s="1638" customFormat="1" customHeight="1" ht="18.75" hidden="1">
      <c r="A145" s="1783"/>
      <c r="B145" s="1783"/>
      <c r="C145" s="372" t="s">
        <v>1731</v>
      </c>
      <c r="D145" s="2465"/>
      <c r="E145" s="2207"/>
      <c r="F145" s="2386"/>
      <c r="G145" s="2430"/>
      <c r="H145" s="1503"/>
      <c r="I145" s="654" t="s">
        <v>1730</v>
      </c>
      <c r="J145" s="574"/>
      <c r="K145" s="1503"/>
      <c r="L145" s="217"/>
      <c r="M145" s="344"/>
      <c r="N145" s="337"/>
      <c r="O145" s="1627"/>
      <c r="P145" s="1627"/>
      <c r="AH145" s="1634">
        <v>0</v>
      </c>
    </row>
    <row s="1638" customFormat="1" customHeight="1" ht="1.05">
      <c r="A146" s="1783"/>
      <c r="B146" s="1783"/>
      <c r="C146" s="372" t="s">
        <v>1738</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91</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156</v>
      </c>
      <c r="B148" s="1783" t="s">
        <v>157</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
      </c>
      <c r="H148" s="1865"/>
      <c r="I148" s="1742"/>
      <c r="J148" s="1776"/>
      <c r="K148" s="1781"/>
      <c r="L148" s="1865" t="s">
        <v>305</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1731</v>
      </c>
      <c r="D149" s="2465"/>
      <c r="E149" s="2207"/>
      <c r="F149" s="2386"/>
      <c r="G149" s="2430"/>
      <c r="H149" s="1503"/>
      <c r="I149" s="654" t="s">
        <v>1730</v>
      </c>
      <c r="J149" s="574"/>
      <c r="K149" s="1503"/>
      <c r="L149" s="217"/>
      <c r="M149" s="2173"/>
      <c r="N149" s="337"/>
      <c r="O149" s="1627"/>
      <c r="P149" s="1627"/>
      <c r="AH149" s="1634">
        <v>0</v>
      </c>
    </row>
    <row s="1638" customFormat="1" customHeight="1" ht="0.75" hidden="1">
      <c r="A150" s="1783"/>
      <c r="B150" s="1783"/>
      <c r="C150" s="372" t="s">
        <v>1738</v>
      </c>
      <c r="D150" s="2465"/>
      <c r="E150" s="2207"/>
      <c r="F150" s="2386"/>
      <c r="G150" s="403"/>
      <c r="H150" s="1503"/>
      <c r="I150" s="654"/>
      <c r="J150" s="574"/>
      <c r="K150" s="1503"/>
      <c r="L150" s="217"/>
      <c r="M150" s="2173"/>
      <c r="N150" s="337"/>
      <c r="O150" s="1627"/>
      <c r="P150" s="1627"/>
      <c r="AH150" s="1634">
        <v>0</v>
      </c>
    </row>
    <row s="1638" customFormat="1" customHeight="1" ht="45" hidden="1">
      <c r="A151" s="1783" t="s">
        <v>161</v>
      </c>
      <c r="B151" s="1783" t="s">
        <v>162</v>
      </c>
      <c r="C151" s="372"/>
      <c r="D151" s="2465"/>
      <c r="E151" s="2207"/>
      <c r="F151" s="2386" t="str">
        <f>INDEX(PT_DIFFERENTIATION_VTAR,MATCH(A151,PT_DIFFERENTIATION_VTAR_ID,0))</f>
        <v/>
      </c>
      <c r="G151" s="2430" t="str">
        <f>INDEX(PT_DIFFERENTIATION_NTAR,MATCH(B151,PT_DIFFERENTIATION_NTAR_ID,0))</f>
        <v/>
      </c>
      <c r="H151" s="1865"/>
      <c r="I151" s="1742"/>
      <c r="J151" s="1776"/>
      <c r="K151" s="1781"/>
      <c r="L151" s="1865" t="s">
        <v>305</v>
      </c>
      <c r="M151" s="2174"/>
      <c r="N151" s="337"/>
      <c r="O151" s="1627"/>
      <c r="P151" s="1627"/>
      <c r="AH151" s="1634">
        <v>0</v>
      </c>
    </row>
    <row s="1638" customFormat="1" customHeight="1" ht="18.75" hidden="1">
      <c r="A152" s="1783"/>
      <c r="B152" s="1783"/>
      <c r="C152" s="372" t="s">
        <v>1731</v>
      </c>
      <c r="D152" s="2465"/>
      <c r="E152" s="2207"/>
      <c r="F152" s="2386"/>
      <c r="G152" s="2430"/>
      <c r="H152" s="1503"/>
      <c r="I152" s="654" t="s">
        <v>1730</v>
      </c>
      <c r="J152" s="574"/>
      <c r="K152" s="1503"/>
      <c r="L152" s="217"/>
      <c r="M152" s="1864"/>
      <c r="N152" s="337"/>
      <c r="O152" s="1627"/>
      <c r="P152" s="1627"/>
      <c r="AH152" s="1634">
        <v>0</v>
      </c>
    </row>
    <row s="1638" customFormat="1" customHeight="1" ht="0.75" hidden="1">
      <c r="A153" s="1783"/>
      <c r="B153" s="1783"/>
      <c r="C153" s="372" t="s">
        <v>1738</v>
      </c>
      <c r="D153" s="2465"/>
      <c r="E153" s="2207"/>
      <c r="F153" s="2386"/>
      <c r="G153" s="403"/>
      <c r="H153" s="1503"/>
      <c r="I153" s="654"/>
      <c r="J153" s="574"/>
      <c r="K153" s="1503"/>
      <c r="L153" s="217"/>
      <c r="M153" s="344"/>
      <c r="N153" s="337"/>
      <c r="O153" s="1627"/>
      <c r="P153" s="1627"/>
      <c r="AH153" s="1634">
        <v>0</v>
      </c>
    </row>
    <row s="1638" customFormat="1" customHeight="1" ht="45" hidden="1">
      <c r="A154" s="1783" t="s">
        <v>168</v>
      </c>
      <c r="B154" s="1783" t="s">
        <v>169</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305</v>
      </c>
      <c r="M154" s="344"/>
      <c r="N154" s="337"/>
      <c r="O154" s="1627"/>
      <c r="P154" s="1627"/>
      <c r="AH154" s="1634">
        <v>0</v>
      </c>
    </row>
    <row s="1638" customFormat="1" customHeight="1" ht="18.75" hidden="1">
      <c r="A155" s="1783"/>
      <c r="B155" s="1783"/>
      <c r="C155" s="372" t="s">
        <v>1731</v>
      </c>
      <c r="D155" s="2465"/>
      <c r="E155" s="2207"/>
      <c r="F155" s="2386"/>
      <c r="G155" s="2430"/>
      <c r="H155" s="1503"/>
      <c r="I155" s="654" t="s">
        <v>1730</v>
      </c>
      <c r="J155" s="574"/>
      <c r="K155" s="1503"/>
      <c r="L155" s="217"/>
      <c r="M155" s="344"/>
      <c r="N155" s="337"/>
      <c r="O155" s="1627"/>
      <c r="P155" s="1627"/>
      <c r="AH155" s="1634">
        <v>0</v>
      </c>
    </row>
    <row s="1638" customFormat="1" customHeight="1" ht="0.75" hidden="1">
      <c r="A156" s="1783"/>
      <c r="B156" s="1783"/>
      <c r="C156" s="372" t="s">
        <v>1738</v>
      </c>
      <c r="D156" s="2465"/>
      <c r="E156" s="2207"/>
      <c r="F156" s="2386"/>
      <c r="G156" s="403"/>
      <c r="H156" s="1503"/>
      <c r="I156" s="654"/>
      <c r="J156" s="574"/>
      <c r="K156" s="1503"/>
      <c r="L156" s="217"/>
      <c r="M156" s="344"/>
      <c r="N156" s="337"/>
      <c r="O156" s="1627"/>
      <c r="P156" s="1627"/>
      <c r="AH156" s="1634">
        <v>0</v>
      </c>
    </row>
    <row s="1638" customFormat="1" customHeight="1" ht="45" hidden="1">
      <c r="A157" s="1783" t="s">
        <v>174</v>
      </c>
      <c r="B157" s="1783" t="s">
        <v>175</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305</v>
      </c>
      <c r="M157" s="344"/>
      <c r="N157" s="337"/>
      <c r="O157" s="1627"/>
      <c r="P157" s="1627"/>
      <c r="AH157" s="1634">
        <v>0</v>
      </c>
    </row>
    <row s="1638" customFormat="1" customHeight="1" ht="18.75" hidden="1">
      <c r="A158" s="1783"/>
      <c r="B158" s="1783"/>
      <c r="C158" s="372" t="s">
        <v>1731</v>
      </c>
      <c r="D158" s="2465"/>
      <c r="E158" s="2207"/>
      <c r="F158" s="2386"/>
      <c r="G158" s="2430"/>
      <c r="H158" s="1503"/>
      <c r="I158" s="654" t="s">
        <v>1730</v>
      </c>
      <c r="J158" s="574"/>
      <c r="K158" s="1503"/>
      <c r="L158" s="217"/>
      <c r="M158" s="344"/>
      <c r="N158" s="337"/>
      <c r="O158" s="1627"/>
      <c r="P158" s="1627"/>
      <c r="AH158" s="1634">
        <v>0</v>
      </c>
    </row>
    <row s="1638" customFormat="1" customHeight="1" ht="0.75" hidden="1">
      <c r="A159" s="1783"/>
      <c r="B159" s="1783"/>
      <c r="C159" s="372" t="s">
        <v>1738</v>
      </c>
      <c r="D159" s="2465"/>
      <c r="E159" s="2207"/>
      <c r="F159" s="2386"/>
      <c r="G159" s="403"/>
      <c r="H159" s="1503"/>
      <c r="I159" s="654"/>
      <c r="J159" s="574"/>
      <c r="K159" s="1503"/>
      <c r="L159" s="217"/>
      <c r="M159" s="344"/>
      <c r="N159" s="337"/>
      <c r="O159" s="1627"/>
      <c r="P159" s="1627"/>
      <c r="AH159" s="1634">
        <v>0</v>
      </c>
    </row>
    <row s="1638" customFormat="1" customHeight="1" ht="18.75" hidden="1">
      <c r="A160" s="1783" t="s">
        <v>180</v>
      </c>
      <c r="B160" s="1783" t="s">
        <v>181</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305</v>
      </c>
      <c r="M160" s="344"/>
      <c r="N160" s="337"/>
      <c r="O160" s="1627"/>
      <c r="P160" s="1627"/>
      <c r="AH160" s="1634">
        <v>0</v>
      </c>
    </row>
    <row s="1638" customFormat="1" customHeight="1" ht="18.75" hidden="1">
      <c r="A161" s="1783"/>
      <c r="B161" s="1783"/>
      <c r="C161" s="372" t="s">
        <v>1731</v>
      </c>
      <c r="D161" s="2465"/>
      <c r="E161" s="2207"/>
      <c r="F161" s="2386"/>
      <c r="G161" s="2430"/>
      <c r="H161" s="1503"/>
      <c r="I161" s="654" t="s">
        <v>1730</v>
      </c>
      <c r="J161" s="574"/>
      <c r="K161" s="1503"/>
      <c r="L161" s="217"/>
      <c r="M161" s="344"/>
      <c r="N161" s="337"/>
      <c r="O161" s="1627"/>
      <c r="P161" s="1627"/>
      <c r="AH161" s="1634">
        <v>0</v>
      </c>
    </row>
    <row s="1638" customFormat="1" customHeight="1" ht="0.75" hidden="1">
      <c r="A162" s="1783"/>
      <c r="B162" s="1783"/>
      <c r="C162" s="372" t="s">
        <v>1738</v>
      </c>
      <c r="D162" s="2465"/>
      <c r="E162" s="2207"/>
      <c r="F162" s="2386"/>
      <c r="G162" s="403"/>
      <c r="H162" s="1503"/>
      <c r="I162" s="654"/>
      <c r="J162" s="574"/>
      <c r="K162" s="1503"/>
      <c r="L162" s="217"/>
      <c r="M162" s="344"/>
      <c r="N162" s="337"/>
      <c r="O162" s="1627"/>
      <c r="P162" s="1627"/>
      <c r="AH162" s="1634">
        <v>0</v>
      </c>
    </row>
    <row s="1638" customFormat="1" customHeight="1" ht="18.75" hidden="1">
      <c r="A163" s="1783" t="s">
        <v>186</v>
      </c>
      <c r="B163" s="1783" t="s">
        <v>187</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305</v>
      </c>
      <c r="M163" s="344"/>
      <c r="N163" s="337"/>
      <c r="O163" s="1627"/>
      <c r="P163" s="1627"/>
      <c r="AH163" s="1634">
        <v>0</v>
      </c>
    </row>
    <row s="1638" customFormat="1" customHeight="1" ht="18.75" hidden="1">
      <c r="A164" s="1783"/>
      <c r="B164" s="1783"/>
      <c r="C164" s="372" t="s">
        <v>1731</v>
      </c>
      <c r="D164" s="2465"/>
      <c r="E164" s="2207"/>
      <c r="F164" s="2386"/>
      <c r="G164" s="2430"/>
      <c r="H164" s="1503"/>
      <c r="I164" s="654" t="s">
        <v>1730</v>
      </c>
      <c r="J164" s="574"/>
      <c r="K164" s="1503"/>
      <c r="L164" s="217"/>
      <c r="M164" s="344"/>
      <c r="N164" s="337"/>
      <c r="O164" s="1627"/>
      <c r="P164" s="1627"/>
      <c r="AH164" s="1634">
        <v>0</v>
      </c>
    </row>
    <row s="1638" customFormat="1" customHeight="1" ht="0.75" hidden="1">
      <c r="A165" s="1783"/>
      <c r="B165" s="1783"/>
      <c r="C165" s="372" t="s">
        <v>1738</v>
      </c>
      <c r="D165" s="2465"/>
      <c r="E165" s="2207"/>
      <c r="F165" s="2386"/>
      <c r="G165" s="403"/>
      <c r="H165" s="1503"/>
      <c r="I165" s="654"/>
      <c r="J165" s="574"/>
      <c r="K165" s="1503"/>
      <c r="L165" s="217"/>
      <c r="M165" s="344"/>
      <c r="N165" s="337"/>
      <c r="O165" s="1627"/>
      <c r="P165" s="1627"/>
      <c r="AH165" s="1634">
        <v>0</v>
      </c>
    </row>
    <row s="1638" customFormat="1" customHeight="1" ht="18.75" hidden="1">
      <c r="A166" s="1783" t="s">
        <v>192</v>
      </c>
      <c r="B166" s="1783" t="s">
        <v>193</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305</v>
      </c>
      <c r="M166" s="344"/>
      <c r="N166" s="337"/>
      <c r="O166" s="1627"/>
      <c r="P166" s="1627"/>
      <c r="AH166" s="1634">
        <v>0</v>
      </c>
    </row>
    <row s="1638" customFormat="1" customHeight="1" ht="18.75" hidden="1">
      <c r="A167" s="1783"/>
      <c r="B167" s="1783"/>
      <c r="C167" s="372" t="s">
        <v>1731</v>
      </c>
      <c r="D167" s="2465"/>
      <c r="E167" s="2207"/>
      <c r="F167" s="2386"/>
      <c r="G167" s="2430"/>
      <c r="H167" s="1503"/>
      <c r="I167" s="654" t="s">
        <v>1730</v>
      </c>
      <c r="J167" s="574"/>
      <c r="K167" s="1503"/>
      <c r="L167" s="217"/>
      <c r="M167" s="344"/>
      <c r="N167" s="337"/>
      <c r="O167" s="1627"/>
      <c r="P167" s="1627"/>
      <c r="AH167" s="1634">
        <v>0</v>
      </c>
    </row>
    <row s="1638" customFormat="1" customHeight="1" ht="0.75" hidden="1">
      <c r="A168" s="1783"/>
      <c r="B168" s="1783"/>
      <c r="C168" s="372" t="s">
        <v>1738</v>
      </c>
      <c r="D168" s="2465"/>
      <c r="E168" s="2207"/>
      <c r="F168" s="2386"/>
      <c r="G168" s="403"/>
      <c r="H168" s="1503"/>
      <c r="I168" s="654"/>
      <c r="J168" s="574"/>
      <c r="K168" s="1503"/>
      <c r="L168" s="217"/>
      <c r="M168" s="344"/>
      <c r="N168" s="337"/>
      <c r="O168" s="1627"/>
      <c r="P168" s="1627"/>
      <c r="AH168" s="1634">
        <v>0</v>
      </c>
    </row>
    <row s="1638" customFormat="1" customHeight="1" ht="18.75" hidden="1">
      <c r="A169" s="1783" t="s">
        <v>198</v>
      </c>
      <c r="B169" s="1783" t="s">
        <v>199</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305</v>
      </c>
      <c r="M169" s="344"/>
      <c r="N169" s="337"/>
      <c r="O169" s="1627"/>
      <c r="P169" s="1627"/>
      <c r="AH169" s="1634">
        <v>0</v>
      </c>
    </row>
    <row s="1638" customFormat="1" customHeight="1" ht="18.75" hidden="1">
      <c r="A170" s="1783"/>
      <c r="B170" s="1783"/>
      <c r="C170" s="372" t="s">
        <v>1731</v>
      </c>
      <c r="D170" s="2465"/>
      <c r="E170" s="2207"/>
      <c r="F170" s="2386"/>
      <c r="G170" s="2430"/>
      <c r="H170" s="1503"/>
      <c r="I170" s="654" t="s">
        <v>1730</v>
      </c>
      <c r="J170" s="574"/>
      <c r="K170" s="1503"/>
      <c r="L170" s="217"/>
      <c r="M170" s="344"/>
      <c r="N170" s="337"/>
      <c r="O170" s="1627"/>
      <c r="P170" s="1627"/>
      <c r="AH170" s="1634">
        <v>0</v>
      </c>
    </row>
    <row s="1638" customFormat="1" customHeight="1" ht="0.75" hidden="1">
      <c r="A171" s="1783"/>
      <c r="B171" s="1783"/>
      <c r="C171" s="372" t="s">
        <v>1738</v>
      </c>
      <c r="D171" s="2465"/>
      <c r="E171" s="2207"/>
      <c r="F171" s="2386"/>
      <c r="G171" s="403"/>
      <c r="H171" s="1503"/>
      <c r="I171" s="654"/>
      <c r="J171" s="574"/>
      <c r="K171" s="1503"/>
      <c r="L171" s="217"/>
      <c r="M171" s="344"/>
      <c r="N171" s="337"/>
      <c r="O171" s="1627"/>
      <c r="P171" s="1627"/>
      <c r="AH171" s="1634">
        <v>0</v>
      </c>
    </row>
    <row s="1638" customFormat="1" customHeight="1" ht="18.75" hidden="1">
      <c r="A172" s="1783" t="s">
        <v>204</v>
      </c>
      <c r="B172" s="1783" t="s">
        <v>205</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305</v>
      </c>
      <c r="M172" s="344"/>
      <c r="N172" s="337"/>
      <c r="O172" s="1627"/>
      <c r="P172" s="1627"/>
      <c r="AH172" s="1634">
        <v>0</v>
      </c>
    </row>
    <row s="1638" customFormat="1" customHeight="1" ht="18.75" hidden="1">
      <c r="A173" s="1783"/>
      <c r="B173" s="1783"/>
      <c r="C173" s="372" t="s">
        <v>1731</v>
      </c>
      <c r="D173" s="2465"/>
      <c r="E173" s="2207"/>
      <c r="F173" s="2386"/>
      <c r="G173" s="2430"/>
      <c r="H173" s="1503"/>
      <c r="I173" s="654" t="s">
        <v>1730</v>
      </c>
      <c r="J173" s="574"/>
      <c r="K173" s="1503"/>
      <c r="L173" s="217"/>
      <c r="M173" s="344"/>
      <c r="N173" s="337"/>
      <c r="O173" s="1627"/>
      <c r="P173" s="1627"/>
      <c r="AH173" s="1634">
        <v>0</v>
      </c>
    </row>
    <row s="1638" customFormat="1" customHeight="1" ht="0.75" hidden="1">
      <c r="A174" s="1783"/>
      <c r="B174" s="1783"/>
      <c r="C174" s="372" t="s">
        <v>1738</v>
      </c>
      <c r="D174" s="2465"/>
      <c r="E174" s="2207"/>
      <c r="F174" s="2386"/>
      <c r="G174" s="403"/>
      <c r="H174" s="1503"/>
      <c r="I174" s="654"/>
      <c r="J174" s="574"/>
      <c r="K174" s="1503"/>
      <c r="L174" s="217"/>
      <c r="M174" s="344"/>
      <c r="N174" s="337"/>
      <c r="O174" s="1627"/>
      <c r="P174" s="1627"/>
      <c r="AH174" s="1634">
        <v>0</v>
      </c>
    </row>
    <row s="1638" customFormat="1" customHeight="1" ht="18.75" hidden="1">
      <c r="A175" s="1783" t="s">
        <v>224</v>
      </c>
      <c r="B175" s="1783" t="s">
        <v>225</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305</v>
      </c>
      <c r="M175" s="344"/>
      <c r="N175" s="337"/>
      <c r="O175" s="1627"/>
      <c r="P175" s="1627"/>
      <c r="AH175" s="1634">
        <v>0</v>
      </c>
    </row>
    <row s="1638" customFormat="1" customHeight="1" ht="18.75" hidden="1">
      <c r="A176" s="1783"/>
      <c r="B176" s="1783"/>
      <c r="C176" s="372" t="s">
        <v>1731</v>
      </c>
      <c r="D176" s="2465"/>
      <c r="E176" s="2207"/>
      <c r="F176" s="2386"/>
      <c r="G176" s="2430"/>
      <c r="H176" s="1503"/>
      <c r="I176" s="654" t="s">
        <v>1730</v>
      </c>
      <c r="J176" s="574"/>
      <c r="K176" s="1503"/>
      <c r="L176" s="217"/>
      <c r="M176" s="344"/>
      <c r="N176" s="337"/>
      <c r="O176" s="1627"/>
      <c r="P176" s="1627"/>
      <c r="AH176" s="1634">
        <v>0</v>
      </c>
    </row>
    <row s="1638" customFormat="1" customHeight="1" ht="0.75" hidden="1">
      <c r="A177" s="1783"/>
      <c r="B177" s="1783"/>
      <c r="C177" s="372" t="s">
        <v>1738</v>
      </c>
      <c r="D177" s="2465"/>
      <c r="E177" s="2207"/>
      <c r="F177" s="2386"/>
      <c r="G177" s="403"/>
      <c r="H177" s="1503"/>
      <c r="I177" s="654"/>
      <c r="J177" s="574"/>
      <c r="K177" s="1503"/>
      <c r="L177" s="217"/>
      <c r="M177" s="344"/>
      <c r="N177" s="337"/>
      <c r="O177" s="1627"/>
      <c r="P177" s="1627"/>
      <c r="AH177" s="1634">
        <v>0</v>
      </c>
    </row>
    <row s="1638" customFormat="1" customHeight="1" ht="18.75" hidden="1">
      <c r="A178" s="1783" t="s">
        <v>229</v>
      </c>
      <c r="B178" s="1783" t="s">
        <v>230</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305</v>
      </c>
      <c r="M178" s="344"/>
      <c r="N178" s="337"/>
      <c r="O178" s="1627"/>
      <c r="P178" s="1627"/>
      <c r="AH178" s="1634">
        <v>0</v>
      </c>
    </row>
    <row s="1638" customFormat="1" customHeight="1" ht="18.75" hidden="1">
      <c r="A179" s="1783"/>
      <c r="B179" s="1783"/>
      <c r="C179" s="372" t="s">
        <v>1731</v>
      </c>
      <c r="D179" s="2465"/>
      <c r="E179" s="2207"/>
      <c r="F179" s="2386"/>
      <c r="G179" s="2430"/>
      <c r="H179" s="1503"/>
      <c r="I179" s="654" t="s">
        <v>1730</v>
      </c>
      <c r="J179" s="574"/>
      <c r="K179" s="1503"/>
      <c r="L179" s="217"/>
      <c r="M179" s="344"/>
      <c r="N179" s="337"/>
      <c r="O179" s="1627"/>
      <c r="P179" s="1627"/>
      <c r="AH179" s="1634">
        <v>0</v>
      </c>
    </row>
    <row s="1638" customFormat="1" customHeight="1" ht="0.75" hidden="1">
      <c r="A180" s="1783"/>
      <c r="B180" s="1783"/>
      <c r="C180" s="372" t="s">
        <v>1738</v>
      </c>
      <c r="D180" s="2465"/>
      <c r="E180" s="2207"/>
      <c r="F180" s="2386"/>
      <c r="G180" s="403"/>
      <c r="H180" s="1503"/>
      <c r="I180" s="654"/>
      <c r="J180" s="574"/>
      <c r="K180" s="1503"/>
      <c r="L180" s="217"/>
      <c r="M180" s="344"/>
      <c r="N180" s="337"/>
      <c r="O180" s="1627"/>
      <c r="P180" s="1627"/>
      <c r="AH180" s="1634">
        <v>0</v>
      </c>
    </row>
    <row s="1638" customFormat="1" customHeight="1" ht="18.75" hidden="1">
      <c r="A181" s="1783" t="s">
        <v>234</v>
      </c>
      <c r="B181" s="1783" t="s">
        <v>235</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305</v>
      </c>
      <c r="M181" s="344"/>
      <c r="N181" s="337"/>
      <c r="O181" s="1627"/>
      <c r="P181" s="1627"/>
      <c r="AH181" s="1634">
        <v>0</v>
      </c>
    </row>
    <row s="1638" customFormat="1" customHeight="1" ht="18.75" hidden="1">
      <c r="A182" s="1783"/>
      <c r="B182" s="1783"/>
      <c r="C182" s="372" t="s">
        <v>1731</v>
      </c>
      <c r="D182" s="2465"/>
      <c r="E182" s="2207"/>
      <c r="F182" s="2386"/>
      <c r="G182" s="2430"/>
      <c r="H182" s="1503"/>
      <c r="I182" s="654" t="s">
        <v>1730</v>
      </c>
      <c r="J182" s="574"/>
      <c r="K182" s="1503"/>
      <c r="L182" s="217"/>
      <c r="M182" s="344"/>
      <c r="N182" s="337"/>
      <c r="O182" s="1627"/>
      <c r="P182" s="1627"/>
      <c r="AH182" s="1634">
        <v>0</v>
      </c>
    </row>
    <row s="1638" customFormat="1" customHeight="1" ht="0.75" hidden="1">
      <c r="A183" s="1783"/>
      <c r="B183" s="1783"/>
      <c r="C183" s="372" t="s">
        <v>1738</v>
      </c>
      <c r="D183" s="2465"/>
      <c r="E183" s="2207"/>
      <c r="F183" s="2386"/>
      <c r="G183" s="403"/>
      <c r="H183" s="1503"/>
      <c r="I183" s="654"/>
      <c r="J183" s="574"/>
      <c r="K183" s="1503"/>
      <c r="L183" s="217"/>
      <c r="M183" s="344"/>
      <c r="N183" s="337"/>
      <c r="O183" s="1627"/>
      <c r="P183" s="1627"/>
      <c r="AH183" s="1634">
        <v>0</v>
      </c>
    </row>
    <row s="1638" customFormat="1" customHeight="1" ht="18.75" hidden="1">
      <c r="A184" s="1783" t="s">
        <v>239</v>
      </c>
      <c r="B184" s="1783" t="s">
        <v>240</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305</v>
      </c>
      <c r="M184" s="344"/>
      <c r="N184" s="337"/>
      <c r="O184" s="1627"/>
      <c r="P184" s="1627"/>
      <c r="AH184" s="1634">
        <v>0</v>
      </c>
    </row>
    <row s="1638" customFormat="1" customHeight="1" ht="18.75" hidden="1">
      <c r="A185" s="1783"/>
      <c r="B185" s="1783"/>
      <c r="C185" s="372" t="s">
        <v>1731</v>
      </c>
      <c r="D185" s="2465"/>
      <c r="E185" s="2207"/>
      <c r="F185" s="2386"/>
      <c r="G185" s="2430"/>
      <c r="H185" s="1503"/>
      <c r="I185" s="654" t="s">
        <v>1730</v>
      </c>
      <c r="J185" s="574"/>
      <c r="K185" s="1503"/>
      <c r="L185" s="217"/>
      <c r="M185" s="344"/>
      <c r="N185" s="337"/>
      <c r="O185" s="1627"/>
      <c r="P185" s="1627"/>
      <c r="AH185" s="1634">
        <v>0</v>
      </c>
    </row>
    <row s="1638" customFormat="1" customHeight="1" ht="0.75" hidden="1">
      <c r="A186" s="1783"/>
      <c r="B186" s="1783"/>
      <c r="C186" s="372" t="s">
        <v>1738</v>
      </c>
      <c r="D186" s="2465"/>
      <c r="E186" s="2207"/>
      <c r="F186" s="2386"/>
      <c r="G186" s="403"/>
      <c r="H186" s="1503"/>
      <c r="I186" s="654"/>
      <c r="J186" s="574"/>
      <c r="K186" s="1503"/>
      <c r="L186" s="217"/>
      <c r="M186" s="344"/>
      <c r="N186" s="337"/>
      <c r="O186" s="1627"/>
      <c r="P186" s="1627"/>
      <c r="AH186" s="1634">
        <v>0</v>
      </c>
    </row>
    <row s="1638" customFormat="1" customHeight="1" ht="18.75" hidden="1">
      <c r="A187" s="1783" t="s">
        <v>244</v>
      </c>
      <c r="B187" s="1783" t="s">
        <v>245</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305</v>
      </c>
      <c r="M187" s="344"/>
      <c r="N187" s="337"/>
      <c r="O187" s="1627"/>
      <c r="P187" s="1627"/>
      <c r="AH187" s="1634">
        <v>0</v>
      </c>
    </row>
    <row s="1638" customFormat="1" customHeight="1" ht="18.75" hidden="1">
      <c r="A188" s="1783"/>
      <c r="B188" s="1783"/>
      <c r="C188" s="372" t="s">
        <v>1731</v>
      </c>
      <c r="D188" s="2465"/>
      <c r="E188" s="2207"/>
      <c r="F188" s="2386"/>
      <c r="G188" s="2430"/>
      <c r="H188" s="1503"/>
      <c r="I188" s="654" t="s">
        <v>1730</v>
      </c>
      <c r="J188" s="574"/>
      <c r="K188" s="1503"/>
      <c r="L188" s="217"/>
      <c r="M188" s="344"/>
      <c r="N188" s="337"/>
      <c r="O188" s="1627"/>
      <c r="P188" s="1627"/>
      <c r="AH188" s="1634">
        <v>0</v>
      </c>
    </row>
    <row s="1638" customFormat="1" customHeight="1" ht="0.75" hidden="1">
      <c r="A189" s="1783"/>
      <c r="B189" s="1783"/>
      <c r="C189" s="372" t="s">
        <v>1738</v>
      </c>
      <c r="D189" s="2465"/>
      <c r="E189" s="2207"/>
      <c r="F189" s="2386"/>
      <c r="G189" s="403"/>
      <c r="H189" s="1503"/>
      <c r="I189" s="654"/>
      <c r="J189" s="574"/>
      <c r="K189" s="1503"/>
      <c r="L189" s="217"/>
      <c r="M189" s="344"/>
      <c r="N189" s="337"/>
      <c r="O189" s="1627"/>
      <c r="P189" s="1627"/>
      <c r="AH189" s="1634">
        <v>0</v>
      </c>
    </row>
    <row s="1638" customFormat="1" customHeight="1" ht="18.75" hidden="1">
      <c r="A190" s="1783" t="s">
        <v>249</v>
      </c>
      <c r="B190" s="1783" t="s">
        <v>250</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305</v>
      </c>
      <c r="M190" s="344"/>
      <c r="N190" s="337"/>
      <c r="O190" s="1627"/>
      <c r="P190" s="1627"/>
      <c r="AH190" s="1634">
        <v>0</v>
      </c>
    </row>
    <row s="1638" customFormat="1" customHeight="1" ht="18.75" hidden="1">
      <c r="A191" s="1783"/>
      <c r="B191" s="1783"/>
      <c r="C191" s="372" t="s">
        <v>1731</v>
      </c>
      <c r="D191" s="2465"/>
      <c r="E191" s="2207"/>
      <c r="F191" s="2386"/>
      <c r="G191" s="2430"/>
      <c r="H191" s="1503"/>
      <c r="I191" s="654" t="s">
        <v>1730</v>
      </c>
      <c r="J191" s="574"/>
      <c r="K191" s="1503"/>
      <c r="L191" s="217"/>
      <c r="M191" s="344"/>
      <c r="N191" s="337"/>
      <c r="O191" s="1627"/>
      <c r="P191" s="1627"/>
      <c r="AH191" s="1634">
        <v>0</v>
      </c>
    </row>
    <row s="1638" customFormat="1" customHeight="1" ht="0.75" hidden="1">
      <c r="A192" s="1783"/>
      <c r="B192" s="1783"/>
      <c r="C192" s="372" t="s">
        <v>1738</v>
      </c>
      <c r="D192" s="2465"/>
      <c r="E192" s="2207"/>
      <c r="F192" s="2386"/>
      <c r="G192" s="403"/>
      <c r="H192" s="1503"/>
      <c r="I192" s="654"/>
      <c r="J192" s="574"/>
      <c r="K192" s="1503"/>
      <c r="L192" s="217"/>
      <c r="M192" s="344"/>
      <c r="N192" s="337"/>
      <c r="O192" s="1627"/>
      <c r="P192" s="1627"/>
      <c r="AH192" s="1634">
        <v>0</v>
      </c>
    </row>
    <row s="1638" customFormat="1" customHeight="1" ht="18.75" hidden="1">
      <c r="A193" s="1783" t="s">
        <v>254</v>
      </c>
      <c r="B193" s="1783" t="s">
        <v>255</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305</v>
      </c>
      <c r="M193" s="344"/>
      <c r="N193" s="337"/>
      <c r="O193" s="1627"/>
      <c r="P193" s="1627"/>
      <c r="AH193" s="1634">
        <v>0</v>
      </c>
    </row>
    <row s="1638" customFormat="1" customHeight="1" ht="18.75" hidden="1">
      <c r="A194" s="1783"/>
      <c r="B194" s="1783"/>
      <c r="C194" s="372" t="s">
        <v>1731</v>
      </c>
      <c r="D194" s="2465"/>
      <c r="E194" s="2207"/>
      <c r="F194" s="2386"/>
      <c r="G194" s="2430"/>
      <c r="H194" s="1503"/>
      <c r="I194" s="654" t="s">
        <v>1730</v>
      </c>
      <c r="J194" s="574"/>
      <c r="K194" s="1503"/>
      <c r="L194" s="217"/>
      <c r="M194" s="344"/>
      <c r="N194" s="337"/>
      <c r="O194" s="1627"/>
      <c r="P194" s="1627"/>
      <c r="AH194" s="1634">
        <v>0</v>
      </c>
    </row>
    <row s="1638" customFormat="1" customHeight="1" ht="0.75" hidden="1">
      <c r="A195" s="1783"/>
      <c r="B195" s="1783"/>
      <c r="C195" s="372" t="s">
        <v>1738</v>
      </c>
      <c r="D195" s="2465"/>
      <c r="E195" s="2207"/>
      <c r="F195" s="2386"/>
      <c r="G195" s="403"/>
      <c r="H195" s="1503"/>
      <c r="I195" s="654"/>
      <c r="J195" s="574"/>
      <c r="K195" s="1503"/>
      <c r="L195" s="217"/>
      <c r="M195" s="344"/>
      <c r="N195" s="337"/>
      <c r="O195" s="1627"/>
      <c r="P195" s="1627"/>
      <c r="AH195" s="1634">
        <v>0</v>
      </c>
    </row>
    <row s="1638" customFormat="1" customHeight="1" ht="18.75" hidden="1">
      <c r="A196" s="1783" t="s">
        <v>259</v>
      </c>
      <c r="B196" s="1783" t="s">
        <v>260</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305</v>
      </c>
      <c r="M196" s="344"/>
      <c r="N196" s="337"/>
      <c r="O196" s="1627"/>
      <c r="P196" s="1627"/>
      <c r="AH196" s="1634">
        <v>0</v>
      </c>
    </row>
    <row s="1638" customFormat="1" customHeight="1" ht="18.75" hidden="1">
      <c r="A197" s="1783"/>
      <c r="B197" s="1783"/>
      <c r="C197" s="372" t="s">
        <v>1731</v>
      </c>
      <c r="D197" s="2465"/>
      <c r="E197" s="2207"/>
      <c r="F197" s="2386"/>
      <c r="G197" s="2430"/>
      <c r="H197" s="1503"/>
      <c r="I197" s="654" t="s">
        <v>1730</v>
      </c>
      <c r="J197" s="574"/>
      <c r="K197" s="1503"/>
      <c r="L197" s="217"/>
      <c r="M197" s="344"/>
      <c r="N197" s="337"/>
      <c r="O197" s="1627"/>
      <c r="P197" s="1627"/>
      <c r="AH197" s="1634">
        <v>0</v>
      </c>
    </row>
    <row s="1638" customFormat="1" customHeight="1" ht="0.75" hidden="1">
      <c r="A198" s="1783"/>
      <c r="B198" s="1783"/>
      <c r="C198" s="372" t="s">
        <v>1738</v>
      </c>
      <c r="D198" s="2465"/>
      <c r="E198" s="2207"/>
      <c r="F198" s="2386"/>
      <c r="G198" s="403"/>
      <c r="H198" s="1503"/>
      <c r="I198" s="654"/>
      <c r="J198" s="574"/>
      <c r="K198" s="1503"/>
      <c r="L198" s="217"/>
      <c r="M198" s="344"/>
      <c r="N198" s="337"/>
      <c r="O198" s="1627"/>
      <c r="P198" s="1627"/>
      <c r="AH198" s="1634">
        <v>0</v>
      </c>
    </row>
    <row s="1638" customFormat="1" customHeight="1" ht="18.75" hidden="1">
      <c r="A199" s="1783" t="s">
        <v>264</v>
      </c>
      <c r="B199" s="1783" t="s">
        <v>265</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305</v>
      </c>
      <c r="M199" s="344"/>
      <c r="N199" s="337"/>
      <c r="O199" s="1627"/>
      <c r="P199" s="1627"/>
      <c r="AH199" s="1634">
        <v>0</v>
      </c>
    </row>
    <row s="1638" customFormat="1" customHeight="1" ht="18.75" hidden="1">
      <c r="A200" s="1783"/>
      <c r="B200" s="1783"/>
      <c r="C200" s="372" t="s">
        <v>1731</v>
      </c>
      <c r="D200" s="2465"/>
      <c r="E200" s="2207"/>
      <c r="F200" s="2386"/>
      <c r="G200" s="2430"/>
      <c r="H200" s="1503"/>
      <c r="I200" s="654" t="s">
        <v>1730</v>
      </c>
      <c r="J200" s="574"/>
      <c r="K200" s="1503"/>
      <c r="L200" s="217"/>
      <c r="M200" s="344"/>
      <c r="N200" s="337"/>
      <c r="O200" s="1627"/>
      <c r="P200" s="1627"/>
      <c r="AH200" s="1634">
        <v>0</v>
      </c>
    </row>
    <row s="1638" customFormat="1" customHeight="1" ht="0.75" hidden="1">
      <c r="A201" s="1783"/>
      <c r="B201" s="1783"/>
      <c r="C201" s="372" t="s">
        <v>1738</v>
      </c>
      <c r="D201" s="2465"/>
      <c r="E201" s="2207"/>
      <c r="F201" s="2386"/>
      <c r="G201" s="403"/>
      <c r="H201" s="1503"/>
      <c r="I201" s="654"/>
      <c r="J201" s="574"/>
      <c r="K201" s="1503"/>
      <c r="L201" s="217"/>
      <c r="M201" s="344"/>
      <c r="N201" s="337"/>
      <c r="O201" s="1627"/>
      <c r="P201" s="1627"/>
      <c r="AH201" s="1634">
        <v>0</v>
      </c>
    </row>
    <row s="1638" customFormat="1" customHeight="1" ht="18.75" hidden="1">
      <c r="A202" s="1783" t="s">
        <v>269</v>
      </c>
      <c r="B202" s="1783" t="s">
        <v>270</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305</v>
      </c>
      <c r="M202" s="344"/>
      <c r="N202" s="337"/>
      <c r="O202" s="1627"/>
      <c r="P202" s="1627"/>
      <c r="AH202" s="1634">
        <v>0</v>
      </c>
    </row>
    <row s="1638" customFormat="1" customHeight="1" ht="18.75" hidden="1">
      <c r="A203" s="1783"/>
      <c r="B203" s="1783"/>
      <c r="C203" s="372" t="s">
        <v>1731</v>
      </c>
      <c r="D203" s="2465"/>
      <c r="E203" s="2207"/>
      <c r="F203" s="2386"/>
      <c r="G203" s="2430"/>
      <c r="H203" s="1503"/>
      <c r="I203" s="654" t="s">
        <v>1730</v>
      </c>
      <c r="J203" s="574"/>
      <c r="K203" s="1503"/>
      <c r="L203" s="217"/>
      <c r="M203" s="344"/>
      <c r="N203" s="337"/>
      <c r="O203" s="1627"/>
      <c r="P203" s="1627"/>
      <c r="AH203" s="1634">
        <v>0</v>
      </c>
    </row>
    <row s="1638" customFormat="1" customHeight="1" ht="0.75" hidden="1">
      <c r="A204" s="1783"/>
      <c r="B204" s="1783"/>
      <c r="C204" s="372" t="s">
        <v>1738</v>
      </c>
      <c r="D204" s="2465"/>
      <c r="E204" s="2207"/>
      <c r="F204" s="2386"/>
      <c r="G204" s="403"/>
      <c r="H204" s="1503"/>
      <c r="I204" s="654"/>
      <c r="J204" s="574"/>
      <c r="K204" s="1503"/>
      <c r="L204" s="217"/>
      <c r="M204" s="344"/>
      <c r="N204" s="337"/>
      <c r="O204" s="1627"/>
      <c r="P204" s="1627"/>
      <c r="AH204" s="1634">
        <v>0</v>
      </c>
    </row>
    <row s="1638" customFormat="1" customHeight="1" ht="18.75" hidden="1">
      <c r="A205" s="1783" t="s">
        <v>274</v>
      </c>
      <c r="B205" s="1783" t="s">
        <v>275</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305</v>
      </c>
      <c r="M205" s="344"/>
      <c r="N205" s="337"/>
      <c r="O205" s="1627"/>
      <c r="P205" s="1627"/>
      <c r="AH205" s="1634">
        <v>0</v>
      </c>
    </row>
    <row s="1638" customFormat="1" customHeight="1" ht="18.75" hidden="1">
      <c r="A206" s="1783"/>
      <c r="B206" s="1783"/>
      <c r="C206" s="372" t="s">
        <v>1731</v>
      </c>
      <c r="D206" s="2465"/>
      <c r="E206" s="2207"/>
      <c r="F206" s="2386"/>
      <c r="G206" s="2430"/>
      <c r="H206" s="1503"/>
      <c r="I206" s="654" t="s">
        <v>1730</v>
      </c>
      <c r="J206" s="574"/>
      <c r="K206" s="1503"/>
      <c r="L206" s="217"/>
      <c r="M206" s="344"/>
      <c r="N206" s="337"/>
      <c r="O206" s="1627"/>
      <c r="P206" s="1627"/>
      <c r="AH206" s="1634">
        <v>0</v>
      </c>
    </row>
    <row s="1638" customFormat="1" customHeight="1" ht="1.05">
      <c r="A207" s="1783"/>
      <c r="B207" s="1783"/>
      <c r="C207" s="372" t="s">
        <v>1738</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111</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156</v>
      </c>
      <c r="B209" s="1783" t="s">
        <v>157</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
      </c>
      <c r="H209" s="1865"/>
      <c r="I209" s="1742"/>
      <c r="J209" s="1776"/>
      <c r="K209" s="1781"/>
      <c r="L209" s="1865" t="s">
        <v>305</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1731</v>
      </c>
      <c r="D210" s="2465"/>
      <c r="E210" s="2207"/>
      <c r="F210" s="2386"/>
      <c r="G210" s="2430"/>
      <c r="H210" s="1503"/>
      <c r="I210" s="654" t="s">
        <v>1730</v>
      </c>
      <c r="J210" s="574"/>
      <c r="K210" s="1503"/>
      <c r="L210" s="217"/>
      <c r="M210" s="2173"/>
      <c r="N210" s="337"/>
      <c r="O210" s="1627"/>
      <c r="P210" s="1627"/>
      <c r="AH210" s="1634">
        <v>0</v>
      </c>
    </row>
    <row s="1638" customFormat="1" customHeight="1" ht="0.75" hidden="1">
      <c r="A211" s="1783"/>
      <c r="B211" s="1783"/>
      <c r="C211" s="372" t="s">
        <v>1738</v>
      </c>
      <c r="D211" s="2465"/>
      <c r="E211" s="2207"/>
      <c r="F211" s="2386"/>
      <c r="G211" s="403"/>
      <c r="H211" s="1503"/>
      <c r="I211" s="654"/>
      <c r="J211" s="574"/>
      <c r="K211" s="1503"/>
      <c r="L211" s="217"/>
      <c r="M211" s="2173"/>
      <c r="N211" s="337"/>
      <c r="O211" s="1627"/>
      <c r="P211" s="1627"/>
      <c r="AH211" s="1634">
        <v>0</v>
      </c>
    </row>
    <row s="1638" customFormat="1" customHeight="1" ht="45" hidden="1">
      <c r="A212" s="1783" t="s">
        <v>161</v>
      </c>
      <c r="B212" s="1783" t="s">
        <v>162</v>
      </c>
      <c r="C212" s="372"/>
      <c r="D212" s="2465"/>
      <c r="E212" s="2207"/>
      <c r="F212" s="2386" t="str">
        <f>INDEX(PT_DIFFERENTIATION_VTAR,MATCH(A212,PT_DIFFERENTIATION_VTAR_ID,0))</f>
        <v/>
      </c>
      <c r="G212" s="2430" t="str">
        <f>INDEX(PT_DIFFERENTIATION_NTAR,MATCH(B212,PT_DIFFERENTIATION_NTAR_ID,0))</f>
        <v/>
      </c>
      <c r="H212" s="1865"/>
      <c r="I212" s="1742"/>
      <c r="J212" s="1776"/>
      <c r="K212" s="1781"/>
      <c r="L212" s="1865" t="s">
        <v>305</v>
      </c>
      <c r="M212" s="2174"/>
      <c r="N212" s="337"/>
      <c r="O212" s="1627"/>
      <c r="P212" s="1627"/>
      <c r="AH212" s="1634">
        <v>0</v>
      </c>
    </row>
    <row s="1638" customFormat="1" customHeight="1" ht="18.75" hidden="1">
      <c r="A213" s="1783"/>
      <c r="B213" s="1783"/>
      <c r="C213" s="372" t="s">
        <v>1731</v>
      </c>
      <c r="D213" s="2465"/>
      <c r="E213" s="2207"/>
      <c r="F213" s="2386"/>
      <c r="G213" s="2430"/>
      <c r="H213" s="1503"/>
      <c r="I213" s="654" t="s">
        <v>1730</v>
      </c>
      <c r="J213" s="574"/>
      <c r="K213" s="1503"/>
      <c r="L213" s="217"/>
      <c r="M213" s="1864"/>
      <c r="N213" s="337"/>
      <c r="O213" s="1627"/>
      <c r="P213" s="1627"/>
      <c r="AH213" s="1634">
        <v>0</v>
      </c>
    </row>
    <row s="1638" customFormat="1" customHeight="1" ht="0.75" hidden="1">
      <c r="A214" s="1783"/>
      <c r="B214" s="1783"/>
      <c r="C214" s="372" t="s">
        <v>1738</v>
      </c>
      <c r="D214" s="2465"/>
      <c r="E214" s="2207"/>
      <c r="F214" s="2386"/>
      <c r="G214" s="403"/>
      <c r="H214" s="1503"/>
      <c r="I214" s="654"/>
      <c r="J214" s="574"/>
      <c r="K214" s="1503"/>
      <c r="L214" s="217"/>
      <c r="M214" s="344"/>
      <c r="N214" s="337"/>
      <c r="O214" s="1627"/>
      <c r="P214" s="1627"/>
      <c r="AH214" s="1634">
        <v>0</v>
      </c>
    </row>
    <row s="1638" customFormat="1" customHeight="1" ht="45" hidden="1">
      <c r="A215" s="1783" t="s">
        <v>168</v>
      </c>
      <c r="B215" s="1783" t="s">
        <v>169</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305</v>
      </c>
      <c r="M215" s="344"/>
      <c r="N215" s="337"/>
      <c r="O215" s="1627"/>
      <c r="P215" s="1627"/>
      <c r="AH215" s="1634">
        <v>0</v>
      </c>
    </row>
    <row s="1638" customFormat="1" customHeight="1" ht="18.75" hidden="1">
      <c r="A216" s="1783"/>
      <c r="B216" s="1783"/>
      <c r="C216" s="372" t="s">
        <v>1731</v>
      </c>
      <c r="D216" s="2465"/>
      <c r="E216" s="2207"/>
      <c r="F216" s="2386"/>
      <c r="G216" s="2430"/>
      <c r="H216" s="1503"/>
      <c r="I216" s="654" t="s">
        <v>1730</v>
      </c>
      <c r="J216" s="574"/>
      <c r="K216" s="1503"/>
      <c r="L216" s="217"/>
      <c r="M216" s="344"/>
      <c r="N216" s="337"/>
      <c r="O216" s="1627"/>
      <c r="P216" s="1627"/>
      <c r="AH216" s="1634">
        <v>0</v>
      </c>
    </row>
    <row s="1638" customFormat="1" customHeight="1" ht="0.75" hidden="1">
      <c r="A217" s="1783"/>
      <c r="B217" s="1783"/>
      <c r="C217" s="372" t="s">
        <v>1738</v>
      </c>
      <c r="D217" s="2465"/>
      <c r="E217" s="2207"/>
      <c r="F217" s="2386"/>
      <c r="G217" s="403"/>
      <c r="H217" s="1503"/>
      <c r="I217" s="654"/>
      <c r="J217" s="574"/>
      <c r="K217" s="1503"/>
      <c r="L217" s="217"/>
      <c r="M217" s="344"/>
      <c r="N217" s="337"/>
      <c r="O217" s="1627"/>
      <c r="P217" s="1627"/>
      <c r="AH217" s="1634">
        <v>0</v>
      </c>
    </row>
    <row s="1638" customFormat="1" customHeight="1" ht="45" hidden="1">
      <c r="A218" s="1783" t="s">
        <v>174</v>
      </c>
      <c r="B218" s="1783" t="s">
        <v>175</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305</v>
      </c>
      <c r="M218" s="344"/>
      <c r="N218" s="337"/>
      <c r="O218" s="1627"/>
      <c r="P218" s="1627"/>
      <c r="AH218" s="1634">
        <v>0</v>
      </c>
    </row>
    <row s="1638" customFormat="1" customHeight="1" ht="18.75" hidden="1">
      <c r="A219" s="1783"/>
      <c r="B219" s="1783"/>
      <c r="C219" s="372" t="s">
        <v>1731</v>
      </c>
      <c r="D219" s="2465"/>
      <c r="E219" s="2207"/>
      <c r="F219" s="2386"/>
      <c r="G219" s="2430"/>
      <c r="H219" s="1503"/>
      <c r="I219" s="654" t="s">
        <v>1730</v>
      </c>
      <c r="J219" s="574"/>
      <c r="K219" s="1503"/>
      <c r="L219" s="217"/>
      <c r="M219" s="344"/>
      <c r="N219" s="337"/>
      <c r="O219" s="1627"/>
      <c r="P219" s="1627"/>
      <c r="AH219" s="1634">
        <v>0</v>
      </c>
    </row>
    <row s="1638" customFormat="1" customHeight="1" ht="0.75" hidden="1">
      <c r="A220" s="1783"/>
      <c r="B220" s="1783"/>
      <c r="C220" s="372" t="s">
        <v>1738</v>
      </c>
      <c r="D220" s="2465"/>
      <c r="E220" s="2207"/>
      <c r="F220" s="2386"/>
      <c r="G220" s="403"/>
      <c r="H220" s="1503"/>
      <c r="I220" s="654"/>
      <c r="J220" s="574"/>
      <c r="K220" s="1503"/>
      <c r="L220" s="217"/>
      <c r="M220" s="344"/>
      <c r="N220" s="337"/>
      <c r="O220" s="1627"/>
      <c r="P220" s="1627"/>
      <c r="AH220" s="1634">
        <v>0</v>
      </c>
    </row>
    <row s="1638" customFormat="1" customHeight="1" ht="18.75" hidden="1">
      <c r="A221" s="1783" t="s">
        <v>180</v>
      </c>
      <c r="B221" s="1783" t="s">
        <v>181</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305</v>
      </c>
      <c r="M221" s="344"/>
      <c r="N221" s="337"/>
      <c r="O221" s="1627"/>
      <c r="P221" s="1627"/>
      <c r="AH221" s="1634">
        <v>0</v>
      </c>
    </row>
    <row s="1638" customFormat="1" customHeight="1" ht="18.75" hidden="1">
      <c r="A222" s="1783"/>
      <c r="B222" s="1783"/>
      <c r="C222" s="372" t="s">
        <v>1731</v>
      </c>
      <c r="D222" s="2465"/>
      <c r="E222" s="2207"/>
      <c r="F222" s="2386"/>
      <c r="G222" s="2430"/>
      <c r="H222" s="1503"/>
      <c r="I222" s="654" t="s">
        <v>1730</v>
      </c>
      <c r="J222" s="574"/>
      <c r="K222" s="1503"/>
      <c r="L222" s="217"/>
      <c r="M222" s="344"/>
      <c r="N222" s="337"/>
      <c r="O222" s="1627"/>
      <c r="P222" s="1627"/>
      <c r="AH222" s="1634">
        <v>0</v>
      </c>
    </row>
    <row s="1638" customFormat="1" customHeight="1" ht="0.75" hidden="1">
      <c r="A223" s="1783"/>
      <c r="B223" s="1783"/>
      <c r="C223" s="372" t="s">
        <v>1738</v>
      </c>
      <c r="D223" s="2465"/>
      <c r="E223" s="2207"/>
      <c r="F223" s="2386"/>
      <c r="G223" s="403"/>
      <c r="H223" s="1503"/>
      <c r="I223" s="654"/>
      <c r="J223" s="574"/>
      <c r="K223" s="1503"/>
      <c r="L223" s="217"/>
      <c r="M223" s="344"/>
      <c r="N223" s="337"/>
      <c r="O223" s="1627"/>
      <c r="P223" s="1627"/>
      <c r="AH223" s="1634">
        <v>0</v>
      </c>
    </row>
    <row s="1638" customFormat="1" customHeight="1" ht="18.75" hidden="1">
      <c r="A224" s="1783" t="s">
        <v>186</v>
      </c>
      <c r="B224" s="1783" t="s">
        <v>187</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305</v>
      </c>
      <c r="M224" s="344"/>
      <c r="N224" s="337"/>
      <c r="O224" s="1627"/>
      <c r="P224" s="1627"/>
      <c r="AH224" s="1634">
        <v>0</v>
      </c>
    </row>
    <row s="1638" customFormat="1" customHeight="1" ht="18.75" hidden="1">
      <c r="A225" s="1783"/>
      <c r="B225" s="1783"/>
      <c r="C225" s="372" t="s">
        <v>1731</v>
      </c>
      <c r="D225" s="2465"/>
      <c r="E225" s="2207"/>
      <c r="F225" s="2386"/>
      <c r="G225" s="2430"/>
      <c r="H225" s="1503"/>
      <c r="I225" s="654" t="s">
        <v>1730</v>
      </c>
      <c r="J225" s="574"/>
      <c r="K225" s="1503"/>
      <c r="L225" s="217"/>
      <c r="M225" s="344"/>
      <c r="N225" s="337"/>
      <c r="O225" s="1627"/>
      <c r="P225" s="1627"/>
      <c r="AH225" s="1634">
        <v>0</v>
      </c>
    </row>
    <row s="1638" customFormat="1" customHeight="1" ht="0.75" hidden="1">
      <c r="A226" s="1783"/>
      <c r="B226" s="1783"/>
      <c r="C226" s="372" t="s">
        <v>1738</v>
      </c>
      <c r="D226" s="2465"/>
      <c r="E226" s="2207"/>
      <c r="F226" s="2386"/>
      <c r="G226" s="403"/>
      <c r="H226" s="1503"/>
      <c r="I226" s="654"/>
      <c r="J226" s="574"/>
      <c r="K226" s="1503"/>
      <c r="L226" s="217"/>
      <c r="M226" s="344"/>
      <c r="N226" s="337"/>
      <c r="O226" s="1627"/>
      <c r="P226" s="1627"/>
      <c r="AH226" s="1634">
        <v>0</v>
      </c>
    </row>
    <row s="1638" customFormat="1" customHeight="1" ht="18.75" hidden="1">
      <c r="A227" s="1783" t="s">
        <v>192</v>
      </c>
      <c r="B227" s="1783" t="s">
        <v>193</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305</v>
      </c>
      <c r="M227" s="344"/>
      <c r="N227" s="337"/>
      <c r="O227" s="1627"/>
      <c r="P227" s="1627"/>
      <c r="AH227" s="1634">
        <v>0</v>
      </c>
    </row>
    <row s="1638" customFormat="1" customHeight="1" ht="18.75" hidden="1">
      <c r="A228" s="1783"/>
      <c r="B228" s="1783"/>
      <c r="C228" s="372" t="s">
        <v>1731</v>
      </c>
      <c r="D228" s="2465"/>
      <c r="E228" s="2207"/>
      <c r="F228" s="2386"/>
      <c r="G228" s="2430"/>
      <c r="H228" s="1503"/>
      <c r="I228" s="654" t="s">
        <v>1730</v>
      </c>
      <c r="J228" s="574"/>
      <c r="K228" s="1503"/>
      <c r="L228" s="217"/>
      <c r="M228" s="344"/>
      <c r="N228" s="337"/>
      <c r="O228" s="1627"/>
      <c r="P228" s="1627"/>
      <c r="AH228" s="1634">
        <v>0</v>
      </c>
    </row>
    <row s="1638" customFormat="1" customHeight="1" ht="0.75" hidden="1">
      <c r="A229" s="1783"/>
      <c r="B229" s="1783"/>
      <c r="C229" s="372" t="s">
        <v>1738</v>
      </c>
      <c r="D229" s="2465"/>
      <c r="E229" s="2207"/>
      <c r="F229" s="2386"/>
      <c r="G229" s="403"/>
      <c r="H229" s="1503"/>
      <c r="I229" s="654"/>
      <c r="J229" s="574"/>
      <c r="K229" s="1503"/>
      <c r="L229" s="217"/>
      <c r="M229" s="344"/>
      <c r="N229" s="337"/>
      <c r="O229" s="1627"/>
      <c r="P229" s="1627"/>
      <c r="AH229" s="1634">
        <v>0</v>
      </c>
    </row>
    <row s="1638" customFormat="1" customHeight="1" ht="18.75" hidden="1">
      <c r="A230" s="1783" t="s">
        <v>198</v>
      </c>
      <c r="B230" s="1783" t="s">
        <v>199</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305</v>
      </c>
      <c r="M230" s="344"/>
      <c r="N230" s="337"/>
      <c r="O230" s="1627"/>
      <c r="P230" s="1627"/>
      <c r="AH230" s="1634">
        <v>0</v>
      </c>
    </row>
    <row s="1638" customFormat="1" customHeight="1" ht="18.75" hidden="1">
      <c r="A231" s="1783"/>
      <c r="B231" s="1783"/>
      <c r="C231" s="372" t="s">
        <v>1731</v>
      </c>
      <c r="D231" s="2465"/>
      <c r="E231" s="2207"/>
      <c r="F231" s="2386"/>
      <c r="G231" s="2430"/>
      <c r="H231" s="1503"/>
      <c r="I231" s="654" t="s">
        <v>1730</v>
      </c>
      <c r="J231" s="574"/>
      <c r="K231" s="1503"/>
      <c r="L231" s="217"/>
      <c r="M231" s="344"/>
      <c r="N231" s="337"/>
      <c r="O231" s="1627"/>
      <c r="P231" s="1627"/>
      <c r="AH231" s="1634">
        <v>0</v>
      </c>
    </row>
    <row s="1638" customFormat="1" customHeight="1" ht="0.75" hidden="1">
      <c r="A232" s="1783"/>
      <c r="B232" s="1783"/>
      <c r="C232" s="372" t="s">
        <v>1738</v>
      </c>
      <c r="D232" s="2465"/>
      <c r="E232" s="2207"/>
      <c r="F232" s="2386"/>
      <c r="G232" s="403"/>
      <c r="H232" s="1503"/>
      <c r="I232" s="654"/>
      <c r="J232" s="574"/>
      <c r="K232" s="1503"/>
      <c r="L232" s="217"/>
      <c r="M232" s="344"/>
      <c r="N232" s="337"/>
      <c r="O232" s="1627"/>
      <c r="P232" s="1627"/>
      <c r="AH232" s="1634">
        <v>0</v>
      </c>
    </row>
    <row s="1638" customFormat="1" customHeight="1" ht="18.75" hidden="1">
      <c r="A233" s="1783" t="s">
        <v>204</v>
      </c>
      <c r="B233" s="1783" t="s">
        <v>205</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305</v>
      </c>
      <c r="M233" s="344"/>
      <c r="N233" s="337"/>
      <c r="O233" s="1627"/>
      <c r="P233" s="1627"/>
      <c r="AH233" s="1634">
        <v>0</v>
      </c>
    </row>
    <row s="1638" customFormat="1" customHeight="1" ht="18.75" hidden="1">
      <c r="A234" s="1783"/>
      <c r="B234" s="1783"/>
      <c r="C234" s="372" t="s">
        <v>1731</v>
      </c>
      <c r="D234" s="2465"/>
      <c r="E234" s="2207"/>
      <c r="F234" s="2386"/>
      <c r="G234" s="2430"/>
      <c r="H234" s="1503"/>
      <c r="I234" s="654" t="s">
        <v>1730</v>
      </c>
      <c r="J234" s="574"/>
      <c r="K234" s="1503"/>
      <c r="L234" s="217"/>
      <c r="M234" s="344"/>
      <c r="N234" s="337"/>
      <c r="O234" s="1627"/>
      <c r="P234" s="1627"/>
      <c r="AH234" s="1634">
        <v>0</v>
      </c>
    </row>
    <row s="1638" customFormat="1" customHeight="1" ht="0.75" hidden="1">
      <c r="A235" s="1783"/>
      <c r="B235" s="1783"/>
      <c r="C235" s="372" t="s">
        <v>1738</v>
      </c>
      <c r="D235" s="2465"/>
      <c r="E235" s="2207"/>
      <c r="F235" s="2386"/>
      <c r="G235" s="403"/>
      <c r="H235" s="1503"/>
      <c r="I235" s="654"/>
      <c r="J235" s="574"/>
      <c r="K235" s="1503"/>
      <c r="L235" s="217"/>
      <c r="M235" s="344"/>
      <c r="N235" s="337"/>
      <c r="O235" s="1627"/>
      <c r="P235" s="1627"/>
      <c r="AH235" s="1634">
        <v>0</v>
      </c>
    </row>
    <row s="1638" customFormat="1" customHeight="1" ht="18.75" hidden="1">
      <c r="A236" s="1783" t="s">
        <v>224</v>
      </c>
      <c r="B236" s="1783" t="s">
        <v>225</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305</v>
      </c>
      <c r="M236" s="344"/>
      <c r="N236" s="337"/>
      <c r="O236" s="1627"/>
      <c r="P236" s="1627"/>
      <c r="AH236" s="1634">
        <v>0</v>
      </c>
    </row>
    <row s="1638" customFormat="1" customHeight="1" ht="18.75" hidden="1">
      <c r="A237" s="1783"/>
      <c r="B237" s="1783"/>
      <c r="C237" s="372" t="s">
        <v>1731</v>
      </c>
      <c r="D237" s="2465"/>
      <c r="E237" s="2207"/>
      <c r="F237" s="2386"/>
      <c r="G237" s="2430"/>
      <c r="H237" s="1503"/>
      <c r="I237" s="654" t="s">
        <v>1730</v>
      </c>
      <c r="J237" s="574"/>
      <c r="K237" s="1503"/>
      <c r="L237" s="217"/>
      <c r="M237" s="344"/>
      <c r="N237" s="337"/>
      <c r="O237" s="1627"/>
      <c r="P237" s="1627"/>
      <c r="AH237" s="1634">
        <v>0</v>
      </c>
    </row>
    <row s="1638" customFormat="1" customHeight="1" ht="0.75" hidden="1">
      <c r="A238" s="1783"/>
      <c r="B238" s="1783"/>
      <c r="C238" s="372" t="s">
        <v>1738</v>
      </c>
      <c r="D238" s="2465"/>
      <c r="E238" s="2207"/>
      <c r="F238" s="2386"/>
      <c r="G238" s="403"/>
      <c r="H238" s="1503"/>
      <c r="I238" s="654"/>
      <c r="J238" s="574"/>
      <c r="K238" s="1503"/>
      <c r="L238" s="217"/>
      <c r="M238" s="344"/>
      <c r="N238" s="337"/>
      <c r="O238" s="1627"/>
      <c r="P238" s="1627"/>
      <c r="AH238" s="1634">
        <v>0</v>
      </c>
    </row>
    <row s="1638" customFormat="1" customHeight="1" ht="18.75" hidden="1">
      <c r="A239" s="1783" t="s">
        <v>229</v>
      </c>
      <c r="B239" s="1783" t="s">
        <v>230</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305</v>
      </c>
      <c r="M239" s="344"/>
      <c r="N239" s="337"/>
      <c r="O239" s="1627"/>
      <c r="P239" s="1627"/>
      <c r="AH239" s="1634">
        <v>0</v>
      </c>
    </row>
    <row s="1638" customFormat="1" customHeight="1" ht="18.75" hidden="1">
      <c r="A240" s="1783"/>
      <c r="B240" s="1783"/>
      <c r="C240" s="372" t="s">
        <v>1731</v>
      </c>
      <c r="D240" s="2465"/>
      <c r="E240" s="2207"/>
      <c r="F240" s="2386"/>
      <c r="G240" s="2430"/>
      <c r="H240" s="1503"/>
      <c r="I240" s="654" t="s">
        <v>1730</v>
      </c>
      <c r="J240" s="574"/>
      <c r="K240" s="1503"/>
      <c r="L240" s="217"/>
      <c r="M240" s="344"/>
      <c r="N240" s="337"/>
      <c r="O240" s="1627"/>
      <c r="P240" s="1627"/>
      <c r="AH240" s="1634">
        <v>0</v>
      </c>
    </row>
    <row s="1638" customFormat="1" customHeight="1" ht="0.75" hidden="1">
      <c r="A241" s="1783"/>
      <c r="B241" s="1783"/>
      <c r="C241" s="372" t="s">
        <v>1738</v>
      </c>
      <c r="D241" s="2465"/>
      <c r="E241" s="2207"/>
      <c r="F241" s="2386"/>
      <c r="G241" s="403"/>
      <c r="H241" s="1503"/>
      <c r="I241" s="654"/>
      <c r="J241" s="574"/>
      <c r="K241" s="1503"/>
      <c r="L241" s="217"/>
      <c r="M241" s="344"/>
      <c r="N241" s="337"/>
      <c r="O241" s="1627"/>
      <c r="P241" s="1627"/>
      <c r="AH241" s="1634">
        <v>0</v>
      </c>
    </row>
    <row s="1638" customFormat="1" customHeight="1" ht="18.75" hidden="1">
      <c r="A242" s="1783" t="s">
        <v>234</v>
      </c>
      <c r="B242" s="1783" t="s">
        <v>235</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305</v>
      </c>
      <c r="M242" s="344"/>
      <c r="N242" s="337"/>
      <c r="O242" s="1627"/>
      <c r="P242" s="1627"/>
      <c r="AH242" s="1634">
        <v>0</v>
      </c>
    </row>
    <row s="1638" customFormat="1" customHeight="1" ht="18.75" hidden="1">
      <c r="A243" s="1783"/>
      <c r="B243" s="1783"/>
      <c r="C243" s="372" t="s">
        <v>1731</v>
      </c>
      <c r="D243" s="2465"/>
      <c r="E243" s="2207"/>
      <c r="F243" s="2386"/>
      <c r="G243" s="2430"/>
      <c r="H243" s="1503"/>
      <c r="I243" s="654" t="s">
        <v>1730</v>
      </c>
      <c r="J243" s="574"/>
      <c r="K243" s="1503"/>
      <c r="L243" s="217"/>
      <c r="M243" s="344"/>
      <c r="N243" s="337"/>
      <c r="O243" s="1627"/>
      <c r="P243" s="1627"/>
      <c r="AH243" s="1634">
        <v>0</v>
      </c>
    </row>
    <row s="1638" customFormat="1" customHeight="1" ht="0.75" hidden="1">
      <c r="A244" s="1783"/>
      <c r="B244" s="1783"/>
      <c r="C244" s="372" t="s">
        <v>1738</v>
      </c>
      <c r="D244" s="2465"/>
      <c r="E244" s="2207"/>
      <c r="F244" s="2386"/>
      <c r="G244" s="403"/>
      <c r="H244" s="1503"/>
      <c r="I244" s="654"/>
      <c r="J244" s="574"/>
      <c r="K244" s="1503"/>
      <c r="L244" s="217"/>
      <c r="M244" s="344"/>
      <c r="N244" s="337"/>
      <c r="O244" s="1627"/>
      <c r="P244" s="1627"/>
      <c r="AH244" s="1634">
        <v>0</v>
      </c>
    </row>
    <row s="1638" customFormat="1" customHeight="1" ht="18.75" hidden="1">
      <c r="A245" s="1783" t="s">
        <v>239</v>
      </c>
      <c r="B245" s="1783" t="s">
        <v>240</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305</v>
      </c>
      <c r="M245" s="344"/>
      <c r="N245" s="337"/>
      <c r="O245" s="1627"/>
      <c r="P245" s="1627"/>
      <c r="AH245" s="1634">
        <v>0</v>
      </c>
    </row>
    <row s="1638" customFormat="1" customHeight="1" ht="18.75" hidden="1">
      <c r="A246" s="1783"/>
      <c r="B246" s="1783"/>
      <c r="C246" s="372" t="s">
        <v>1731</v>
      </c>
      <c r="D246" s="2465"/>
      <c r="E246" s="2207"/>
      <c r="F246" s="2386"/>
      <c r="G246" s="2430"/>
      <c r="H246" s="1503"/>
      <c r="I246" s="654" t="s">
        <v>1730</v>
      </c>
      <c r="J246" s="574"/>
      <c r="K246" s="1503"/>
      <c r="L246" s="217"/>
      <c r="M246" s="344"/>
      <c r="N246" s="337"/>
      <c r="O246" s="1627"/>
      <c r="P246" s="1627"/>
      <c r="AH246" s="1634">
        <v>0</v>
      </c>
    </row>
    <row s="1638" customFormat="1" customHeight="1" ht="0.75" hidden="1">
      <c r="A247" s="1783"/>
      <c r="B247" s="1783"/>
      <c r="C247" s="372" t="s">
        <v>1738</v>
      </c>
      <c r="D247" s="2465"/>
      <c r="E247" s="2207"/>
      <c r="F247" s="2386"/>
      <c r="G247" s="403"/>
      <c r="H247" s="1503"/>
      <c r="I247" s="654"/>
      <c r="J247" s="574"/>
      <c r="K247" s="1503"/>
      <c r="L247" s="217"/>
      <c r="M247" s="344"/>
      <c r="N247" s="337"/>
      <c r="O247" s="1627"/>
      <c r="P247" s="1627"/>
      <c r="AH247" s="1634">
        <v>0</v>
      </c>
    </row>
    <row s="1638" customFormat="1" customHeight="1" ht="18.75" hidden="1">
      <c r="A248" s="1783" t="s">
        <v>244</v>
      </c>
      <c r="B248" s="1783" t="s">
        <v>245</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305</v>
      </c>
      <c r="M248" s="344"/>
      <c r="N248" s="337"/>
      <c r="O248" s="1627"/>
      <c r="P248" s="1627"/>
      <c r="AH248" s="1634">
        <v>0</v>
      </c>
    </row>
    <row s="1638" customFormat="1" customHeight="1" ht="18.75" hidden="1">
      <c r="A249" s="1783"/>
      <c r="B249" s="1783"/>
      <c r="C249" s="372" t="s">
        <v>1731</v>
      </c>
      <c r="D249" s="2465"/>
      <c r="E249" s="2207"/>
      <c r="F249" s="2386"/>
      <c r="G249" s="2430"/>
      <c r="H249" s="1503"/>
      <c r="I249" s="654" t="s">
        <v>1730</v>
      </c>
      <c r="J249" s="574"/>
      <c r="K249" s="1503"/>
      <c r="L249" s="217"/>
      <c r="M249" s="344"/>
      <c r="N249" s="337"/>
      <c r="O249" s="1627"/>
      <c r="P249" s="1627"/>
      <c r="AH249" s="1634">
        <v>0</v>
      </c>
    </row>
    <row s="1638" customFormat="1" customHeight="1" ht="0.75" hidden="1">
      <c r="A250" s="1783"/>
      <c r="B250" s="1783"/>
      <c r="C250" s="372" t="s">
        <v>1738</v>
      </c>
      <c r="D250" s="2465"/>
      <c r="E250" s="2207"/>
      <c r="F250" s="2386"/>
      <c r="G250" s="403"/>
      <c r="H250" s="1503"/>
      <c r="I250" s="654"/>
      <c r="J250" s="574"/>
      <c r="K250" s="1503"/>
      <c r="L250" s="217"/>
      <c r="M250" s="344"/>
      <c r="N250" s="337"/>
      <c r="O250" s="1627"/>
      <c r="P250" s="1627"/>
      <c r="AH250" s="1634">
        <v>0</v>
      </c>
    </row>
    <row s="1638" customFormat="1" customHeight="1" ht="18.75" hidden="1">
      <c r="A251" s="1783" t="s">
        <v>249</v>
      </c>
      <c r="B251" s="1783" t="s">
        <v>250</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305</v>
      </c>
      <c r="M251" s="344"/>
      <c r="N251" s="337"/>
      <c r="O251" s="1627"/>
      <c r="P251" s="1627"/>
      <c r="AH251" s="1634">
        <v>0</v>
      </c>
    </row>
    <row s="1638" customFormat="1" customHeight="1" ht="18.75" hidden="1">
      <c r="A252" s="1783"/>
      <c r="B252" s="1783"/>
      <c r="C252" s="372" t="s">
        <v>1731</v>
      </c>
      <c r="D252" s="2465"/>
      <c r="E252" s="2207"/>
      <c r="F252" s="2386"/>
      <c r="G252" s="2430"/>
      <c r="H252" s="1503"/>
      <c r="I252" s="654" t="s">
        <v>1730</v>
      </c>
      <c r="J252" s="574"/>
      <c r="K252" s="1503"/>
      <c r="L252" s="217"/>
      <c r="M252" s="344"/>
      <c r="N252" s="337"/>
      <c r="O252" s="1627"/>
      <c r="P252" s="1627"/>
      <c r="AH252" s="1634">
        <v>0</v>
      </c>
    </row>
    <row s="1638" customFormat="1" customHeight="1" ht="0.75" hidden="1">
      <c r="A253" s="1783"/>
      <c r="B253" s="1783"/>
      <c r="C253" s="372" t="s">
        <v>1738</v>
      </c>
      <c r="D253" s="2465"/>
      <c r="E253" s="2207"/>
      <c r="F253" s="2386"/>
      <c r="G253" s="403"/>
      <c r="H253" s="1503"/>
      <c r="I253" s="654"/>
      <c r="J253" s="574"/>
      <c r="K253" s="1503"/>
      <c r="L253" s="217"/>
      <c r="M253" s="344"/>
      <c r="N253" s="337"/>
      <c r="O253" s="1627"/>
      <c r="P253" s="1627"/>
      <c r="AH253" s="1634">
        <v>0</v>
      </c>
    </row>
    <row s="1638" customFormat="1" customHeight="1" ht="18.75" hidden="1">
      <c r="A254" s="1783" t="s">
        <v>254</v>
      </c>
      <c r="B254" s="1783" t="s">
        <v>255</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305</v>
      </c>
      <c r="M254" s="344"/>
      <c r="N254" s="337"/>
      <c r="O254" s="1627"/>
      <c r="P254" s="1627"/>
      <c r="AH254" s="1634">
        <v>0</v>
      </c>
    </row>
    <row s="1638" customFormat="1" customHeight="1" ht="18.75" hidden="1">
      <c r="A255" s="1783"/>
      <c r="B255" s="1783"/>
      <c r="C255" s="372" t="s">
        <v>1731</v>
      </c>
      <c r="D255" s="2465"/>
      <c r="E255" s="2207"/>
      <c r="F255" s="2386"/>
      <c r="G255" s="2430"/>
      <c r="H255" s="1503"/>
      <c r="I255" s="654" t="s">
        <v>1730</v>
      </c>
      <c r="J255" s="574"/>
      <c r="K255" s="1503"/>
      <c r="L255" s="217"/>
      <c r="M255" s="344"/>
      <c r="N255" s="337"/>
      <c r="O255" s="1627"/>
      <c r="P255" s="1627"/>
      <c r="AH255" s="1634">
        <v>0</v>
      </c>
    </row>
    <row s="1638" customFormat="1" customHeight="1" ht="0.75" hidden="1">
      <c r="A256" s="1783"/>
      <c r="B256" s="1783"/>
      <c r="C256" s="372" t="s">
        <v>1738</v>
      </c>
      <c r="D256" s="2465"/>
      <c r="E256" s="2207"/>
      <c r="F256" s="2386"/>
      <c r="G256" s="403"/>
      <c r="H256" s="1503"/>
      <c r="I256" s="654"/>
      <c r="J256" s="574"/>
      <c r="K256" s="1503"/>
      <c r="L256" s="217"/>
      <c r="M256" s="344"/>
      <c r="N256" s="337"/>
      <c r="O256" s="1627"/>
      <c r="P256" s="1627"/>
      <c r="AH256" s="1634">
        <v>0</v>
      </c>
    </row>
    <row s="1638" customFormat="1" customHeight="1" ht="18.75" hidden="1">
      <c r="A257" s="1783" t="s">
        <v>259</v>
      </c>
      <c r="B257" s="1783" t="s">
        <v>260</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305</v>
      </c>
      <c r="M257" s="344"/>
      <c r="N257" s="337"/>
      <c r="O257" s="1627"/>
      <c r="P257" s="1627"/>
      <c r="AH257" s="1634">
        <v>0</v>
      </c>
    </row>
    <row s="1638" customFormat="1" customHeight="1" ht="18.75" hidden="1">
      <c r="A258" s="1783"/>
      <c r="B258" s="1783"/>
      <c r="C258" s="372" t="s">
        <v>1731</v>
      </c>
      <c r="D258" s="2465"/>
      <c r="E258" s="2207"/>
      <c r="F258" s="2386"/>
      <c r="G258" s="2430"/>
      <c r="H258" s="1503"/>
      <c r="I258" s="654" t="s">
        <v>1730</v>
      </c>
      <c r="J258" s="574"/>
      <c r="K258" s="1503"/>
      <c r="L258" s="217"/>
      <c r="M258" s="344"/>
      <c r="N258" s="337"/>
      <c r="O258" s="1627"/>
      <c r="P258" s="1627"/>
      <c r="AH258" s="1634">
        <v>0</v>
      </c>
    </row>
    <row s="1638" customFormat="1" customHeight="1" ht="0.75" hidden="1">
      <c r="A259" s="1783"/>
      <c r="B259" s="1783"/>
      <c r="C259" s="372" t="s">
        <v>1738</v>
      </c>
      <c r="D259" s="2465"/>
      <c r="E259" s="2207"/>
      <c r="F259" s="2386"/>
      <c r="G259" s="403"/>
      <c r="H259" s="1503"/>
      <c r="I259" s="654"/>
      <c r="J259" s="574"/>
      <c r="K259" s="1503"/>
      <c r="L259" s="217"/>
      <c r="M259" s="344"/>
      <c r="N259" s="337"/>
      <c r="O259" s="1627"/>
      <c r="P259" s="1627"/>
      <c r="AH259" s="1634">
        <v>0</v>
      </c>
    </row>
    <row s="1638" customFormat="1" customHeight="1" ht="18.75" hidden="1">
      <c r="A260" s="1783" t="s">
        <v>264</v>
      </c>
      <c r="B260" s="1783" t="s">
        <v>265</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305</v>
      </c>
      <c r="M260" s="344"/>
      <c r="N260" s="337"/>
      <c r="O260" s="1627"/>
      <c r="P260" s="1627"/>
      <c r="AH260" s="1634">
        <v>0</v>
      </c>
    </row>
    <row s="1638" customFormat="1" customHeight="1" ht="18.75" hidden="1">
      <c r="A261" s="1783"/>
      <c r="B261" s="1783"/>
      <c r="C261" s="372" t="s">
        <v>1731</v>
      </c>
      <c r="D261" s="2465"/>
      <c r="E261" s="2207"/>
      <c r="F261" s="2386"/>
      <c r="G261" s="2430"/>
      <c r="H261" s="1503"/>
      <c r="I261" s="654" t="s">
        <v>1730</v>
      </c>
      <c r="J261" s="574"/>
      <c r="K261" s="1503"/>
      <c r="L261" s="217"/>
      <c r="M261" s="344"/>
      <c r="N261" s="337"/>
      <c r="O261" s="1627"/>
      <c r="P261" s="1627"/>
      <c r="AH261" s="1634">
        <v>0</v>
      </c>
    </row>
    <row s="1638" customFormat="1" customHeight="1" ht="0.75" hidden="1">
      <c r="A262" s="1783"/>
      <c r="B262" s="1783"/>
      <c r="C262" s="372" t="s">
        <v>1738</v>
      </c>
      <c r="D262" s="2465"/>
      <c r="E262" s="2207"/>
      <c r="F262" s="2386"/>
      <c r="G262" s="403"/>
      <c r="H262" s="1503"/>
      <c r="I262" s="654"/>
      <c r="J262" s="574"/>
      <c r="K262" s="1503"/>
      <c r="L262" s="217"/>
      <c r="M262" s="344"/>
      <c r="N262" s="337"/>
      <c r="O262" s="1627"/>
      <c r="P262" s="1627"/>
      <c r="AH262" s="1634">
        <v>0</v>
      </c>
    </row>
    <row s="1638" customFormat="1" customHeight="1" ht="18.75" hidden="1">
      <c r="A263" s="1783" t="s">
        <v>269</v>
      </c>
      <c r="B263" s="1783" t="s">
        <v>270</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305</v>
      </c>
      <c r="M263" s="344"/>
      <c r="N263" s="337"/>
      <c r="O263" s="1627"/>
      <c r="P263" s="1627"/>
      <c r="AH263" s="1634">
        <v>0</v>
      </c>
    </row>
    <row s="1638" customFormat="1" customHeight="1" ht="18.75" hidden="1">
      <c r="A264" s="1783"/>
      <c r="B264" s="1783"/>
      <c r="C264" s="372" t="s">
        <v>1731</v>
      </c>
      <c r="D264" s="2465"/>
      <c r="E264" s="2207"/>
      <c r="F264" s="2386"/>
      <c r="G264" s="2430"/>
      <c r="H264" s="1503"/>
      <c r="I264" s="654" t="s">
        <v>1730</v>
      </c>
      <c r="J264" s="574"/>
      <c r="K264" s="1503"/>
      <c r="L264" s="217"/>
      <c r="M264" s="344"/>
      <c r="N264" s="337"/>
      <c r="O264" s="1627"/>
      <c r="P264" s="1627"/>
      <c r="AH264" s="1634">
        <v>0</v>
      </c>
    </row>
    <row s="1638" customFormat="1" customHeight="1" ht="0.75" hidden="1">
      <c r="A265" s="1783"/>
      <c r="B265" s="1783"/>
      <c r="C265" s="372" t="s">
        <v>1738</v>
      </c>
      <c r="D265" s="2465"/>
      <c r="E265" s="2207"/>
      <c r="F265" s="2386"/>
      <c r="G265" s="403"/>
      <c r="H265" s="1503"/>
      <c r="I265" s="654"/>
      <c r="J265" s="574"/>
      <c r="K265" s="1503"/>
      <c r="L265" s="217"/>
      <c r="M265" s="344"/>
      <c r="N265" s="337"/>
      <c r="O265" s="1627"/>
      <c r="P265" s="1627"/>
      <c r="AH265" s="1634">
        <v>0</v>
      </c>
    </row>
    <row s="1638" customFormat="1" customHeight="1" ht="18.75" hidden="1">
      <c r="A266" s="1783" t="s">
        <v>274</v>
      </c>
      <c r="B266" s="1783" t="s">
        <v>275</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305</v>
      </c>
      <c r="M266" s="344"/>
      <c r="N266" s="337"/>
      <c r="O266" s="1627"/>
      <c r="P266" s="1627"/>
      <c r="AH266" s="1634">
        <v>0</v>
      </c>
    </row>
    <row s="1638" customFormat="1" customHeight="1" ht="18.75" hidden="1">
      <c r="A267" s="1783"/>
      <c r="B267" s="1783"/>
      <c r="C267" s="372" t="s">
        <v>1731</v>
      </c>
      <c r="D267" s="2465"/>
      <c r="E267" s="2207"/>
      <c r="F267" s="2386"/>
      <c r="G267" s="2430"/>
      <c r="H267" s="1503"/>
      <c r="I267" s="654" t="s">
        <v>1730</v>
      </c>
      <c r="J267" s="574"/>
      <c r="K267" s="1503"/>
      <c r="L267" s="217"/>
      <c r="M267" s="344"/>
      <c r="N267" s="337"/>
      <c r="O267" s="1627"/>
      <c r="P267" s="1627"/>
      <c r="AH267" s="1634">
        <v>0</v>
      </c>
    </row>
    <row s="1638" customFormat="1" customHeight="1" ht="1.05">
      <c r="A268" s="1783"/>
      <c r="B268" s="1783"/>
      <c r="C268" s="372" t="s">
        <v>1738</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92</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156</v>
      </c>
      <c r="B270" s="1783" t="s">
        <v>157</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
      </c>
      <c r="H270" s="1865"/>
      <c r="I270" s="1742"/>
      <c r="J270" s="1776"/>
      <c r="K270" s="1781"/>
      <c r="L270" s="1865" t="s">
        <v>305</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1731</v>
      </c>
      <c r="D271" s="2465"/>
      <c r="E271" s="2207"/>
      <c r="F271" s="2386"/>
      <c r="G271" s="2430"/>
      <c r="H271" s="1503"/>
      <c r="I271" s="654" t="s">
        <v>1730</v>
      </c>
      <c r="J271" s="574"/>
      <c r="K271" s="1503"/>
      <c r="L271" s="217"/>
      <c r="M271" s="2173"/>
      <c r="N271" s="337"/>
      <c r="O271" s="1627"/>
      <c r="P271" s="1627"/>
      <c r="AH271" s="1634">
        <v>0</v>
      </c>
    </row>
    <row s="1638" customFormat="1" customHeight="1" ht="0.75" hidden="1">
      <c r="A272" s="1783"/>
      <c r="B272" s="1783"/>
      <c r="C272" s="372" t="s">
        <v>1738</v>
      </c>
      <c r="D272" s="2465"/>
      <c r="E272" s="2207"/>
      <c r="F272" s="2386"/>
      <c r="G272" s="403"/>
      <c r="H272" s="1503"/>
      <c r="I272" s="654"/>
      <c r="J272" s="574"/>
      <c r="K272" s="1503"/>
      <c r="L272" s="217"/>
      <c r="M272" s="2173"/>
      <c r="N272" s="337"/>
      <c r="O272" s="1627"/>
      <c r="P272" s="1627"/>
      <c r="AH272" s="1634">
        <v>0</v>
      </c>
    </row>
    <row s="1638" customFormat="1" customHeight="1" ht="45" hidden="1">
      <c r="A273" s="1783" t="s">
        <v>161</v>
      </c>
      <c r="B273" s="1783" t="s">
        <v>162</v>
      </c>
      <c r="C273" s="372"/>
      <c r="D273" s="2465"/>
      <c r="E273" s="2207"/>
      <c r="F273" s="2386" t="str">
        <f>INDEX(PT_DIFFERENTIATION_VTAR,MATCH(A273,PT_DIFFERENTIATION_VTAR_ID,0))</f>
        <v/>
      </c>
      <c r="G273" s="2430" t="str">
        <f>INDEX(PT_DIFFERENTIATION_NTAR,MATCH(B273,PT_DIFFERENTIATION_NTAR_ID,0))</f>
        <v/>
      </c>
      <c r="H273" s="1865"/>
      <c r="I273" s="1742"/>
      <c r="J273" s="1776"/>
      <c r="K273" s="1781"/>
      <c r="L273" s="1865" t="s">
        <v>305</v>
      </c>
      <c r="M273" s="2174"/>
      <c r="N273" s="337"/>
      <c r="O273" s="1627"/>
      <c r="P273" s="1627"/>
      <c r="AH273" s="1634">
        <v>0</v>
      </c>
    </row>
    <row s="1638" customFormat="1" customHeight="1" ht="18.75" hidden="1">
      <c r="A274" s="1783"/>
      <c r="B274" s="1783"/>
      <c r="C274" s="372" t="s">
        <v>1731</v>
      </c>
      <c r="D274" s="2465"/>
      <c r="E274" s="2207"/>
      <c r="F274" s="2386"/>
      <c r="G274" s="2430"/>
      <c r="H274" s="1503"/>
      <c r="I274" s="654" t="s">
        <v>1730</v>
      </c>
      <c r="J274" s="574"/>
      <c r="K274" s="1503"/>
      <c r="L274" s="217"/>
      <c r="M274" s="1864"/>
      <c r="N274" s="337"/>
      <c r="O274" s="1627"/>
      <c r="P274" s="1627"/>
      <c r="AH274" s="1634">
        <v>0</v>
      </c>
    </row>
    <row s="1638" customFormat="1" customHeight="1" ht="0.75" hidden="1">
      <c r="A275" s="1783"/>
      <c r="B275" s="1783"/>
      <c r="C275" s="372" t="s">
        <v>1738</v>
      </c>
      <c r="D275" s="2465"/>
      <c r="E275" s="2207"/>
      <c r="F275" s="2386"/>
      <c r="G275" s="403"/>
      <c r="H275" s="1503"/>
      <c r="I275" s="654"/>
      <c r="J275" s="574"/>
      <c r="K275" s="1503"/>
      <c r="L275" s="217"/>
      <c r="M275" s="344"/>
      <c r="N275" s="337"/>
      <c r="O275" s="1627"/>
      <c r="P275" s="1627"/>
      <c r="AH275" s="1634">
        <v>0</v>
      </c>
    </row>
    <row s="1638" customFormat="1" customHeight="1" ht="45" hidden="1">
      <c r="A276" s="1783" t="s">
        <v>168</v>
      </c>
      <c r="B276" s="1783" t="s">
        <v>169</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305</v>
      </c>
      <c r="M276" s="344"/>
      <c r="N276" s="337"/>
      <c r="O276" s="1627"/>
      <c r="P276" s="1627"/>
      <c r="AH276" s="1634">
        <v>0</v>
      </c>
    </row>
    <row s="1638" customFormat="1" customHeight="1" ht="18.75" hidden="1">
      <c r="A277" s="1783"/>
      <c r="B277" s="1783"/>
      <c r="C277" s="372" t="s">
        <v>1731</v>
      </c>
      <c r="D277" s="2465"/>
      <c r="E277" s="2207"/>
      <c r="F277" s="2386"/>
      <c r="G277" s="2430"/>
      <c r="H277" s="1503"/>
      <c r="I277" s="654" t="s">
        <v>1730</v>
      </c>
      <c r="J277" s="574"/>
      <c r="K277" s="1503"/>
      <c r="L277" s="217"/>
      <c r="M277" s="344"/>
      <c r="N277" s="337"/>
      <c r="O277" s="1627"/>
      <c r="P277" s="1627"/>
      <c r="AH277" s="1634">
        <v>0</v>
      </c>
    </row>
    <row s="1638" customFormat="1" customHeight="1" ht="0.75" hidden="1">
      <c r="A278" s="1783"/>
      <c r="B278" s="1783"/>
      <c r="C278" s="372" t="s">
        <v>1738</v>
      </c>
      <c r="D278" s="2465"/>
      <c r="E278" s="2207"/>
      <c r="F278" s="2386"/>
      <c r="G278" s="403"/>
      <c r="H278" s="1503"/>
      <c r="I278" s="654"/>
      <c r="J278" s="574"/>
      <c r="K278" s="1503"/>
      <c r="L278" s="217"/>
      <c r="M278" s="344"/>
      <c r="N278" s="337"/>
      <c r="O278" s="1627"/>
      <c r="P278" s="1627"/>
      <c r="AH278" s="1634">
        <v>0</v>
      </c>
    </row>
    <row s="1638" customFormat="1" customHeight="1" ht="45" hidden="1">
      <c r="A279" s="1783" t="s">
        <v>174</v>
      </c>
      <c r="B279" s="1783" t="s">
        <v>175</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305</v>
      </c>
      <c r="M279" s="344"/>
      <c r="N279" s="337"/>
      <c r="O279" s="1627"/>
      <c r="P279" s="1627"/>
      <c r="AH279" s="1634">
        <v>0</v>
      </c>
    </row>
    <row s="1638" customFormat="1" customHeight="1" ht="18.75" hidden="1">
      <c r="A280" s="1783"/>
      <c r="B280" s="1783"/>
      <c r="C280" s="372" t="s">
        <v>1731</v>
      </c>
      <c r="D280" s="2465"/>
      <c r="E280" s="2207"/>
      <c r="F280" s="2386"/>
      <c r="G280" s="2430"/>
      <c r="H280" s="1503"/>
      <c r="I280" s="654" t="s">
        <v>1730</v>
      </c>
      <c r="J280" s="574"/>
      <c r="K280" s="1503"/>
      <c r="L280" s="217"/>
      <c r="M280" s="344"/>
      <c r="N280" s="337"/>
      <c r="O280" s="1627"/>
      <c r="P280" s="1627"/>
      <c r="AH280" s="1634">
        <v>0</v>
      </c>
    </row>
    <row s="1638" customFormat="1" customHeight="1" ht="0.75" hidden="1">
      <c r="A281" s="1783"/>
      <c r="B281" s="1783"/>
      <c r="C281" s="372" t="s">
        <v>1738</v>
      </c>
      <c r="D281" s="2465"/>
      <c r="E281" s="2207"/>
      <c r="F281" s="2386"/>
      <c r="G281" s="403"/>
      <c r="H281" s="1503"/>
      <c r="I281" s="654"/>
      <c r="J281" s="574"/>
      <c r="K281" s="1503"/>
      <c r="L281" s="217"/>
      <c r="M281" s="344"/>
      <c r="N281" s="337"/>
      <c r="O281" s="1627"/>
      <c r="P281" s="1627"/>
      <c r="AH281" s="1634">
        <v>0</v>
      </c>
    </row>
    <row s="1638" customFormat="1" customHeight="1" ht="18.75" hidden="1">
      <c r="A282" s="1783" t="s">
        <v>180</v>
      </c>
      <c r="B282" s="1783" t="s">
        <v>181</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305</v>
      </c>
      <c r="M282" s="344"/>
      <c r="N282" s="337"/>
      <c r="O282" s="1627"/>
      <c r="P282" s="1627"/>
      <c r="AH282" s="1634">
        <v>0</v>
      </c>
    </row>
    <row s="1638" customFormat="1" customHeight="1" ht="18.75" hidden="1">
      <c r="A283" s="1783"/>
      <c r="B283" s="1783"/>
      <c r="C283" s="372" t="s">
        <v>1731</v>
      </c>
      <c r="D283" s="2465"/>
      <c r="E283" s="2207"/>
      <c r="F283" s="2386"/>
      <c r="G283" s="2430"/>
      <c r="H283" s="1503"/>
      <c r="I283" s="654" t="s">
        <v>1730</v>
      </c>
      <c r="J283" s="574"/>
      <c r="K283" s="1503"/>
      <c r="L283" s="217"/>
      <c r="M283" s="344"/>
      <c r="N283" s="337"/>
      <c r="O283" s="1627"/>
      <c r="P283" s="1627"/>
      <c r="AH283" s="1634">
        <v>0</v>
      </c>
    </row>
    <row s="1638" customFormat="1" customHeight="1" ht="0.75" hidden="1">
      <c r="A284" s="1783"/>
      <c r="B284" s="1783"/>
      <c r="C284" s="372" t="s">
        <v>1738</v>
      </c>
      <c r="D284" s="2465"/>
      <c r="E284" s="2207"/>
      <c r="F284" s="2386"/>
      <c r="G284" s="403"/>
      <c r="H284" s="1503"/>
      <c r="I284" s="654"/>
      <c r="J284" s="574"/>
      <c r="K284" s="1503"/>
      <c r="L284" s="217"/>
      <c r="M284" s="344"/>
      <c r="N284" s="337"/>
      <c r="O284" s="1627"/>
      <c r="P284" s="1627"/>
      <c r="AH284" s="1634">
        <v>0</v>
      </c>
    </row>
    <row s="1638" customFormat="1" customHeight="1" ht="18.75" hidden="1">
      <c r="A285" s="1783" t="s">
        <v>186</v>
      </c>
      <c r="B285" s="1783" t="s">
        <v>187</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305</v>
      </c>
      <c r="M285" s="344"/>
      <c r="N285" s="337"/>
      <c r="O285" s="1627"/>
      <c r="P285" s="1627"/>
      <c r="AH285" s="1634">
        <v>0</v>
      </c>
    </row>
    <row s="1638" customFormat="1" customHeight="1" ht="18.75" hidden="1">
      <c r="A286" s="1783"/>
      <c r="B286" s="1783"/>
      <c r="C286" s="372" t="s">
        <v>1731</v>
      </c>
      <c r="D286" s="2465"/>
      <c r="E286" s="2207"/>
      <c r="F286" s="2386"/>
      <c r="G286" s="2430"/>
      <c r="H286" s="1503"/>
      <c r="I286" s="654" t="s">
        <v>1730</v>
      </c>
      <c r="J286" s="574"/>
      <c r="K286" s="1503"/>
      <c r="L286" s="217"/>
      <c r="M286" s="344"/>
      <c r="N286" s="337"/>
      <c r="O286" s="1627"/>
      <c r="P286" s="1627"/>
      <c r="AH286" s="1634">
        <v>0</v>
      </c>
    </row>
    <row s="1638" customFormat="1" customHeight="1" ht="0.75" hidden="1">
      <c r="A287" s="1783"/>
      <c r="B287" s="1783"/>
      <c r="C287" s="372" t="s">
        <v>1738</v>
      </c>
      <c r="D287" s="2465"/>
      <c r="E287" s="2207"/>
      <c r="F287" s="2386"/>
      <c r="G287" s="403"/>
      <c r="H287" s="1503"/>
      <c r="I287" s="654"/>
      <c r="J287" s="574"/>
      <c r="K287" s="1503"/>
      <c r="L287" s="217"/>
      <c r="M287" s="344"/>
      <c r="N287" s="337"/>
      <c r="O287" s="1627"/>
      <c r="P287" s="1627"/>
      <c r="AH287" s="1634">
        <v>0</v>
      </c>
    </row>
    <row s="1638" customFormat="1" customHeight="1" ht="18.75" hidden="1">
      <c r="A288" s="1783" t="s">
        <v>192</v>
      </c>
      <c r="B288" s="1783" t="s">
        <v>193</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305</v>
      </c>
      <c r="M288" s="344"/>
      <c r="N288" s="337"/>
      <c r="O288" s="1627"/>
      <c r="P288" s="1627"/>
      <c r="AH288" s="1634">
        <v>0</v>
      </c>
    </row>
    <row s="1638" customFormat="1" customHeight="1" ht="18.75" hidden="1">
      <c r="A289" s="1783"/>
      <c r="B289" s="1783"/>
      <c r="C289" s="372" t="s">
        <v>1731</v>
      </c>
      <c r="D289" s="2465"/>
      <c r="E289" s="2207"/>
      <c r="F289" s="2386"/>
      <c r="G289" s="2430"/>
      <c r="H289" s="1503"/>
      <c r="I289" s="654" t="s">
        <v>1730</v>
      </c>
      <c r="J289" s="574"/>
      <c r="K289" s="1503"/>
      <c r="L289" s="217"/>
      <c r="M289" s="344"/>
      <c r="N289" s="337"/>
      <c r="O289" s="1627"/>
      <c r="P289" s="1627"/>
      <c r="AH289" s="1634">
        <v>0</v>
      </c>
    </row>
    <row s="1638" customFormat="1" customHeight="1" ht="0.75" hidden="1">
      <c r="A290" s="1783"/>
      <c r="B290" s="1783"/>
      <c r="C290" s="372" t="s">
        <v>1738</v>
      </c>
      <c r="D290" s="2465"/>
      <c r="E290" s="2207"/>
      <c r="F290" s="2386"/>
      <c r="G290" s="403"/>
      <c r="H290" s="1503"/>
      <c r="I290" s="654"/>
      <c r="J290" s="574"/>
      <c r="K290" s="1503"/>
      <c r="L290" s="217"/>
      <c r="M290" s="344"/>
      <c r="N290" s="337"/>
      <c r="O290" s="1627"/>
      <c r="P290" s="1627"/>
      <c r="AH290" s="1634">
        <v>0</v>
      </c>
    </row>
    <row s="1638" customFormat="1" customHeight="1" ht="18.75" hidden="1">
      <c r="A291" s="1783" t="s">
        <v>198</v>
      </c>
      <c r="B291" s="1783" t="s">
        <v>199</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305</v>
      </c>
      <c r="M291" s="344"/>
      <c r="N291" s="337"/>
      <c r="O291" s="1627"/>
      <c r="P291" s="1627"/>
      <c r="AH291" s="1634">
        <v>0</v>
      </c>
    </row>
    <row s="1638" customFormat="1" customHeight="1" ht="18.75" hidden="1">
      <c r="A292" s="1783"/>
      <c r="B292" s="1783"/>
      <c r="C292" s="372" t="s">
        <v>1731</v>
      </c>
      <c r="D292" s="2465"/>
      <c r="E292" s="2207"/>
      <c r="F292" s="2386"/>
      <c r="G292" s="2430"/>
      <c r="H292" s="1503"/>
      <c r="I292" s="654" t="s">
        <v>1730</v>
      </c>
      <c r="J292" s="574"/>
      <c r="K292" s="1503"/>
      <c r="L292" s="217"/>
      <c r="M292" s="344"/>
      <c r="N292" s="337"/>
      <c r="O292" s="1627"/>
      <c r="P292" s="1627"/>
      <c r="AH292" s="1634">
        <v>0</v>
      </c>
    </row>
    <row s="1638" customFormat="1" customHeight="1" ht="0.75" hidden="1">
      <c r="A293" s="1783"/>
      <c r="B293" s="1783"/>
      <c r="C293" s="372" t="s">
        <v>1738</v>
      </c>
      <c r="D293" s="2465"/>
      <c r="E293" s="2207"/>
      <c r="F293" s="2386"/>
      <c r="G293" s="403"/>
      <c r="H293" s="1503"/>
      <c r="I293" s="654"/>
      <c r="J293" s="574"/>
      <c r="K293" s="1503"/>
      <c r="L293" s="217"/>
      <c r="M293" s="344"/>
      <c r="N293" s="337"/>
      <c r="O293" s="1627"/>
      <c r="P293" s="1627"/>
      <c r="AH293" s="1634">
        <v>0</v>
      </c>
    </row>
    <row s="1638" customFormat="1" customHeight="1" ht="18.75" hidden="1">
      <c r="A294" s="1783" t="s">
        <v>204</v>
      </c>
      <c r="B294" s="1783" t="s">
        <v>205</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305</v>
      </c>
      <c r="M294" s="344"/>
      <c r="N294" s="337"/>
      <c r="O294" s="1627"/>
      <c r="P294" s="1627"/>
      <c r="AH294" s="1634">
        <v>0</v>
      </c>
    </row>
    <row s="1638" customFormat="1" customHeight="1" ht="18.75" hidden="1">
      <c r="A295" s="1783"/>
      <c r="B295" s="1783"/>
      <c r="C295" s="372" t="s">
        <v>1731</v>
      </c>
      <c r="D295" s="2465"/>
      <c r="E295" s="2207"/>
      <c r="F295" s="2386"/>
      <c r="G295" s="2430"/>
      <c r="H295" s="1503"/>
      <c r="I295" s="654" t="s">
        <v>1730</v>
      </c>
      <c r="J295" s="574"/>
      <c r="K295" s="1503"/>
      <c r="L295" s="217"/>
      <c r="M295" s="344"/>
      <c r="N295" s="337"/>
      <c r="O295" s="1627"/>
      <c r="P295" s="1627"/>
      <c r="AH295" s="1634">
        <v>0</v>
      </c>
    </row>
    <row s="1638" customFormat="1" customHeight="1" ht="0.75" hidden="1">
      <c r="A296" s="1783"/>
      <c r="B296" s="1783"/>
      <c r="C296" s="372" t="s">
        <v>1738</v>
      </c>
      <c r="D296" s="2465"/>
      <c r="E296" s="2207"/>
      <c r="F296" s="2386"/>
      <c r="G296" s="403"/>
      <c r="H296" s="1503"/>
      <c r="I296" s="654"/>
      <c r="J296" s="574"/>
      <c r="K296" s="1503"/>
      <c r="L296" s="217"/>
      <c r="M296" s="344"/>
      <c r="N296" s="337"/>
      <c r="O296" s="1627"/>
      <c r="P296" s="1627"/>
      <c r="AH296" s="1634">
        <v>0</v>
      </c>
    </row>
    <row s="1638" customFormat="1" customHeight="1" ht="18.75" hidden="1">
      <c r="A297" s="1783" t="s">
        <v>224</v>
      </c>
      <c r="B297" s="1783" t="s">
        <v>225</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305</v>
      </c>
      <c r="M297" s="344"/>
      <c r="N297" s="337"/>
      <c r="O297" s="1627"/>
      <c r="P297" s="1627"/>
      <c r="AH297" s="1634">
        <v>0</v>
      </c>
    </row>
    <row s="1638" customFormat="1" customHeight="1" ht="18.75" hidden="1">
      <c r="A298" s="1783"/>
      <c r="B298" s="1783"/>
      <c r="C298" s="372" t="s">
        <v>1731</v>
      </c>
      <c r="D298" s="2465"/>
      <c r="E298" s="2207"/>
      <c r="F298" s="2386"/>
      <c r="G298" s="2430"/>
      <c r="H298" s="1503"/>
      <c r="I298" s="654" t="s">
        <v>1730</v>
      </c>
      <c r="J298" s="574"/>
      <c r="K298" s="1503"/>
      <c r="L298" s="217"/>
      <c r="M298" s="344"/>
      <c r="N298" s="337"/>
      <c r="O298" s="1627"/>
      <c r="P298" s="1627"/>
      <c r="AH298" s="1634">
        <v>0</v>
      </c>
    </row>
    <row s="1638" customFormat="1" customHeight="1" ht="0.75" hidden="1">
      <c r="A299" s="1783"/>
      <c r="B299" s="1783"/>
      <c r="C299" s="372" t="s">
        <v>1738</v>
      </c>
      <c r="D299" s="2465"/>
      <c r="E299" s="2207"/>
      <c r="F299" s="2386"/>
      <c r="G299" s="403"/>
      <c r="H299" s="1503"/>
      <c r="I299" s="654"/>
      <c r="J299" s="574"/>
      <c r="K299" s="1503"/>
      <c r="L299" s="217"/>
      <c r="M299" s="344"/>
      <c r="N299" s="337"/>
      <c r="O299" s="1627"/>
      <c r="P299" s="1627"/>
      <c r="AH299" s="1634">
        <v>0</v>
      </c>
    </row>
    <row s="1638" customFormat="1" customHeight="1" ht="18.75" hidden="1">
      <c r="A300" s="1783" t="s">
        <v>229</v>
      </c>
      <c r="B300" s="1783" t="s">
        <v>230</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305</v>
      </c>
      <c r="M300" s="344"/>
      <c r="N300" s="337"/>
      <c r="O300" s="1627"/>
      <c r="P300" s="1627"/>
      <c r="AH300" s="1634">
        <v>0</v>
      </c>
    </row>
    <row s="1638" customFormat="1" customHeight="1" ht="18.75" hidden="1">
      <c r="A301" s="1783"/>
      <c r="B301" s="1783"/>
      <c r="C301" s="372" t="s">
        <v>1731</v>
      </c>
      <c r="D301" s="2465"/>
      <c r="E301" s="2207"/>
      <c r="F301" s="2386"/>
      <c r="G301" s="2430"/>
      <c r="H301" s="1503"/>
      <c r="I301" s="654" t="s">
        <v>1730</v>
      </c>
      <c r="J301" s="574"/>
      <c r="K301" s="1503"/>
      <c r="L301" s="217"/>
      <c r="M301" s="344"/>
      <c r="N301" s="337"/>
      <c r="O301" s="1627"/>
      <c r="P301" s="1627"/>
      <c r="AH301" s="1634">
        <v>0</v>
      </c>
    </row>
    <row s="1638" customFormat="1" customHeight="1" ht="0.75" hidden="1">
      <c r="A302" s="1783"/>
      <c r="B302" s="1783"/>
      <c r="C302" s="372" t="s">
        <v>1738</v>
      </c>
      <c r="D302" s="2465"/>
      <c r="E302" s="2207"/>
      <c r="F302" s="2386"/>
      <c r="G302" s="403"/>
      <c r="H302" s="1503"/>
      <c r="I302" s="654"/>
      <c r="J302" s="574"/>
      <c r="K302" s="1503"/>
      <c r="L302" s="217"/>
      <c r="M302" s="344"/>
      <c r="N302" s="337"/>
      <c r="O302" s="1627"/>
      <c r="P302" s="1627"/>
      <c r="AH302" s="1634">
        <v>0</v>
      </c>
    </row>
    <row s="1638" customFormat="1" customHeight="1" ht="18.75" hidden="1">
      <c r="A303" s="1783" t="s">
        <v>234</v>
      </c>
      <c r="B303" s="1783" t="s">
        <v>235</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305</v>
      </c>
      <c r="M303" s="344"/>
      <c r="N303" s="337"/>
      <c r="O303" s="1627"/>
      <c r="P303" s="1627"/>
      <c r="AH303" s="1634">
        <v>0</v>
      </c>
    </row>
    <row s="1638" customFormat="1" customHeight="1" ht="18.75" hidden="1">
      <c r="A304" s="1783"/>
      <c r="B304" s="1783"/>
      <c r="C304" s="372" t="s">
        <v>1731</v>
      </c>
      <c r="D304" s="2465"/>
      <c r="E304" s="2207"/>
      <c r="F304" s="2386"/>
      <c r="G304" s="2430"/>
      <c r="H304" s="1503"/>
      <c r="I304" s="654" t="s">
        <v>1730</v>
      </c>
      <c r="J304" s="574"/>
      <c r="K304" s="1503"/>
      <c r="L304" s="217"/>
      <c r="M304" s="344"/>
      <c r="N304" s="337"/>
      <c r="O304" s="1627"/>
      <c r="P304" s="1627"/>
      <c r="AH304" s="1634">
        <v>0</v>
      </c>
    </row>
    <row s="1638" customFormat="1" customHeight="1" ht="0.75" hidden="1">
      <c r="A305" s="1783"/>
      <c r="B305" s="1783"/>
      <c r="C305" s="372" t="s">
        <v>1738</v>
      </c>
      <c r="D305" s="2465"/>
      <c r="E305" s="2207"/>
      <c r="F305" s="2386"/>
      <c r="G305" s="403"/>
      <c r="H305" s="1503"/>
      <c r="I305" s="654"/>
      <c r="J305" s="574"/>
      <c r="K305" s="1503"/>
      <c r="L305" s="217"/>
      <c r="M305" s="344"/>
      <c r="N305" s="337"/>
      <c r="O305" s="1627"/>
      <c r="P305" s="1627"/>
      <c r="AH305" s="1634">
        <v>0</v>
      </c>
    </row>
    <row s="1638" customFormat="1" customHeight="1" ht="18.75" hidden="1">
      <c r="A306" s="1783" t="s">
        <v>239</v>
      </c>
      <c r="B306" s="1783" t="s">
        <v>240</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305</v>
      </c>
      <c r="M306" s="344"/>
      <c r="N306" s="337"/>
      <c r="O306" s="1627"/>
      <c r="P306" s="1627"/>
      <c r="AH306" s="1634">
        <v>0</v>
      </c>
    </row>
    <row s="1638" customFormat="1" customHeight="1" ht="18.75" hidden="1">
      <c r="A307" s="1783"/>
      <c r="B307" s="1783"/>
      <c r="C307" s="372" t="s">
        <v>1731</v>
      </c>
      <c r="D307" s="2465"/>
      <c r="E307" s="2207"/>
      <c r="F307" s="2386"/>
      <c r="G307" s="2430"/>
      <c r="H307" s="1503"/>
      <c r="I307" s="654" t="s">
        <v>1730</v>
      </c>
      <c r="J307" s="574"/>
      <c r="K307" s="1503"/>
      <c r="L307" s="217"/>
      <c r="M307" s="344"/>
      <c r="N307" s="337"/>
      <c r="O307" s="1627"/>
      <c r="P307" s="1627"/>
      <c r="AH307" s="1634">
        <v>0</v>
      </c>
    </row>
    <row s="1638" customFormat="1" customHeight="1" ht="0.75" hidden="1">
      <c r="A308" s="1783"/>
      <c r="B308" s="1783"/>
      <c r="C308" s="372" t="s">
        <v>1738</v>
      </c>
      <c r="D308" s="2465"/>
      <c r="E308" s="2207"/>
      <c r="F308" s="2386"/>
      <c r="G308" s="403"/>
      <c r="H308" s="1503"/>
      <c r="I308" s="654"/>
      <c r="J308" s="574"/>
      <c r="K308" s="1503"/>
      <c r="L308" s="217"/>
      <c r="M308" s="344"/>
      <c r="N308" s="337"/>
      <c r="O308" s="1627"/>
      <c r="P308" s="1627"/>
      <c r="AH308" s="1634">
        <v>0</v>
      </c>
    </row>
    <row s="1638" customFormat="1" customHeight="1" ht="18.75" hidden="1">
      <c r="A309" s="1783" t="s">
        <v>244</v>
      </c>
      <c r="B309" s="1783" t="s">
        <v>245</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305</v>
      </c>
      <c r="M309" s="344"/>
      <c r="N309" s="337"/>
      <c r="O309" s="1627"/>
      <c r="P309" s="1627"/>
      <c r="AH309" s="1634">
        <v>0</v>
      </c>
    </row>
    <row s="1638" customFormat="1" customHeight="1" ht="18.75" hidden="1">
      <c r="A310" s="1783"/>
      <c r="B310" s="1783"/>
      <c r="C310" s="372" t="s">
        <v>1731</v>
      </c>
      <c r="D310" s="2465"/>
      <c r="E310" s="2207"/>
      <c r="F310" s="2386"/>
      <c r="G310" s="2430"/>
      <c r="H310" s="1503"/>
      <c r="I310" s="654" t="s">
        <v>1730</v>
      </c>
      <c r="J310" s="574"/>
      <c r="K310" s="1503"/>
      <c r="L310" s="217"/>
      <c r="M310" s="344"/>
      <c r="N310" s="337"/>
      <c r="O310" s="1627"/>
      <c r="P310" s="1627"/>
      <c r="AH310" s="1634">
        <v>0</v>
      </c>
    </row>
    <row s="1638" customFormat="1" customHeight="1" ht="0.75" hidden="1">
      <c r="A311" s="1783"/>
      <c r="B311" s="1783"/>
      <c r="C311" s="372" t="s">
        <v>1738</v>
      </c>
      <c r="D311" s="2465"/>
      <c r="E311" s="2207"/>
      <c r="F311" s="2386"/>
      <c r="G311" s="403"/>
      <c r="H311" s="1503"/>
      <c r="I311" s="654"/>
      <c r="J311" s="574"/>
      <c r="K311" s="1503"/>
      <c r="L311" s="217"/>
      <c r="M311" s="344"/>
      <c r="N311" s="337"/>
      <c r="O311" s="1627"/>
      <c r="P311" s="1627"/>
      <c r="AH311" s="1634">
        <v>0</v>
      </c>
    </row>
    <row s="1638" customFormat="1" customHeight="1" ht="18.75" hidden="1">
      <c r="A312" s="1783" t="s">
        <v>249</v>
      </c>
      <c r="B312" s="1783" t="s">
        <v>250</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305</v>
      </c>
      <c r="M312" s="344"/>
      <c r="N312" s="337"/>
      <c r="O312" s="1627"/>
      <c r="P312" s="1627"/>
      <c r="AH312" s="1634">
        <v>0</v>
      </c>
    </row>
    <row s="1638" customFormat="1" customHeight="1" ht="18.75" hidden="1">
      <c r="A313" s="1783"/>
      <c r="B313" s="1783"/>
      <c r="C313" s="372" t="s">
        <v>1731</v>
      </c>
      <c r="D313" s="2465"/>
      <c r="E313" s="2207"/>
      <c r="F313" s="2386"/>
      <c r="G313" s="2430"/>
      <c r="H313" s="1503"/>
      <c r="I313" s="654" t="s">
        <v>1730</v>
      </c>
      <c r="J313" s="574"/>
      <c r="K313" s="1503"/>
      <c r="L313" s="217"/>
      <c r="M313" s="344"/>
      <c r="N313" s="337"/>
      <c r="O313" s="1627"/>
      <c r="P313" s="1627"/>
      <c r="AH313" s="1634">
        <v>0</v>
      </c>
    </row>
    <row s="1638" customFormat="1" customHeight="1" ht="0.75" hidden="1">
      <c r="A314" s="1783"/>
      <c r="B314" s="1783"/>
      <c r="C314" s="372" t="s">
        <v>1738</v>
      </c>
      <c r="D314" s="2465"/>
      <c r="E314" s="2207"/>
      <c r="F314" s="2386"/>
      <c r="G314" s="403"/>
      <c r="H314" s="1503"/>
      <c r="I314" s="654"/>
      <c r="J314" s="574"/>
      <c r="K314" s="1503"/>
      <c r="L314" s="217"/>
      <c r="M314" s="344"/>
      <c r="N314" s="337"/>
      <c r="O314" s="1627"/>
      <c r="P314" s="1627"/>
      <c r="AH314" s="1634">
        <v>0</v>
      </c>
    </row>
    <row s="1638" customFormat="1" customHeight="1" ht="18.75" hidden="1">
      <c r="A315" s="1783" t="s">
        <v>254</v>
      </c>
      <c r="B315" s="1783" t="s">
        <v>255</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305</v>
      </c>
      <c r="M315" s="344"/>
      <c r="N315" s="337"/>
      <c r="O315" s="1627"/>
      <c r="P315" s="1627"/>
      <c r="AH315" s="1634">
        <v>0</v>
      </c>
    </row>
    <row s="1638" customFormat="1" customHeight="1" ht="18.75" hidden="1">
      <c r="A316" s="1783"/>
      <c r="B316" s="1783"/>
      <c r="C316" s="372" t="s">
        <v>1731</v>
      </c>
      <c r="D316" s="2465"/>
      <c r="E316" s="2207"/>
      <c r="F316" s="2386"/>
      <c r="G316" s="2430"/>
      <c r="H316" s="1503"/>
      <c r="I316" s="654" t="s">
        <v>1730</v>
      </c>
      <c r="J316" s="574"/>
      <c r="K316" s="1503"/>
      <c r="L316" s="217"/>
      <c r="M316" s="344"/>
      <c r="N316" s="337"/>
      <c r="O316" s="1627"/>
      <c r="P316" s="1627"/>
      <c r="AH316" s="1634">
        <v>0</v>
      </c>
    </row>
    <row s="1638" customFormat="1" customHeight="1" ht="0.75" hidden="1">
      <c r="A317" s="1783"/>
      <c r="B317" s="1783"/>
      <c r="C317" s="372" t="s">
        <v>1738</v>
      </c>
      <c r="D317" s="2465"/>
      <c r="E317" s="2207"/>
      <c r="F317" s="2386"/>
      <c r="G317" s="403"/>
      <c r="H317" s="1503"/>
      <c r="I317" s="654"/>
      <c r="J317" s="574"/>
      <c r="K317" s="1503"/>
      <c r="L317" s="217"/>
      <c r="M317" s="344"/>
      <c r="N317" s="337"/>
      <c r="O317" s="1627"/>
      <c r="P317" s="1627"/>
      <c r="AH317" s="1634">
        <v>0</v>
      </c>
    </row>
    <row s="1638" customFormat="1" customHeight="1" ht="18.75" hidden="1">
      <c r="A318" s="1783" t="s">
        <v>259</v>
      </c>
      <c r="B318" s="1783" t="s">
        <v>260</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305</v>
      </c>
      <c r="M318" s="344"/>
      <c r="N318" s="337"/>
      <c r="O318" s="1627"/>
      <c r="P318" s="1627"/>
      <c r="AH318" s="1634">
        <v>0</v>
      </c>
    </row>
    <row s="1638" customFormat="1" customHeight="1" ht="18.75" hidden="1">
      <c r="A319" s="1783"/>
      <c r="B319" s="1783"/>
      <c r="C319" s="372" t="s">
        <v>1731</v>
      </c>
      <c r="D319" s="2465"/>
      <c r="E319" s="2207"/>
      <c r="F319" s="2386"/>
      <c r="G319" s="2430"/>
      <c r="H319" s="1503"/>
      <c r="I319" s="654" t="s">
        <v>1730</v>
      </c>
      <c r="J319" s="574"/>
      <c r="K319" s="1503"/>
      <c r="L319" s="217"/>
      <c r="M319" s="344"/>
      <c r="N319" s="337"/>
      <c r="O319" s="1627"/>
      <c r="P319" s="1627"/>
      <c r="AH319" s="1634">
        <v>0</v>
      </c>
    </row>
    <row s="1638" customFormat="1" customHeight="1" ht="0.75" hidden="1">
      <c r="A320" s="1783"/>
      <c r="B320" s="1783"/>
      <c r="C320" s="372" t="s">
        <v>1738</v>
      </c>
      <c r="D320" s="2465"/>
      <c r="E320" s="2207"/>
      <c r="F320" s="2386"/>
      <c r="G320" s="403"/>
      <c r="H320" s="1503"/>
      <c r="I320" s="654"/>
      <c r="J320" s="574"/>
      <c r="K320" s="1503"/>
      <c r="L320" s="217"/>
      <c r="M320" s="344"/>
      <c r="N320" s="337"/>
      <c r="O320" s="1627"/>
      <c r="P320" s="1627"/>
      <c r="AH320" s="1634">
        <v>0</v>
      </c>
    </row>
    <row s="1638" customFormat="1" customHeight="1" ht="18.75" hidden="1">
      <c r="A321" s="1783" t="s">
        <v>264</v>
      </c>
      <c r="B321" s="1783" t="s">
        <v>265</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305</v>
      </c>
      <c r="M321" s="344"/>
      <c r="N321" s="337"/>
      <c r="O321" s="1627"/>
      <c r="P321" s="1627"/>
      <c r="AH321" s="1634">
        <v>0</v>
      </c>
    </row>
    <row s="1638" customFormat="1" customHeight="1" ht="18.75" hidden="1">
      <c r="A322" s="1783"/>
      <c r="B322" s="1783"/>
      <c r="C322" s="372" t="s">
        <v>1731</v>
      </c>
      <c r="D322" s="2465"/>
      <c r="E322" s="2207"/>
      <c r="F322" s="2386"/>
      <c r="G322" s="2430"/>
      <c r="H322" s="1503"/>
      <c r="I322" s="654" t="s">
        <v>1730</v>
      </c>
      <c r="J322" s="574"/>
      <c r="K322" s="1503"/>
      <c r="L322" s="217"/>
      <c r="M322" s="344"/>
      <c r="N322" s="337"/>
      <c r="O322" s="1627"/>
      <c r="P322" s="1627"/>
      <c r="AH322" s="1634">
        <v>0</v>
      </c>
    </row>
    <row s="1638" customFormat="1" customHeight="1" ht="0.75" hidden="1">
      <c r="A323" s="1783"/>
      <c r="B323" s="1783"/>
      <c r="C323" s="372" t="s">
        <v>1738</v>
      </c>
      <c r="D323" s="2465"/>
      <c r="E323" s="2207"/>
      <c r="F323" s="2386"/>
      <c r="G323" s="403"/>
      <c r="H323" s="1503"/>
      <c r="I323" s="654"/>
      <c r="J323" s="574"/>
      <c r="K323" s="1503"/>
      <c r="L323" s="217"/>
      <c r="M323" s="344"/>
      <c r="N323" s="337"/>
      <c r="O323" s="1627"/>
      <c r="P323" s="1627"/>
      <c r="AH323" s="1634">
        <v>0</v>
      </c>
    </row>
    <row s="1638" customFormat="1" customHeight="1" ht="18.75" hidden="1">
      <c r="A324" s="1783" t="s">
        <v>269</v>
      </c>
      <c r="B324" s="1783" t="s">
        <v>270</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305</v>
      </c>
      <c r="M324" s="344"/>
      <c r="N324" s="337"/>
      <c r="O324" s="1627"/>
      <c r="P324" s="1627"/>
      <c r="AH324" s="1634">
        <v>0</v>
      </c>
    </row>
    <row s="1638" customFormat="1" customHeight="1" ht="18.75" hidden="1">
      <c r="A325" s="1783"/>
      <c r="B325" s="1783"/>
      <c r="C325" s="372" t="s">
        <v>1731</v>
      </c>
      <c r="D325" s="2465"/>
      <c r="E325" s="2207"/>
      <c r="F325" s="2386"/>
      <c r="G325" s="2430"/>
      <c r="H325" s="1503"/>
      <c r="I325" s="654" t="s">
        <v>1730</v>
      </c>
      <c r="J325" s="574"/>
      <c r="K325" s="1503"/>
      <c r="L325" s="217"/>
      <c r="M325" s="344"/>
      <c r="N325" s="337"/>
      <c r="O325" s="1627"/>
      <c r="P325" s="1627"/>
      <c r="AH325" s="1634">
        <v>0</v>
      </c>
    </row>
    <row s="1638" customFormat="1" customHeight="1" ht="0.75" hidden="1">
      <c r="A326" s="1783"/>
      <c r="B326" s="1783"/>
      <c r="C326" s="372" t="s">
        <v>1738</v>
      </c>
      <c r="D326" s="2465"/>
      <c r="E326" s="2207"/>
      <c r="F326" s="2386"/>
      <c r="G326" s="403"/>
      <c r="H326" s="1503"/>
      <c r="I326" s="654"/>
      <c r="J326" s="574"/>
      <c r="K326" s="1503"/>
      <c r="L326" s="217"/>
      <c r="M326" s="344"/>
      <c r="N326" s="337"/>
      <c r="O326" s="1627"/>
      <c r="P326" s="1627"/>
      <c r="AH326" s="1634">
        <v>0</v>
      </c>
    </row>
    <row s="1638" customFormat="1" customHeight="1" ht="18.75" hidden="1">
      <c r="A327" s="1783" t="s">
        <v>274</v>
      </c>
      <c r="B327" s="1783" t="s">
        <v>275</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305</v>
      </c>
      <c r="M327" s="344"/>
      <c r="N327" s="337"/>
      <c r="O327" s="1627"/>
      <c r="P327" s="1627"/>
      <c r="AH327" s="1634">
        <v>0</v>
      </c>
    </row>
    <row s="1638" customFormat="1" customHeight="1" ht="18.75" hidden="1">
      <c r="A328" s="1783"/>
      <c r="B328" s="1783"/>
      <c r="C328" s="372" t="s">
        <v>1731</v>
      </c>
      <c r="D328" s="2465"/>
      <c r="E328" s="2207"/>
      <c r="F328" s="2386"/>
      <c r="G328" s="2430"/>
      <c r="H328" s="1503"/>
      <c r="I328" s="654" t="s">
        <v>1730</v>
      </c>
      <c r="J328" s="574"/>
      <c r="K328" s="1503"/>
      <c r="L328" s="217"/>
      <c r="M328" s="344"/>
      <c r="N328" s="337"/>
      <c r="O328" s="1627"/>
      <c r="P328" s="1627"/>
      <c r="AH328" s="1634">
        <v>0</v>
      </c>
    </row>
    <row s="1638" customFormat="1" customHeight="1" ht="1.05">
      <c r="A329" s="1783"/>
      <c r="B329" s="1783"/>
      <c r="C329" s="372" t="s">
        <v>1738</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82</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A70D97-3543-0728-CA3E-0.C0972AF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688</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"ТГК-2"</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299</v>
      </c>
      <c r="E8" s="2212"/>
      <c r="F8" s="2212"/>
      <c r="G8" s="2212"/>
      <c r="H8" s="2392" t="s">
        <v>300</v>
      </c>
      <c r="R8" s="377">
        <v>14</v>
      </c>
    </row>
    <row customHeight="1" ht="24">
      <c r="C9" s="379"/>
      <c r="D9" s="389" t="s">
        <v>88</v>
      </c>
      <c r="E9" s="111" t="s">
        <v>301</v>
      </c>
      <c r="F9" s="111" t="s">
        <v>302</v>
      </c>
      <c r="G9" s="111" t="s">
        <v>389</v>
      </c>
      <c r="H9" s="2392"/>
      <c r="R9" s="377">
        <v>23</v>
      </c>
    </row>
    <row customHeight="1" ht="14.699999999999998">
      <c r="A10" s="346"/>
      <c r="C10" s="379"/>
      <c r="D10" s="150" t="s">
        <v>109</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1739</v>
      </c>
      <c r="R10" s="377">
        <v>14</v>
      </c>
    </row>
    <row customHeight="1" ht="14.699999999999998">
      <c r="A11" s="346"/>
      <c r="C11" s="379"/>
      <c r="D11" s="150" t="s">
        <v>110</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90</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91</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321</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82</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39EA46-AECA-C7D9-CB06-0.10633B2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"ТГК-2"</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88</v>
      </c>
      <c r="E9" s="2104" t="s">
        <v>123</v>
      </c>
      <c r="F9" s="2106"/>
      <c r="G9" s="2130" t="s">
        <v>105</v>
      </c>
      <c r="H9" s="2130" t="s">
        <v>88</v>
      </c>
      <c r="I9" s="2130"/>
      <c r="J9" s="2130" t="s">
        <v>124</v>
      </c>
      <c r="K9" s="2158" t="s">
        <v>125</v>
      </c>
      <c r="L9" s="2158"/>
      <c r="M9" s="2158"/>
      <c r="N9" s="2158"/>
      <c r="O9" s="2158" t="s">
        <v>126</v>
      </c>
      <c r="P9" s="2158"/>
      <c r="Q9" s="2158"/>
      <c r="R9" s="2158"/>
      <c r="S9" s="2158" t="s">
        <v>127</v>
      </c>
      <c r="T9" s="2158"/>
      <c r="U9" s="2158"/>
      <c r="V9" s="2158"/>
      <c r="W9" s="2130" t="s">
        <v>128</v>
      </c>
      <c r="AR9" s="107">
        <v>27</v>
      </c>
    </row>
    <row customHeight="1" ht="31.5">
      <c r="D10" s="2130"/>
      <c r="E10" s="1287" t="s">
        <v>89</v>
      </c>
      <c r="F10" s="1287" t="s">
        <v>129</v>
      </c>
      <c r="G10" s="2130"/>
      <c r="H10" s="2130"/>
      <c r="I10" s="2130"/>
      <c r="J10" s="2130"/>
      <c r="K10" s="113" t="s">
        <v>108</v>
      </c>
      <c r="L10" s="2130" t="s">
        <v>88</v>
      </c>
      <c r="M10" s="2130"/>
      <c r="N10" s="113" t="s">
        <v>130</v>
      </c>
      <c r="O10" s="113" t="s">
        <v>108</v>
      </c>
      <c r="P10" s="2130" t="s">
        <v>88</v>
      </c>
      <c r="Q10" s="2130"/>
      <c r="R10" s="113" t="s">
        <v>130</v>
      </c>
      <c r="S10" s="286" t="s">
        <v>108</v>
      </c>
      <c r="T10" s="2130" t="s">
        <v>88</v>
      </c>
      <c r="U10" s="2130"/>
      <c r="V10" s="286" t="s">
        <v>89</v>
      </c>
      <c r="W10" s="2130"/>
      <c r="Z10" s="1262" t="s">
        <v>131</v>
      </c>
      <c r="AA10" s="1262" t="s">
        <v>132</v>
      </c>
      <c r="AB10" s="1262" t="s">
        <v>133</v>
      </c>
      <c r="AC10" s="1262" t="s">
        <v>134</v>
      </c>
      <c r="AD10" s="1262" t="s">
        <v>135</v>
      </c>
      <c r="AE10" s="1262" t="s">
        <v>136</v>
      </c>
      <c r="AF10" s="1262" t="s">
        <v>137</v>
      </c>
      <c r="AG10" s="1262" t="s">
        <v>138</v>
      </c>
      <c r="AH10" s="1262" t="s">
        <v>139</v>
      </c>
      <c r="AI10" s="1262" t="s">
        <v>140</v>
      </c>
      <c r="AJ10" s="1262" t="s">
        <v>141</v>
      </c>
      <c r="AK10" s="1262" t="s">
        <v>142</v>
      </c>
      <c r="AL10" s="1262" t="s">
        <v>143</v>
      </c>
      <c r="AM10" s="1262" t="s">
        <v>144</v>
      </c>
      <c r="AN10" s="1262" t="s">
        <v>145</v>
      </c>
      <c r="AO10" s="1262" t="s">
        <v>146</v>
      </c>
      <c r="AP10" s="1262" t="s">
        <v>147</v>
      </c>
      <c r="AQ10" s="1262" t="s">
        <v>148</v>
      </c>
      <c r="AR10" s="107">
        <v>30</v>
      </c>
    </row>
    <row s="1627" customFormat="1" customHeight="1" ht="12" hidden="1">
      <c r="D11" s="1252" t="s">
        <v>109</v>
      </c>
      <c r="E11" s="1252" t="s">
        <v>110</v>
      </c>
      <c r="F11" s="1252"/>
      <c r="G11" s="1252" t="s">
        <v>90</v>
      </c>
      <c r="H11" s="2159" t="s">
        <v>111</v>
      </c>
      <c r="I11" s="2159"/>
      <c r="J11" s="1252" t="s">
        <v>92</v>
      </c>
      <c r="K11" s="1252" t="s">
        <v>93</v>
      </c>
      <c r="L11" s="2159" t="s">
        <v>112</v>
      </c>
      <c r="M11" s="2159"/>
      <c r="N11" s="1252" t="s">
        <v>149</v>
      </c>
      <c r="O11" s="1252" t="s">
        <v>150</v>
      </c>
      <c r="P11" s="2159" t="s">
        <v>151</v>
      </c>
      <c r="Q11" s="2159"/>
      <c r="R11" s="1252" t="s">
        <v>152</v>
      </c>
      <c r="S11" s="1252" t="s">
        <v>151</v>
      </c>
      <c r="T11" s="2159" t="s">
        <v>152</v>
      </c>
      <c r="U11" s="2159"/>
      <c r="V11" s="1252" t="s">
        <v>153</v>
      </c>
      <c r="W11" s="1252" t="s">
        <v>154</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hidden="1">
      <c r="A13" s="324"/>
      <c r="C13" s="212"/>
      <c r="D13" s="2138">
        <v>1</v>
      </c>
      <c r="E13" s="2146" t="s">
        <v>155</v>
      </c>
      <c r="F13" s="2148" t="s">
        <v>19</v>
      </c>
      <c r="G13" s="2146"/>
      <c r="H13" s="2151"/>
      <c r="I13" s="2153"/>
      <c r="J13" s="2155"/>
      <c r="K13" s="2140"/>
      <c r="L13" s="2140"/>
      <c r="M13" s="2140"/>
      <c r="N13" s="2142"/>
      <c r="O13" s="2140"/>
      <c r="P13" s="2140"/>
      <c r="Q13" s="2140"/>
      <c r="R13" s="2145"/>
      <c r="S13" s="2140"/>
      <c r="T13" s="1423"/>
      <c r="U13" s="1423"/>
      <c r="V13" s="1422"/>
      <c r="W13" s="1299"/>
      <c r="Y13" s="1270"/>
      <c r="Z13" s="1270"/>
      <c r="AA13" s="1270"/>
      <c r="AB13" s="1270"/>
      <c r="AC13" s="1270" t="s">
        <v>156</v>
      </c>
      <c r="AD13" s="1270" t="s">
        <v>157</v>
      </c>
      <c r="AE13" s="1270" t="s">
        <v>158</v>
      </c>
      <c r="AF13" s="1270" t="s">
        <v>159</v>
      </c>
      <c r="AG13" s="1270" t="s">
        <v>160</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
      </c>
      <c r="AJ13" s="1270" t="str">
        <f>IF($J$13=0,"",$J$13)</f>
        <v/>
      </c>
      <c r="AK13" s="1270" t="str">
        <f>IF($K$13="нет","без дифференциации",IF($N$13=0,"",$N$13))</f>
        <v/>
      </c>
      <c r="AL13" s="1270" t="str">
        <f>IF($O$13="нет","без дифференциации",IF($R$13=0,"",$R$13))</f>
        <v/>
      </c>
      <c r="AM13" s="1270" t="str">
        <f>IF($S$13="нет","без дифференциации",IF($V$13=0,"",$V$13))</f>
        <v/>
      </c>
      <c r="AN13" s="1270">
        <f>$I$13</f>
        <v>0</v>
      </c>
      <c r="AO13" s="1270" t="str">
        <f>$I$13&amp;"."&amp;$M$13</f>
        <v>.</v>
      </c>
      <c r="AP13" s="1270" t="str">
        <f>$I$13&amp;"."&amp;$M$13&amp;"."&amp;$Q$13</f>
        <v>..</v>
      </c>
      <c r="AQ13" s="1270" t="str">
        <f>$I$13&amp;"."&amp;$M$13&amp;"."&amp;$Q$13&amp;"."&amp;$U$13</f>
        <v>...</v>
      </c>
      <c r="AR13" s="753">
        <v>0</v>
      </c>
    </row>
    <row s="1856" customFormat="1" customHeight="1" ht="17.25" hidden="1">
      <c r="A14" s="324"/>
      <c r="C14" s="323"/>
      <c r="D14" s="2138"/>
      <c r="E14" s="2146"/>
      <c r="F14" s="2149"/>
      <c r="G14" s="2146"/>
      <c r="H14" s="2152"/>
      <c r="I14" s="2154"/>
      <c r="J14" s="2156"/>
      <c r="K14" s="2141"/>
      <c r="L14" s="2141"/>
      <c r="M14" s="2141"/>
      <c r="N14" s="2143"/>
      <c r="O14" s="2141"/>
      <c r="P14" s="2141"/>
      <c r="Q14" s="2141"/>
      <c r="R14" s="2144"/>
      <c r="S14" s="2141"/>
      <c r="T14" s="1300"/>
      <c r="U14" s="1300"/>
      <c r="V14" s="1300"/>
      <c r="W14" s="1301"/>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hidden="1">
      <c r="A15" s="324"/>
      <c r="C15" s="212"/>
      <c r="D15" s="2138"/>
      <c r="E15" s="2146"/>
      <c r="F15" s="2149"/>
      <c r="G15" s="2146"/>
      <c r="H15" s="2152"/>
      <c r="I15" s="2154"/>
      <c r="J15" s="2157"/>
      <c r="K15" s="2141"/>
      <c r="L15" s="2141"/>
      <c r="M15" s="2141"/>
      <c r="N15" s="2144"/>
      <c r="O15" s="2141"/>
      <c r="P15" s="1421"/>
      <c r="Q15" s="1300"/>
      <c r="R15" s="1300"/>
      <c r="S15" s="332"/>
      <c r="T15" s="332"/>
      <c r="U15" s="332"/>
      <c r="V15" s="332"/>
      <c r="W15" s="1301"/>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hidden="1">
      <c r="A16" s="324"/>
      <c r="C16" s="323"/>
      <c r="D16" s="2138"/>
      <c r="E16" s="2146"/>
      <c r="F16" s="2149"/>
      <c r="G16" s="2146"/>
      <c r="H16" s="2152"/>
      <c r="I16" s="2154"/>
      <c r="J16" s="2157"/>
      <c r="K16" s="2141"/>
      <c r="L16" s="1300"/>
      <c r="M16" s="1300"/>
      <c r="N16" s="1300"/>
      <c r="O16" s="1300"/>
      <c r="P16" s="1300"/>
      <c r="Q16" s="1300"/>
      <c r="R16" s="1300"/>
      <c r="S16" s="332"/>
      <c r="T16" s="332"/>
      <c r="U16" s="332"/>
      <c r="V16" s="332"/>
      <c r="W16" s="1301"/>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hidden="1">
      <c r="A17" s="324"/>
      <c r="C17" s="323"/>
      <c r="D17" s="2139"/>
      <c r="E17" s="2147"/>
      <c r="F17" s="2150"/>
      <c r="G17" s="2147"/>
      <c r="H17" s="1302"/>
      <c r="I17" s="1303"/>
      <c r="J17" s="1303"/>
      <c r="K17" s="1303"/>
      <c r="L17" s="1303"/>
      <c r="M17" s="1303"/>
      <c r="N17" s="1303"/>
      <c r="O17" s="1303"/>
      <c r="P17" s="1303"/>
      <c r="Q17" s="1303"/>
      <c r="R17" s="1303"/>
      <c r="S17" s="1304"/>
      <c r="T17" s="1304"/>
      <c r="U17" s="1304"/>
      <c r="V17" s="1304"/>
      <c r="W17" s="1305"/>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hidden="1">
      <c r="A18" s="324"/>
      <c r="C18" s="212"/>
      <c r="D18" s="2138">
        <v>2</v>
      </c>
      <c r="E18" s="2167"/>
      <c r="F18" s="2148" t="s">
        <v>19</v>
      </c>
      <c r="G18" s="2146"/>
      <c r="H18" s="2151"/>
      <c r="I18" s="2153"/>
      <c r="J18" s="2155"/>
      <c r="K18" s="2140"/>
      <c r="L18" s="2140"/>
      <c r="M18" s="2140"/>
      <c r="N18" s="2142"/>
      <c r="O18" s="2140"/>
      <c r="P18" s="2140"/>
      <c r="Q18" s="2140"/>
      <c r="R18" s="2145"/>
      <c r="S18" s="2140"/>
      <c r="T18" s="1423"/>
      <c r="U18" s="1423"/>
      <c r="V18" s="1422"/>
      <c r="W18" s="1299"/>
      <c r="X18" s="1270"/>
      <c r="Y18" s="1270"/>
      <c r="Z18" s="1270"/>
      <c r="AA18" s="1270"/>
      <c r="AB18" s="1270"/>
      <c r="AC18" s="1270" t="s">
        <v>161</v>
      </c>
      <c r="AD18" s="1270" t="s">
        <v>162</v>
      </c>
      <c r="AE18" s="1270" t="s">
        <v>163</v>
      </c>
      <c r="AF18" s="1270" t="s">
        <v>164</v>
      </c>
      <c r="AG18" s="1270" t="s">
        <v>165</v>
      </c>
      <c r="AH18" s="1270" t="str">
        <f>IF($E$18=0,"",$E$18)</f>
        <v/>
      </c>
      <c r="AI18" s="1270" t="str">
        <f>IF($G$18=0,"",$G$18)</f>
        <v/>
      </c>
      <c r="AJ18" s="1270" t="str">
        <f>IF($J$18=0,"",$J$18)</f>
        <v/>
      </c>
      <c r="AK18" s="1270" t="str">
        <f>IF($K$18="нет","без дифференциации",IF($N$18=0,"",$N$18))</f>
        <v/>
      </c>
      <c r="AL18" s="1270" t="str">
        <f>IF($O$18="нет","без дифференциации",IF($R$18=0,"",$R$18))</f>
        <v/>
      </c>
      <c r="AM18" s="1270" t="str">
        <f>IF($S$18="нет","без дифференциации",IF($V$18=0,"",$V$18))</f>
        <v/>
      </c>
      <c r="AN18" s="1775">
        <f>$I$18</f>
        <v>0</v>
      </c>
      <c r="AO18" s="1270" t="str">
        <f>$I$18&amp;"."&amp;$M$18</f>
        <v>.</v>
      </c>
      <c r="AP18" s="1262" t="str">
        <f>$I$18&amp;"."&amp;$M$18&amp;"."&amp;$Q$18</f>
        <v>..</v>
      </c>
      <c r="AQ18" s="1262" t="str">
        <f>$I$18&amp;"."&amp;$M$18&amp;"."&amp;$Q$18&amp;"."&amp;$U$18</f>
        <v>...</v>
      </c>
      <c r="AR18" s="1286">
        <v>0</v>
      </c>
    </row>
    <row s="1856" customFormat="1" customHeight="1" ht="17.25" hidden="1">
      <c r="A19" s="324"/>
      <c r="C19" s="323"/>
      <c r="D19" s="2138"/>
      <c r="E19" s="2167"/>
      <c r="F19" s="2149"/>
      <c r="G19" s="2146"/>
      <c r="H19" s="2152"/>
      <c r="I19" s="2154"/>
      <c r="J19" s="2156"/>
      <c r="K19" s="2141"/>
      <c r="L19" s="2141"/>
      <c r="M19" s="2141"/>
      <c r="N19" s="2143"/>
      <c r="O19" s="2141"/>
      <c r="P19" s="2141"/>
      <c r="Q19" s="2141"/>
      <c r="R19" s="2144"/>
      <c r="S19" s="2141"/>
      <c r="T19" s="1300"/>
      <c r="U19" s="1300"/>
      <c r="V19" s="1300"/>
      <c r="W19" s="1301"/>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hidden="1">
      <c r="A20" s="324"/>
      <c r="C20" s="323"/>
      <c r="D20" s="2139"/>
      <c r="E20" s="2168"/>
      <c r="F20" s="2149"/>
      <c r="G20" s="2147"/>
      <c r="H20" s="2152"/>
      <c r="I20" s="2154"/>
      <c r="J20" s="2157"/>
      <c r="K20" s="2141"/>
      <c r="L20" s="2141"/>
      <c r="M20" s="2141"/>
      <c r="N20" s="2144"/>
      <c r="O20" s="2141"/>
      <c r="P20" s="1421"/>
      <c r="Q20" s="1300"/>
      <c r="R20" s="1300"/>
      <c r="S20" s="332"/>
      <c r="T20" s="332"/>
      <c r="U20" s="332"/>
      <c r="V20" s="332"/>
      <c r="W20" s="1301"/>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hidden="1">
      <c r="A21" s="324"/>
      <c r="C21" s="323"/>
      <c r="D21" s="2139"/>
      <c r="E21" s="2168"/>
      <c r="F21" s="2149"/>
      <c r="G21" s="2147"/>
      <c r="H21" s="2152"/>
      <c r="I21" s="2154"/>
      <c r="J21" s="2157"/>
      <c r="K21" s="2141"/>
      <c r="L21" s="1300"/>
      <c r="M21" s="1300"/>
      <c r="N21" s="1300"/>
      <c r="O21" s="1300"/>
      <c r="P21" s="1300"/>
      <c r="Q21" s="1300"/>
      <c r="R21" s="1300"/>
      <c r="S21" s="332"/>
      <c r="T21" s="332"/>
      <c r="U21" s="332"/>
      <c r="V21" s="332"/>
      <c r="W21" s="1301"/>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hidden="1">
      <c r="A22" s="324"/>
      <c r="C22" s="323"/>
      <c r="D22" s="2139"/>
      <c r="E22" s="2168"/>
      <c r="F22" s="2150"/>
      <c r="G22" s="2147"/>
      <c r="H22" s="1302"/>
      <c r="I22" s="1303"/>
      <c r="J22" s="1303"/>
      <c r="K22" s="1303"/>
      <c r="L22" s="1303"/>
      <c r="M22" s="1303"/>
      <c r="N22" s="1303"/>
      <c r="O22" s="1303"/>
      <c r="P22" s="1303"/>
      <c r="Q22" s="1303"/>
      <c r="R22" s="1303"/>
      <c r="S22" s="1304"/>
      <c r="T22" s="1304"/>
      <c r="U22" s="1304"/>
      <c r="V22" s="1304"/>
      <c r="W22" s="1305"/>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166</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c r="AA23" s="1270"/>
      <c r="AB23" s="1270"/>
      <c r="AC23" s="1270" t="s">
        <v>161</v>
      </c>
      <c r="AD23" s="1270" t="s">
        <v>162</v>
      </c>
      <c r="AE23" s="1270" t="s">
        <v>163</v>
      </c>
      <c r="AF23" s="1270" t="s">
        <v>164</v>
      </c>
      <c r="AG23" s="1270" t="s">
        <v>165</v>
      </c>
      <c r="AH23" s="1270"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0" t="str">
        <f>IF($G$23=0,"",$G$23)</f>
        <v/>
      </c>
      <c r="AJ23" s="1270" t="str">
        <f>IF($J$23=0,"",$J$23)</f>
        <v/>
      </c>
      <c r="AK23" s="1270" t="str">
        <f>IF($K$23="нет","без дифференциации",IF($N$23=0,"",$N$23))</f>
        <v/>
      </c>
      <c r="AL23" s="1270" t="str">
        <f>IF($O$23="нет","без дифференциации",IF($R$23=0,"",$R$23))</f>
        <v/>
      </c>
      <c r="AM23" s="1270" t="str">
        <f>IF($S$23="нет","без дифференциации",IF($V$23=0,"",$V$23))</f>
        <v/>
      </c>
      <c r="AN23" s="1775">
        <f>$I$23</f>
        <v>0</v>
      </c>
      <c r="AO23" s="1270" t="str">
        <f>$I$23&amp;"."&amp;$M$23</f>
        <v>.</v>
      </c>
      <c r="AP23" s="1269" t="str">
        <f>$I$23&amp;"."&amp;$M$23&amp;"."&amp;$Q$23</f>
        <v>..</v>
      </c>
      <c r="AQ23" s="1269" t="str">
        <f>$I$23&amp;"."&amp;$M$23&amp;"."&amp;$Q$23&amp;"."&amp;$U$23</f>
        <v>...</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hidden="1">
      <c r="A28" s="324"/>
      <c r="C28" s="212"/>
      <c r="D28" s="2138">
        <v>3</v>
      </c>
      <c r="E28" s="2146" t="s">
        <v>167</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168</v>
      </c>
      <c r="AD28" s="1270" t="s">
        <v>169</v>
      </c>
      <c r="AE28" s="1270" t="s">
        <v>170</v>
      </c>
      <c r="AF28" s="1270" t="s">
        <v>171</v>
      </c>
      <c r="AG28" s="1270" t="s">
        <v>172</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hidden="1">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hidden="1">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hidden="1">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hidden="1">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hidden="1">
      <c r="A33" s="324"/>
      <c r="C33" s="212"/>
      <c r="D33" s="2138">
        <v>4</v>
      </c>
      <c r="E33" s="2146" t="s">
        <v>173</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174</v>
      </c>
      <c r="AD33" s="1270" t="s">
        <v>175</v>
      </c>
      <c r="AE33" s="1270" t="s">
        <v>176</v>
      </c>
      <c r="AF33" s="1270" t="s">
        <v>177</v>
      </c>
      <c r="AG33" s="1270" t="s">
        <v>178</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hidden="1">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hidden="1">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hidden="1">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hidden="1">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hidden="1">
      <c r="A38" s="324"/>
      <c r="C38" s="212"/>
      <c r="D38" s="2138">
        <v>5</v>
      </c>
      <c r="E38" s="2146" t="s">
        <v>179</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180</v>
      </c>
      <c r="AD38" s="1270" t="s">
        <v>181</v>
      </c>
      <c r="AE38" s="1270" t="s">
        <v>182</v>
      </c>
      <c r="AF38" s="1270" t="s">
        <v>183</v>
      </c>
      <c r="AG38" s="1270" t="s">
        <v>184</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hidden="1">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hidden="1">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hidden="1">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hidden="1">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hidden="1">
      <c r="A43" s="324"/>
      <c r="C43" s="212"/>
      <c r="D43" s="2138">
        <v>6</v>
      </c>
      <c r="E43" s="2146" t="s">
        <v>185</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186</v>
      </c>
      <c r="AD43" s="1270" t="s">
        <v>187</v>
      </c>
      <c r="AE43" s="1270" t="s">
        <v>188</v>
      </c>
      <c r="AF43" s="1270" t="s">
        <v>189</v>
      </c>
      <c r="AG43" s="1270" t="s">
        <v>190</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hidden="1">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hidden="1">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hidden="1">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hidden="1">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hidden="1">
      <c r="A48" s="324"/>
      <c r="C48" s="212"/>
      <c r="D48" s="2169">
        <v>7</v>
      </c>
      <c r="E48" s="2172" t="s">
        <v>191</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192</v>
      </c>
      <c r="AD48" s="1270" t="s">
        <v>193</v>
      </c>
      <c r="AE48" s="1270" t="s">
        <v>194</v>
      </c>
      <c r="AF48" s="1270" t="s">
        <v>195</v>
      </c>
      <c r="AG48" s="1270" t="s">
        <v>196</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hidden="1">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hidden="1">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hidden="1">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hidden="1">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hidden="1">
      <c r="A53" s="324"/>
      <c r="C53" s="212"/>
      <c r="D53" s="2138">
        <v>8</v>
      </c>
      <c r="E53" s="2146" t="s">
        <v>197</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198</v>
      </c>
      <c r="AD53" s="1270" t="s">
        <v>199</v>
      </c>
      <c r="AE53" s="1270" t="s">
        <v>200</v>
      </c>
      <c r="AF53" s="1270" t="s">
        <v>201</v>
      </c>
      <c r="AG53" s="1270" t="s">
        <v>202</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hidden="1">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hidden="1">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hidden="1">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hidden="1">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hidden="1">
      <c r="A58" s="324"/>
      <c r="C58" s="212"/>
      <c r="D58" s="2138">
        <v>9</v>
      </c>
      <c r="E58" s="2146" t="s">
        <v>203</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204</v>
      </c>
      <c r="AD58" s="1270" t="s">
        <v>205</v>
      </c>
      <c r="AE58" s="1270" t="s">
        <v>206</v>
      </c>
      <c r="AF58" s="1270" t="s">
        <v>207</v>
      </c>
      <c r="AG58" s="1270" t="s">
        <v>208</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hidden="1">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hidden="1">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hidden="1">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hidden="1">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209</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210</v>
      </c>
      <c r="AD63" s="1270" t="s">
        <v>211</v>
      </c>
      <c r="AE63" s="1270" t="s">
        <v>212</v>
      </c>
      <c r="AF63" s="1270" t="s">
        <v>213</v>
      </c>
      <c r="AG63" s="1270" t="s">
        <v>214</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hidden="1">
      <c r="AR68" s="107">
        <v>0</v>
      </c>
    </row>
    <row customHeight="1" ht="11.25" hidden="1">
      <c r="E69" s="2177" t="s">
        <v>215</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hidden="1">
      <c r="E70" s="2175" t="s">
        <v>216</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hidden="1">
      <c r="E71" s="2175" t="s">
        <v>217</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hidden="1">
      <c r="E72" s="2175" t="s">
        <v>218</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hidden="1">
      <c r="E73" s="2175" t="s">
        <v>219</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hidden="1">
      <c r="E74" s="343"/>
      <c r="F74" s="1288"/>
      <c r="G74" s="160"/>
      <c r="H74" s="160"/>
      <c r="I74" s="160"/>
      <c r="J74" s="160"/>
      <c r="K74" s="160"/>
      <c r="L74" s="160"/>
      <c r="M74" s="160"/>
      <c r="N74" s="160"/>
      <c r="O74" s="160"/>
      <c r="P74" s="160"/>
      <c r="Q74" s="160"/>
      <c r="R74" s="160"/>
      <c r="S74" s="160"/>
      <c r="T74" s="160"/>
      <c r="U74" s="160"/>
      <c r="V74" s="160"/>
      <c r="W74" s="160"/>
      <c r="AR74" s="107">
        <v>0</v>
      </c>
    </row>
    <row customHeight="1" ht="15" hidden="1">
      <c r="E75" s="2177" t="s">
        <v>220</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hidden="1">
      <c r="E76" s="2175" t="s">
        <v>221</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hidden="1">
      <c r="E77" s="2175" t="s">
        <v>222</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223</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224</v>
      </c>
      <c r="AD79" s="1270" t="s">
        <v>225</v>
      </c>
      <c r="AE79" s="1270" t="s">
        <v>226</v>
      </c>
      <c r="AF79" s="1270" t="s">
        <v>227</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228</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229</v>
      </c>
      <c r="AD84" s="1270" t="s">
        <v>230</v>
      </c>
      <c r="AE84" s="1270" t="s">
        <v>231</v>
      </c>
      <c r="AF84" s="1270" t="s">
        <v>232</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233</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234</v>
      </c>
      <c r="AD89" s="1270" t="s">
        <v>235</v>
      </c>
      <c r="AE89" s="1270" t="s">
        <v>236</v>
      </c>
      <c r="AF89" s="1270" t="s">
        <v>237</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238</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239</v>
      </c>
      <c r="AD94" s="1270" t="s">
        <v>240</v>
      </c>
      <c r="AE94" s="1270" t="s">
        <v>241</v>
      </c>
      <c r="AF94" s="1270" t="s">
        <v>242</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243</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244</v>
      </c>
      <c r="AD99" s="1270" t="s">
        <v>245</v>
      </c>
      <c r="AE99" s="1270" t="s">
        <v>246</v>
      </c>
      <c r="AF99" s="1270" t="s">
        <v>247</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248</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249</v>
      </c>
      <c r="AD105" s="1270" t="s">
        <v>250</v>
      </c>
      <c r="AE105" s="1270" t="s">
        <v>251</v>
      </c>
      <c r="AF105" s="1270" t="s">
        <v>252</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253</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254</v>
      </c>
      <c r="AD110" s="1270" t="s">
        <v>255</v>
      </c>
      <c r="AE110" s="1270" t="s">
        <v>256</v>
      </c>
      <c r="AF110" s="1270" t="s">
        <v>257</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258</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259</v>
      </c>
      <c r="AD115" s="1270" t="s">
        <v>260</v>
      </c>
      <c r="AE115" s="1270" t="s">
        <v>261</v>
      </c>
      <c r="AF115" s="1270" t="s">
        <v>262</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263</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264</v>
      </c>
      <c r="AD121" s="1270" t="s">
        <v>265</v>
      </c>
      <c r="AE121" s="1270" t="s">
        <v>266</v>
      </c>
      <c r="AF121" s="1270" t="s">
        <v>267</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268</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269</v>
      </c>
      <c r="AD126" s="1270" t="s">
        <v>270</v>
      </c>
      <c r="AE126" s="1270" t="s">
        <v>271</v>
      </c>
      <c r="AF126" s="1270" t="s">
        <v>272</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273</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274</v>
      </c>
      <c r="AD131" s="1270" t="s">
        <v>275</v>
      </c>
      <c r="AE131" s="1270" t="s">
        <v>276</v>
      </c>
      <c r="AF131" s="1270" t="s">
        <v>277</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82</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84B78E-0E02-E454-A2CE-0.49B935F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1740</v>
      </c>
      <c r="E5" s="2240"/>
      <c r="F5" s="2240"/>
      <c r="G5" s="2240"/>
      <c r="H5" s="2240"/>
      <c r="I5" s="2240"/>
      <c r="J5" s="2240"/>
      <c r="V5" s="508">
        <v>63</v>
      </c>
    </row>
    <row customHeight="1" ht="15.75">
      <c r="C6" s="179"/>
      <c r="D6" s="2179" t="str">
        <f>IF(org=0,"Не определено",org)</f>
        <v>ПАО "ТГК-2"</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117</v>
      </c>
      <c r="J8" s="755"/>
      <c r="K8" s="420"/>
      <c r="U8" s="678"/>
      <c r="V8" s="761">
        <v>1</v>
      </c>
    </row>
    <row customHeight="1" ht="15.75">
      <c r="C9" s="179"/>
      <c r="D9" s="714"/>
      <c r="E9" s="2370" t="s">
        <v>105</v>
      </c>
      <c r="F9" s="2371"/>
      <c r="G9" s="2398" t="str">
        <f>IF(G8="","",INDEX(DIFFERENTIATION_UNMERGE_VD,MATCH(G8,DIFFERENTIATION_ID_DIFF,0)))</f>
        <v/>
      </c>
      <c r="H9" s="2399"/>
      <c r="I9" s="2398" t="str">
        <f>IF(I8="","",INDEX(DIFFERENTIATION_UNMERGE_VD,MATCH(I8,DIFFERENTIATION_ID_DIFF,0)))</f>
        <v>Подключение (технологическое присоединение) к системе теплоснабжения</v>
      </c>
      <c r="J9" s="2399"/>
      <c r="K9" s="2178" t="s">
        <v>300</v>
      </c>
      <c r="V9" s="508">
        <v>15</v>
      </c>
    </row>
    <row s="1638" customFormat="1" customHeight="1" ht="15.75">
      <c r="A10" s="762"/>
      <c r="C10" s="179"/>
      <c r="D10" s="714"/>
      <c r="E10" s="2370" t="s">
        <v>563</v>
      </c>
      <c r="F10" s="2371"/>
      <c r="G10" s="2398" t="str">
        <f>IF(G8="","",INDEX(DIFFERENTIATION_UNMERGE_AREA,MATCH(G8,DIFFERENTIATION_ID_DIFF,0)))</f>
        <v/>
      </c>
      <c r="H10" s="2399"/>
      <c r="I10" s="2398" t="str">
        <f>IF(I8="","",INDEX(DIFFERENTIATION_UNMERGE_AREA,MATCH(I8,DIFFERENTIATION_ID_DIFF,0)))</f>
        <v>Территория 1</v>
      </c>
      <c r="J10" s="2399"/>
      <c r="K10" s="2202"/>
      <c r="U10" s="678"/>
      <c r="V10" s="761">
        <v>15</v>
      </c>
    </row>
    <row s="1638" customFormat="1" customHeight="1" ht="15.75">
      <c r="A11" s="762"/>
      <c r="C11" s="179"/>
      <c r="D11" s="714"/>
      <c r="E11" s="2370" t="s">
        <v>564</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299</v>
      </c>
      <c r="E12" s="2373"/>
      <c r="F12" s="2373"/>
      <c r="G12" s="890"/>
      <c r="H12" s="890"/>
      <c r="I12" s="890"/>
      <c r="J12" s="890"/>
      <c r="K12" s="2202"/>
      <c r="U12" s="678"/>
      <c r="V12" s="761">
        <v>15</v>
      </c>
    </row>
    <row customHeight="1" ht="35.699999999999996">
      <c r="C13" s="179"/>
      <c r="D13" s="808" t="s">
        <v>88</v>
      </c>
      <c r="E13" s="810" t="s">
        <v>301</v>
      </c>
      <c r="F13" s="810" t="s">
        <v>565</v>
      </c>
      <c r="G13" s="811" t="s">
        <v>302</v>
      </c>
      <c r="H13" s="810" t="s">
        <v>389</v>
      </c>
      <c r="I13" s="811" t="s">
        <v>302</v>
      </c>
      <c r="J13" s="810" t="s">
        <v>389</v>
      </c>
      <c r="K13" s="2235"/>
      <c r="V13" s="508">
        <v>34</v>
      </c>
    </row>
    <row customHeight="1" ht="15" hidden="1">
      <c r="C14" s="179"/>
      <c r="D14" s="596" t="s">
        <v>109</v>
      </c>
      <c r="E14" s="596" t="s">
        <v>110</v>
      </c>
      <c r="F14" s="596" t="s">
        <v>90</v>
      </c>
      <c r="G14" s="662" t="str">
        <f>G1&amp;".1"</f>
        <v>4.1</v>
      </c>
      <c r="H14" s="662"/>
      <c r="I14" s="662" t="str">
        <f>I1&amp;".1"</f>
        <v>4.1</v>
      </c>
      <c r="J14" s="662"/>
      <c r="K14" s="292"/>
      <c r="V14" s="508">
        <v>0</v>
      </c>
    </row>
    <row customHeight="1" ht="22.5" hidden="1">
      <c r="A15" s="508"/>
      <c r="C15" s="529"/>
      <c r="D15" s="524">
        <v>1</v>
      </c>
      <c r="E15" s="680" t="s">
        <v>808</v>
      </c>
      <c r="F15" s="524" t="s">
        <v>809</v>
      </c>
      <c r="G15" s="681"/>
      <c r="H15" s="681"/>
      <c r="I15" s="681"/>
      <c r="J15" s="681"/>
      <c r="K15" s="292" t="s">
        <v>810</v>
      </c>
      <c r="V15" s="508">
        <v>0</v>
      </c>
    </row>
    <row customHeight="1" ht="22.5" hidden="1">
      <c r="A16" s="508"/>
      <c r="C16" s="529"/>
      <c r="D16" s="524">
        <v>2</v>
      </c>
      <c r="E16" s="282" t="s">
        <v>811</v>
      </c>
      <c r="F16" s="524" t="s">
        <v>812</v>
      </c>
      <c r="G16" s="681"/>
      <c r="H16" s="681"/>
      <c r="I16" s="681"/>
      <c r="J16" s="681"/>
      <c r="K16" s="292" t="s">
        <v>813</v>
      </c>
      <c r="V16" s="508">
        <v>0</v>
      </c>
    </row>
    <row customHeight="1" ht="123.75" hidden="1">
      <c r="A17" s="508"/>
      <c r="C17" s="529"/>
      <c r="D17" s="524">
        <v>3</v>
      </c>
      <c r="E17" s="282" t="s">
        <v>1741</v>
      </c>
      <c r="F17" s="524" t="s">
        <v>305</v>
      </c>
      <c r="G17" s="681"/>
      <c r="H17" s="681"/>
      <c r="I17" s="681"/>
      <c r="J17" s="681"/>
      <c r="K17" s="292" t="s">
        <v>1742</v>
      </c>
      <c r="V17" s="508">
        <v>0</v>
      </c>
    </row>
    <row customHeight="1" ht="48.29999999999999">
      <c r="A18" s="508"/>
      <c r="C18" s="529"/>
      <c r="D18" s="524">
        <v>3</v>
      </c>
      <c r="E18" s="282" t="s">
        <v>814</v>
      </c>
      <c r="F18" s="524" t="s">
        <v>305</v>
      </c>
      <c r="G18" s="812" t="s">
        <v>305</v>
      </c>
      <c r="H18" s="813" t="s">
        <v>305</v>
      </c>
      <c r="I18" s="524" t="s">
        <v>305</v>
      </c>
      <c r="J18" s="581" t="s">
        <v>305</v>
      </c>
      <c r="K18" s="292" t="s">
        <v>1743</v>
      </c>
      <c r="V18" s="508">
        <v>46</v>
      </c>
    </row>
    <row customHeight="1" ht="35.699999999999996">
      <c r="A19" s="508"/>
      <c r="C19" s="529"/>
      <c r="D19" s="542" t="s">
        <v>323</v>
      </c>
      <c r="E19" s="562" t="s">
        <v>816</v>
      </c>
      <c r="F19" s="524" t="s">
        <v>817</v>
      </c>
      <c r="G19" s="820"/>
      <c r="H19" s="109"/>
      <c r="I19" s="820"/>
      <c r="J19" s="821"/>
      <c r="K19" s="682"/>
      <c r="V19" s="508">
        <v>34</v>
      </c>
    </row>
    <row customHeight="1" ht="35.699999999999996">
      <c r="A20" s="508"/>
      <c r="C20" s="529"/>
      <c r="D20" s="1893" t="s">
        <v>331</v>
      </c>
      <c r="E20" s="562" t="s">
        <v>818</v>
      </c>
      <c r="F20" s="524" t="s">
        <v>819</v>
      </c>
      <c r="G20" s="820"/>
      <c r="H20" s="109"/>
      <c r="I20" s="820"/>
      <c r="J20" s="109"/>
      <c r="K20" s="682"/>
      <c r="V20" s="508">
        <v>34</v>
      </c>
    </row>
    <row customHeight="1" ht="48.29999999999999">
      <c r="A21" s="508"/>
      <c r="C21" s="529"/>
      <c r="D21" s="1893" t="s">
        <v>333</v>
      </c>
      <c r="E21" s="562" t="s">
        <v>820</v>
      </c>
      <c r="F21" s="524" t="s">
        <v>570</v>
      </c>
      <c r="G21" s="683"/>
      <c r="H21" s="109"/>
      <c r="I21" s="683"/>
      <c r="J21" s="109"/>
      <c r="K21" s="682"/>
      <c r="V21" s="508">
        <v>46</v>
      </c>
    </row>
    <row customHeight="1" ht="67.5" hidden="1">
      <c r="A22" s="508"/>
      <c r="C22" s="529"/>
      <c r="D22" s="524">
        <v>5</v>
      </c>
      <c r="E22" s="282" t="s">
        <v>1744</v>
      </c>
      <c r="F22" s="524" t="s">
        <v>557</v>
      </c>
      <c r="G22" s="684"/>
      <c r="H22" s="685"/>
      <c r="I22" s="684"/>
      <c r="J22" s="685"/>
      <c r="K22" s="292" t="s">
        <v>1745</v>
      </c>
      <c r="V22" s="508">
        <v>0</v>
      </c>
    </row>
    <row customHeight="1" ht="33.75" hidden="1">
      <c r="C23" s="454"/>
      <c r="D23" s="524">
        <v>6</v>
      </c>
      <c r="E23" s="282" t="s">
        <v>1746</v>
      </c>
      <c r="F23" s="524" t="s">
        <v>1747</v>
      </c>
      <c r="G23" s="684"/>
      <c r="H23" s="684"/>
      <c r="I23" s="684"/>
      <c r="J23" s="684"/>
      <c r="K23" s="292" t="s">
        <v>1748</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82</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8C36E89-AC4E-155A-23A3-0.9ABE545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1749</v>
      </c>
      <c r="B1" s="1070" t="s">
        <v>1750</v>
      </c>
      <c r="C1" s="1070" t="s">
        <v>1751</v>
      </c>
      <c r="D1" s="1070" t="s">
        <v>1752</v>
      </c>
      <c r="E1" s="1070" t="s">
        <v>1753</v>
      </c>
      <c r="F1" s="1070" t="s">
        <v>1754</v>
      </c>
      <c r="G1" s="1070" t="s">
        <v>1755</v>
      </c>
      <c r="H1" s="1070" t="s">
        <v>1756</v>
      </c>
      <c r="I1" s="1070" t="s">
        <v>1757</v>
      </c>
      <c r="J1" s="1070" t="s">
        <v>1758</v>
      </c>
      <c r="K1" s="1070" t="s">
        <v>1759</v>
      </c>
      <c r="L1" s="1070" t="s">
        <v>1760</v>
      </c>
      <c r="M1" s="1070"/>
      <c r="N1" s="1070" t="s">
        <v>1761</v>
      </c>
      <c r="O1" s="1070" t="s">
        <v>1762</v>
      </c>
      <c r="P1" s="1070" t="s">
        <v>1763</v>
      </c>
      <c r="Q1" s="1070" t="s">
        <v>1764</v>
      </c>
      <c r="R1" s="1070" t="s">
        <v>1765</v>
      </c>
      <c r="S1" s="1070" t="s">
        <v>1766</v>
      </c>
      <c r="T1" s="1070" t="s">
        <v>1767</v>
      </c>
      <c r="U1" s="1070" t="s">
        <v>1768</v>
      </c>
      <c r="V1" s="1070"/>
      <c r="W1" s="800" t="s">
        <v>1769</v>
      </c>
      <c r="X1" s="1070" t="s">
        <v>1770</v>
      </c>
      <c r="Y1" s="1070" t="s">
        <v>1771</v>
      </c>
      <c r="Z1" s="1070"/>
      <c r="AA1" s="1070" t="s">
        <v>1772</v>
      </c>
      <c r="AB1" s="1070"/>
      <c r="AC1" s="1070" t="s">
        <v>1773</v>
      </c>
      <c r="AD1" s="1070"/>
      <c r="AF1" s="1070" t="s">
        <v>1774</v>
      </c>
      <c r="AH1" s="1070" t="s">
        <v>1775</v>
      </c>
      <c r="AI1" s="1070" t="s">
        <v>1776</v>
      </c>
      <c r="AK1" s="1070" t="s">
        <v>1777</v>
      </c>
      <c r="AM1" s="1070" t="s">
        <v>1778</v>
      </c>
      <c r="AP1" s="1070" t="s">
        <v>1779</v>
      </c>
      <c r="AQ1" s="1070" t="s">
        <v>1780</v>
      </c>
      <c r="AS1" s="1070" t="s">
        <v>1781</v>
      </c>
      <c r="AU1" s="1070" t="s">
        <v>1782</v>
      </c>
      <c r="AW1" s="1070" t="s">
        <v>1783</v>
      </c>
      <c r="AX1" s="1070" t="s">
        <v>1784</v>
      </c>
      <c r="AZ1" s="1155" t="s">
        <v>1785</v>
      </c>
      <c r="BB1" s="1070" t="s">
        <v>1786</v>
      </c>
      <c r="BC1" s="1070"/>
      <c r="BE1" s="1070" t="s">
        <v>1787</v>
      </c>
      <c r="BF1" s="1070" t="s">
        <v>1788</v>
      </c>
      <c r="BH1" s="1072" t="s">
        <v>807</v>
      </c>
      <c r="BI1" s="1073"/>
      <c r="BJ1" s="1074" t="s">
        <v>1789</v>
      </c>
      <c r="BK1" s="1073"/>
      <c r="BL1" s="1075" t="s">
        <v>906</v>
      </c>
      <c r="BM1" s="1073"/>
      <c r="BN1" s="1076" t="s">
        <v>1790</v>
      </c>
      <c r="BS1" s="1430"/>
    </row>
    <row customHeight="1" ht="11.25">
      <c r="A2" s="1077" t="s">
        <v>1791</v>
      </c>
      <c r="B2" s="1078">
        <v>2000</v>
      </c>
      <c r="C2" s="1078">
        <v>2022</v>
      </c>
      <c r="D2" s="1078" t="s">
        <v>66</v>
      </c>
      <c r="E2" s="1079" t="s">
        <v>1792</v>
      </c>
      <c r="F2" s="1079" t="s">
        <v>1793</v>
      </c>
      <c r="G2" s="1079" t="s">
        <v>1794</v>
      </c>
      <c r="H2" s="1080" t="s">
        <v>55</v>
      </c>
      <c r="I2" s="1079" t="s">
        <v>109</v>
      </c>
      <c r="J2" s="1079" t="s">
        <v>1795</v>
      </c>
      <c r="K2" s="1081" t="s">
        <v>1796</v>
      </c>
      <c r="L2" s="1082"/>
      <c r="M2" s="1081">
        <v>1</v>
      </c>
      <c r="N2" s="1165" t="s">
        <v>1797</v>
      </c>
      <c r="O2" s="1080" t="s">
        <v>1798</v>
      </c>
      <c r="P2" s="1083" t="s">
        <v>38</v>
      </c>
      <c r="Q2" s="1084" t="s">
        <v>1799</v>
      </c>
      <c r="R2" s="146" t="s">
        <v>1800</v>
      </c>
      <c r="S2" s="146" t="s">
        <v>1801</v>
      </c>
      <c r="T2" s="1085" t="s">
        <v>1802</v>
      </c>
      <c r="U2" s="1082" t="s">
        <v>1803</v>
      </c>
      <c r="V2" s="1086">
        <v>1</v>
      </c>
      <c r="W2" s="1087"/>
      <c r="X2" s="1087" t="s">
        <v>1804</v>
      </c>
      <c r="Y2" s="1078" t="s">
        <v>1805</v>
      </c>
      <c r="Z2" s="1088"/>
      <c r="AA2" s="1078" t="s">
        <v>1806</v>
      </c>
      <c r="AB2" s="1089" t="s">
        <v>1806</v>
      </c>
      <c r="AC2" s="1078" t="s">
        <v>1807</v>
      </c>
      <c r="AD2" s="1089" t="s">
        <v>1807</v>
      </c>
      <c r="AF2" s="1080" t="s">
        <v>1803</v>
      </c>
      <c r="AH2" s="1079" t="s">
        <v>1808</v>
      </c>
      <c r="AI2" s="1079" t="s">
        <v>1808</v>
      </c>
      <c r="AK2" s="1079" t="s">
        <v>1809</v>
      </c>
      <c r="AM2" s="1079" t="s">
        <v>1810</v>
      </c>
      <c r="AP2" s="1090" t="s">
        <v>1804</v>
      </c>
      <c r="AQ2" s="1091" t="s">
        <v>1804</v>
      </c>
      <c r="AS2" s="1078" t="s">
        <v>1811</v>
      </c>
      <c r="AU2" s="1123" t="s">
        <v>1812</v>
      </c>
      <c r="AW2" s="1123" t="s">
        <v>1813</v>
      </c>
      <c r="AX2" s="1123" t="s">
        <v>1813</v>
      </c>
      <c r="AZ2" s="1123" t="s">
        <v>53</v>
      </c>
      <c r="BB2" s="1123" t="s">
        <v>1814</v>
      </c>
      <c r="BC2" s="1123" t="s">
        <v>1815</v>
      </c>
      <c r="BE2" s="1123">
        <v>2000</v>
      </c>
      <c r="BF2" s="1123" t="s">
        <v>1816</v>
      </c>
    </row>
    <row customHeight="1" ht="11.25">
      <c r="A3" s="1077" t="s">
        <v>1817</v>
      </c>
      <c r="B3" s="1078">
        <v>2001</v>
      </c>
      <c r="C3" s="1078">
        <v>2023</v>
      </c>
      <c r="D3" s="1078" t="s">
        <v>19</v>
      </c>
      <c r="E3" s="1079" t="s">
        <v>1818</v>
      </c>
      <c r="F3" s="1079" t="s">
        <v>35</v>
      </c>
      <c r="G3" s="1079" t="s">
        <v>1819</v>
      </c>
      <c r="H3" s="1080" t="s">
        <v>1820</v>
      </c>
      <c r="I3" s="1079" t="s">
        <v>110</v>
      </c>
      <c r="J3" s="1079" t="s">
        <v>555</v>
      </c>
      <c r="K3" s="1081" t="s">
        <v>1821</v>
      </c>
      <c r="L3" s="1082">
        <f>_xlfn.IFERROR(MATCH(K3,OFFER_METHOD,0),0)</f>
        <v>0</v>
      </c>
      <c r="M3" s="1081">
        <v>2</v>
      </c>
      <c r="N3" s="1165" t="s">
        <v>1822</v>
      </c>
      <c r="O3" s="1080" t="s">
        <v>1823</v>
      </c>
      <c r="P3" s="1083" t="s">
        <v>1824</v>
      </c>
      <c r="Q3" s="1084" t="s">
        <v>1825</v>
      </c>
      <c r="R3" s="146" t="s">
        <v>1826</v>
      </c>
      <c r="S3" s="146" t="s">
        <v>1827</v>
      </c>
      <c r="T3" s="1085" t="s">
        <v>1828</v>
      </c>
      <c r="U3" s="1082" t="s">
        <v>1829</v>
      </c>
      <c r="V3" s="1086">
        <v>2</v>
      </c>
      <c r="W3" s="1087"/>
      <c r="X3" s="1087" t="s">
        <v>1830</v>
      </c>
      <c r="Y3" s="1078" t="s">
        <v>1805</v>
      </c>
      <c r="Z3" s="1088"/>
      <c r="AA3" s="1078" t="s">
        <v>1831</v>
      </c>
      <c r="AB3" s="1089" t="s">
        <v>1831</v>
      </c>
      <c r="AC3" s="1078" t="s">
        <v>1832</v>
      </c>
      <c r="AD3" s="1089" t="s">
        <v>1832</v>
      </c>
      <c r="AF3" s="1080" t="s">
        <v>1829</v>
      </c>
      <c r="AH3" s="1079" t="s">
        <v>1833</v>
      </c>
      <c r="AI3" s="1079" t="s">
        <v>1834</v>
      </c>
      <c r="AK3" s="1079" t="s">
        <v>1835</v>
      </c>
      <c r="AM3" s="1079" t="s">
        <v>1836</v>
      </c>
      <c r="AP3" s="1090" t="s">
        <v>1837</v>
      </c>
      <c r="AQ3" s="1091" t="s">
        <v>1837</v>
      </c>
      <c r="AS3" s="1078" t="s">
        <v>1838</v>
      </c>
      <c r="AU3" s="1123" t="s">
        <v>1839</v>
      </c>
      <c r="AW3" s="1123" t="s">
        <v>1840</v>
      </c>
      <c r="AX3" s="1123" t="s">
        <v>1840</v>
      </c>
      <c r="AZ3" s="1123" t="s">
        <v>1841</v>
      </c>
      <c r="BB3" s="1123" t="s">
        <v>1842</v>
      </c>
      <c r="BC3" s="1123" t="s">
        <v>1815</v>
      </c>
      <c r="BE3" s="1123">
        <v>2001</v>
      </c>
      <c r="BF3" s="1123" t="s">
        <v>1843</v>
      </c>
      <c r="BH3" s="1070" t="s">
        <v>1844</v>
      </c>
      <c r="BJ3" s="1070" t="s">
        <v>1845</v>
      </c>
      <c r="BL3" s="1070" t="s">
        <v>1846</v>
      </c>
      <c r="BN3" s="1070" t="s">
        <v>1847</v>
      </c>
      <c r="BR3" s="1070" t="s">
        <v>1848</v>
      </c>
      <c r="BS3" s="1431"/>
      <c r="BT3" s="1073"/>
      <c r="BU3" s="1070" t="s">
        <v>1849</v>
      </c>
      <c r="BV3" s="1073"/>
      <c r="BW3" s="1693"/>
      <c r="BX3" s="1695" t="s">
        <v>1850</v>
      </c>
      <c r="CA3" s="1070" t="s">
        <v>1851</v>
      </c>
    </row>
    <row customHeight="1" ht="11.25">
      <c r="A4" s="1077" t="s">
        <v>1852</v>
      </c>
      <c r="B4" s="1078">
        <v>2002</v>
      </c>
      <c r="C4" s="1078">
        <v>2024</v>
      </c>
      <c r="E4" s="1079" t="s">
        <v>1853</v>
      </c>
      <c r="F4" s="1079" t="s">
        <v>1854</v>
      </c>
      <c r="H4" s="1080" t="s">
        <v>1855</v>
      </c>
      <c r="I4" s="1079" t="s">
        <v>90</v>
      </c>
      <c r="J4" s="1079" t="s">
        <v>1856</v>
      </c>
      <c r="K4" s="1081" t="s">
        <v>1857</v>
      </c>
      <c r="L4" s="1082">
        <f>_xlfn.IFERROR(MATCH(K4,OFFER_METHOD,0),0)</f>
        <v>0</v>
      </c>
      <c r="M4" s="1081">
        <v>3</v>
      </c>
      <c r="N4" s="1165" t="s">
        <v>1858</v>
      </c>
      <c r="O4" s="1079" t="s">
        <v>1859</v>
      </c>
      <c r="Q4" s="1084" t="s">
        <v>1860</v>
      </c>
      <c r="R4" s="146" t="s">
        <v>1861</v>
      </c>
      <c r="S4" s="146" t="s">
        <v>1862</v>
      </c>
      <c r="T4" s="1085" t="s">
        <v>1863</v>
      </c>
      <c r="U4" s="1082" t="s">
        <v>1864</v>
      </c>
      <c r="V4" s="1086">
        <v>3</v>
      </c>
      <c r="W4" s="1087"/>
      <c r="X4" s="1087" t="s">
        <v>1865</v>
      </c>
      <c r="Y4" s="1078" t="s">
        <v>1805</v>
      </c>
      <c r="Z4" s="1094"/>
      <c r="AC4" s="1078" t="s">
        <v>1866</v>
      </c>
      <c r="AD4" s="1089" t="s">
        <v>1866</v>
      </c>
      <c r="AF4" s="1080" t="s">
        <v>1864</v>
      </c>
      <c r="AH4" s="1080" t="s">
        <v>1867</v>
      </c>
      <c r="AK4" s="1079" t="s">
        <v>1868</v>
      </c>
      <c r="AM4" s="1079" t="s">
        <v>1869</v>
      </c>
      <c r="AP4" s="1090" t="s">
        <v>1830</v>
      </c>
      <c r="AQ4" s="1091" t="s">
        <v>1830</v>
      </c>
      <c r="AS4" s="1078" t="s">
        <v>1870</v>
      </c>
      <c r="AU4" s="1123" t="s">
        <v>1871</v>
      </c>
      <c r="AW4" s="1123" t="s">
        <v>1872</v>
      </c>
      <c r="AX4" s="1123" t="s">
        <v>1872</v>
      </c>
      <c r="AZ4" s="1123" t="s">
        <v>1873</v>
      </c>
      <c r="BB4" s="1123" t="s">
        <v>1874</v>
      </c>
      <c r="BC4" s="1123" t="s">
        <v>1875</v>
      </c>
      <c r="BE4" s="1123">
        <v>2002</v>
      </c>
      <c r="BF4" s="1123" t="s">
        <v>1876</v>
      </c>
      <c r="BH4" s="1071" t="s">
        <v>1877</v>
      </c>
      <c r="BJ4" s="1071" t="s">
        <v>1877</v>
      </c>
      <c r="BL4" s="1071" t="s">
        <v>1877</v>
      </c>
      <c r="BN4" s="1071" t="s">
        <v>1877</v>
      </c>
      <c r="BQ4" s="1435" t="s">
        <v>1878</v>
      </c>
      <c r="BR4" s="1162" t="s">
        <v>1879</v>
      </c>
      <c r="BS4" s="277"/>
      <c r="BT4" s="1435" t="s">
        <v>1880</v>
      </c>
      <c r="BU4" s="1162" t="s">
        <v>1881</v>
      </c>
      <c r="BV4" s="1073"/>
      <c r="BW4" s="1700" t="s">
        <v>1882</v>
      </c>
      <c r="BX4" s="1694" t="s">
        <v>1883</v>
      </c>
      <c r="BZ4" s="1435" t="s">
        <v>1884</v>
      </c>
      <c r="CA4" s="1162" t="s">
        <v>1885</v>
      </c>
    </row>
    <row customHeight="1" ht="11.25">
      <c r="A5" s="1077" t="s">
        <v>1886</v>
      </c>
      <c r="B5" s="1078">
        <v>2003</v>
      </c>
      <c r="C5" s="1078">
        <v>2025</v>
      </c>
      <c r="E5" s="1079" t="s">
        <v>1887</v>
      </c>
      <c r="F5" s="1079" t="s">
        <v>1888</v>
      </c>
      <c r="H5" s="1080" t="s">
        <v>1889</v>
      </c>
      <c r="I5" s="1079" t="s">
        <v>91</v>
      </c>
      <c r="K5" s="1081" t="s">
        <v>1890</v>
      </c>
      <c r="L5" s="1082">
        <f>_xlfn.IFERROR(MATCH(K5,OFFER_METHOD,0),0)</f>
        <v>0</v>
      </c>
      <c r="M5" s="1081">
        <v>4</v>
      </c>
      <c r="N5" s="1095" t="s">
        <v>1891</v>
      </c>
      <c r="O5" s="1079" t="s">
        <v>1892</v>
      </c>
      <c r="Q5" s="1084" t="s">
        <v>1893</v>
      </c>
      <c r="R5" s="146" t="s">
        <v>1894</v>
      </c>
      <c r="T5" s="1080" t="s">
        <v>1895</v>
      </c>
      <c r="U5" s="1082" t="s">
        <v>1896</v>
      </c>
      <c r="V5" s="1086">
        <v>4</v>
      </c>
      <c r="W5" s="1087"/>
      <c r="X5" s="1087" t="s">
        <v>167</v>
      </c>
      <c r="Y5" s="1078" t="s">
        <v>1897</v>
      </c>
      <c r="Z5" s="1094">
        <v>1</v>
      </c>
      <c r="AF5" s="1080" t="s">
        <v>1898</v>
      </c>
      <c r="AH5" s="1079" t="s">
        <v>1899</v>
      </c>
      <c r="AK5" s="1079" t="s">
        <v>1900</v>
      </c>
      <c r="AM5" s="1079" t="s">
        <v>1901</v>
      </c>
      <c r="AP5" s="1090" t="s">
        <v>167</v>
      </c>
      <c r="AQ5" s="1091" t="s">
        <v>167</v>
      </c>
      <c r="AU5" s="1123" t="s">
        <v>1902</v>
      </c>
      <c r="AW5" s="1123" t="s">
        <v>1903</v>
      </c>
      <c r="AX5" s="1123" t="s">
        <v>1903</v>
      </c>
      <c r="AZ5" s="1123" t="s">
        <v>1904</v>
      </c>
      <c r="BB5" s="1123" t="s">
        <v>1905</v>
      </c>
      <c r="BC5" s="1123" t="s">
        <v>1906</v>
      </c>
      <c r="BE5" s="1123">
        <v>2003</v>
      </c>
      <c r="BF5" s="1123" t="s">
        <v>1907</v>
      </c>
      <c r="BH5" s="1071" t="s">
        <v>1908</v>
      </c>
      <c r="BJ5" s="1071" t="s">
        <v>1908</v>
      </c>
      <c r="BL5" s="1071" t="s">
        <v>1908</v>
      </c>
      <c r="BN5" s="1071" t="s">
        <v>1909</v>
      </c>
      <c r="BQ5" s="1284">
        <v>4213775</v>
      </c>
      <c r="BR5" s="1071" t="s">
        <v>1804</v>
      </c>
      <c r="BS5" s="1432"/>
      <c r="BT5" s="1284">
        <v>64236871</v>
      </c>
      <c r="BU5" s="1071" t="s">
        <v>228</v>
      </c>
      <c r="BV5" s="1073"/>
      <c r="BW5" s="1698">
        <v>4213767</v>
      </c>
      <c r="BX5" s="1696" t="s">
        <v>1910</v>
      </c>
      <c r="BZ5" s="1284">
        <v>64237509</v>
      </c>
      <c r="CA5" s="1298" t="s">
        <v>1911</v>
      </c>
    </row>
    <row customHeight="1" ht="11.25">
      <c r="A6" s="1077" t="s">
        <v>1912</v>
      </c>
      <c r="B6" s="1078">
        <v>2004</v>
      </c>
      <c r="C6" s="1078">
        <v>2026</v>
      </c>
      <c r="E6" s="1079" t="s">
        <v>1913</v>
      </c>
      <c r="F6" s="1096"/>
      <c r="H6" s="1080" t="s">
        <v>1914</v>
      </c>
      <c r="I6" s="1079" t="s">
        <v>111</v>
      </c>
      <c r="J6" s="1070" t="s">
        <v>1915</v>
      </c>
      <c r="L6" s="1082">
        <f>SUM(kind_of_control_method_filter)</f>
        <v>0</v>
      </c>
      <c r="N6" s="1095" t="s">
        <v>1916</v>
      </c>
      <c r="O6" s="1079" t="s">
        <v>1917</v>
      </c>
      <c r="R6" s="146" t="s">
        <v>1799</v>
      </c>
      <c r="T6" s="1080" t="s">
        <v>1918</v>
      </c>
      <c r="U6" s="1082" t="s">
        <v>1898</v>
      </c>
      <c r="V6" s="1086">
        <v>5</v>
      </c>
      <c r="W6" s="1087"/>
      <c r="X6" s="1078" t="s">
        <v>173</v>
      </c>
      <c r="Y6" s="1078" t="s">
        <v>1919</v>
      </c>
      <c r="Z6" s="1094"/>
      <c r="AA6" s="1097"/>
      <c r="AH6" s="1079" t="s">
        <v>1920</v>
      </c>
      <c r="AK6" s="1079" t="s">
        <v>1921</v>
      </c>
      <c r="AM6" s="1079" t="s">
        <v>1922</v>
      </c>
      <c r="AP6" s="1090" t="s">
        <v>173</v>
      </c>
      <c r="AQ6" s="1091" t="s">
        <v>173</v>
      </c>
      <c r="AU6" s="1123" t="s">
        <v>1923</v>
      </c>
      <c r="AW6" s="1123" t="s">
        <v>1924</v>
      </c>
      <c r="AX6" s="1123" t="s">
        <v>1924</v>
      </c>
      <c r="BB6" s="1123" t="s">
        <v>1925</v>
      </c>
      <c r="BC6" s="1123" t="s">
        <v>1906</v>
      </c>
      <c r="BE6" s="1123">
        <v>2004</v>
      </c>
      <c r="BF6" s="1123" t="s">
        <v>1926</v>
      </c>
      <c r="BH6" s="1071" t="s">
        <v>1927</v>
      </c>
      <c r="BJ6" s="1071" t="s">
        <v>1928</v>
      </c>
      <c r="BL6" s="1071" t="s">
        <v>1928</v>
      </c>
      <c r="BN6" s="1071" t="s">
        <v>1929</v>
      </c>
      <c r="BQ6" s="1284">
        <v>4213784</v>
      </c>
      <c r="BR6" s="1298" t="s">
        <v>1837</v>
      </c>
      <c r="BS6" s="1433"/>
      <c r="BT6" s="1284">
        <v>64236872</v>
      </c>
      <c r="BU6" s="1071" t="s">
        <v>233</v>
      </c>
      <c r="BV6" s="1073"/>
      <c r="BW6" s="1698">
        <v>4213768</v>
      </c>
      <c r="BX6" s="1696" t="s">
        <v>253</v>
      </c>
      <c r="BZ6" s="1284">
        <v>64237510</v>
      </c>
      <c r="CA6" s="1071" t="s">
        <v>1930</v>
      </c>
    </row>
    <row customHeight="1" ht="11.25">
      <c r="A7" s="1077" t="s">
        <v>1931</v>
      </c>
      <c r="B7" s="1078">
        <v>2005</v>
      </c>
      <c r="E7" s="1079" t="s">
        <v>1932</v>
      </c>
      <c r="F7" s="1096"/>
      <c r="H7" s="1080" t="s">
        <v>1933</v>
      </c>
      <c r="I7" s="1079" t="s">
        <v>92</v>
      </c>
      <c r="J7" s="1079" t="s">
        <v>1934</v>
      </c>
      <c r="N7" s="1099" t="s">
        <v>1935</v>
      </c>
      <c r="O7" s="1079" t="s">
        <v>1936</v>
      </c>
      <c r="U7" s="1082" t="s">
        <v>19</v>
      </c>
      <c r="V7" s="373" t="s">
        <v>92</v>
      </c>
      <c r="W7" s="1087"/>
      <c r="X7" s="1078" t="s">
        <v>179</v>
      </c>
      <c r="Y7" s="1078" t="s">
        <v>1897</v>
      </c>
      <c r="Z7" s="1094"/>
      <c r="AA7" s="1097"/>
      <c r="AH7" s="1079" t="s">
        <v>1937</v>
      </c>
      <c r="AK7" s="1079" t="s">
        <v>1938</v>
      </c>
      <c r="AM7" s="1079" t="s">
        <v>1939</v>
      </c>
      <c r="AP7" s="1090" t="s">
        <v>179</v>
      </c>
      <c r="AQ7" s="1091" t="s">
        <v>179</v>
      </c>
      <c r="AU7" s="1123" t="s">
        <v>1940</v>
      </c>
      <c r="AW7" s="1123" t="s">
        <v>1941</v>
      </c>
      <c r="AX7" s="1123" t="s">
        <v>1941</v>
      </c>
      <c r="AZ7" s="1070" t="s">
        <v>1942</v>
      </c>
      <c r="BB7" s="1123" t="s">
        <v>1943</v>
      </c>
      <c r="BC7" s="1123" t="s">
        <v>1906</v>
      </c>
      <c r="BE7" s="1123">
        <v>2005</v>
      </c>
      <c r="BF7" s="1123" t="s">
        <v>1944</v>
      </c>
      <c r="BH7" s="1071" t="s">
        <v>1945</v>
      </c>
      <c r="BJ7" s="1071" t="s">
        <v>1927</v>
      </c>
      <c r="BL7" s="1071" t="s">
        <v>1927</v>
      </c>
      <c r="BN7" s="1071" t="s">
        <v>1946</v>
      </c>
      <c r="BQ7" s="1284">
        <v>4213781</v>
      </c>
      <c r="BR7" s="1071" t="s">
        <v>1830</v>
      </c>
      <c r="BS7" s="1432"/>
      <c r="BT7" s="1284">
        <v>64236873</v>
      </c>
      <c r="BU7" s="1071" t="s">
        <v>238</v>
      </c>
      <c r="BV7" s="1073"/>
      <c r="BW7" s="1698">
        <v>4213769</v>
      </c>
      <c r="BX7" s="1696" t="s">
        <v>1947</v>
      </c>
      <c r="BZ7" s="1284">
        <v>64237511</v>
      </c>
      <c r="CA7" s="1071" t="s">
        <v>268</v>
      </c>
    </row>
    <row customHeight="1" ht="11.25">
      <c r="A8" s="1077" t="s">
        <v>1948</v>
      </c>
      <c r="B8" s="1078">
        <v>2006</v>
      </c>
      <c r="E8" s="1079" t="s">
        <v>1949</v>
      </c>
      <c r="F8" s="1096"/>
      <c r="H8" s="1080" t="s">
        <v>1950</v>
      </c>
      <c r="I8" s="1079" t="s">
        <v>93</v>
      </c>
      <c r="J8" s="1079" t="s">
        <v>1951</v>
      </c>
      <c r="N8" s="1166" t="s">
        <v>1952</v>
      </c>
      <c r="O8" s="1079" t="s">
        <v>1953</v>
      </c>
      <c r="V8" s="373" t="s">
        <v>93</v>
      </c>
      <c r="W8" s="1087"/>
      <c r="X8" s="1078" t="s">
        <v>185</v>
      </c>
      <c r="Y8" s="1078" t="s">
        <v>1897</v>
      </c>
      <c r="Z8" s="1094"/>
      <c r="AA8" s="1097"/>
      <c r="AK8" s="1079" t="s">
        <v>1954</v>
      </c>
      <c r="AP8" s="1090" t="s">
        <v>185</v>
      </c>
      <c r="AQ8" s="1091" t="s">
        <v>185</v>
      </c>
      <c r="AU8" s="1123" t="s">
        <v>1955</v>
      </c>
      <c r="AW8" s="1123" t="s">
        <v>1956</v>
      </c>
      <c r="AX8" s="1123" t="s">
        <v>1956</v>
      </c>
      <c r="AZ8" s="1123" t="s">
        <v>1957</v>
      </c>
      <c r="BB8" s="1123" t="s">
        <v>1958</v>
      </c>
      <c r="BC8" s="1123" t="s">
        <v>1906</v>
      </c>
      <c r="BE8" s="1123">
        <v>2006</v>
      </c>
      <c r="BF8" s="1123" t="s">
        <v>1959</v>
      </c>
      <c r="BH8" s="1071" t="s">
        <v>1960</v>
      </c>
      <c r="BJ8" s="1071" t="s">
        <v>1961</v>
      </c>
      <c r="BL8" s="1071" t="s">
        <v>1961</v>
      </c>
      <c r="BN8" s="1071" t="s">
        <v>1962</v>
      </c>
      <c r="BQ8" s="1284">
        <v>4213776</v>
      </c>
      <c r="BR8" s="1071" t="s">
        <v>167</v>
      </c>
      <c r="BS8" s="1432"/>
      <c r="BT8" s="1284">
        <v>64236874</v>
      </c>
      <c r="BU8" s="1298" t="s">
        <v>1963</v>
      </c>
      <c r="BV8" s="1073"/>
      <c r="BW8" s="1698">
        <v>4213770</v>
      </c>
      <c r="BX8" s="1699" t="s">
        <v>1964</v>
      </c>
      <c r="BZ8" s="1284">
        <v>64237512</v>
      </c>
      <c r="CA8" s="1071" t="s">
        <v>263</v>
      </c>
    </row>
    <row customHeight="1" ht="11.25">
      <c r="A9" s="1077" t="s">
        <v>1965</v>
      </c>
      <c r="B9" s="1078">
        <v>2007</v>
      </c>
      <c r="E9" s="1079" t="s">
        <v>1966</v>
      </c>
      <c r="F9" s="1096"/>
      <c r="G9" s="1070" t="s">
        <v>1967</v>
      </c>
      <c r="H9" s="1070" t="s">
        <v>1968</v>
      </c>
      <c r="I9" s="1079" t="s">
        <v>112</v>
      </c>
      <c r="O9" s="1079" t="s">
        <v>1969</v>
      </c>
      <c r="V9" s="373" t="s">
        <v>112</v>
      </c>
      <c r="W9" s="1087"/>
      <c r="X9" s="1078" t="s">
        <v>191</v>
      </c>
      <c r="Y9" s="1078" t="s">
        <v>1805</v>
      </c>
      <c r="Z9" s="1094">
        <v>1</v>
      </c>
      <c r="AA9" s="1097"/>
      <c r="AK9" s="1079" t="s">
        <v>1970</v>
      </c>
      <c r="AP9" s="1090" t="s">
        <v>1971</v>
      </c>
      <c r="AQ9" s="1091" t="s">
        <v>1971</v>
      </c>
      <c r="AW9" s="1123" t="s">
        <v>1972</v>
      </c>
      <c r="AX9" s="1123" t="s">
        <v>1972</v>
      </c>
      <c r="AZ9" s="1123" t="s">
        <v>1973</v>
      </c>
      <c r="BB9" s="1123" t="s">
        <v>1974</v>
      </c>
      <c r="BC9" s="1123" t="s">
        <v>1906</v>
      </c>
      <c r="BE9" s="1123">
        <v>2007</v>
      </c>
      <c r="BF9" s="1123" t="s">
        <v>1975</v>
      </c>
      <c r="BH9" s="1071" t="s">
        <v>1976</v>
      </c>
      <c r="BJ9" s="1071" t="s">
        <v>1977</v>
      </c>
      <c r="BL9" s="1071" t="s">
        <v>1977</v>
      </c>
      <c r="BN9" s="1071" t="s">
        <v>1978</v>
      </c>
      <c r="BQ9" s="1284">
        <v>4213777</v>
      </c>
      <c r="BR9" s="1071" t="s">
        <v>173</v>
      </c>
      <c r="BS9" s="1432"/>
      <c r="BT9" s="1284">
        <v>64236875</v>
      </c>
      <c r="BU9" s="1071" t="s">
        <v>243</v>
      </c>
      <c r="BV9" s="1073"/>
      <c r="BW9" s="1693"/>
      <c r="BX9" s="1693"/>
    </row>
    <row customHeight="1" ht="11.25">
      <c r="A10" s="1077" t="s">
        <v>1979</v>
      </c>
      <c r="B10" s="1078">
        <v>2008</v>
      </c>
      <c r="E10" s="1079" t="s">
        <v>1980</v>
      </c>
      <c r="F10" s="1096"/>
      <c r="G10" s="1079" t="s">
        <v>1981</v>
      </c>
      <c r="H10" s="1079" t="s">
        <v>1982</v>
      </c>
      <c r="I10" s="1079" t="s">
        <v>149</v>
      </c>
      <c r="J10" s="1070" t="s">
        <v>1983</v>
      </c>
      <c r="K10" s="1070" t="s">
        <v>1984</v>
      </c>
      <c r="O10" s="1079" t="s">
        <v>1985</v>
      </c>
      <c r="V10" s="374" t="s">
        <v>149</v>
      </c>
      <c r="W10" s="1100"/>
      <c r="X10" s="1100" t="s">
        <v>1986</v>
      </c>
      <c r="Y10" s="1101" t="s">
        <v>1987</v>
      </c>
      <c r="Z10" s="1094"/>
      <c r="AP10" s="1090" t="s">
        <v>1986</v>
      </c>
      <c r="AQ10" s="1091" t="s">
        <v>1986</v>
      </c>
      <c r="AW10" s="1123" t="s">
        <v>1988</v>
      </c>
      <c r="AX10" s="1123" t="s">
        <v>1988</v>
      </c>
      <c r="AZ10" s="1123" t="s">
        <v>1989</v>
      </c>
      <c r="BB10" s="1123" t="s">
        <v>1990</v>
      </c>
      <c r="BC10" s="1123" t="s">
        <v>1906</v>
      </c>
      <c r="BE10" s="1123">
        <v>2008</v>
      </c>
      <c r="BF10" s="1123" t="s">
        <v>1991</v>
      </c>
      <c r="BH10" s="1071" t="s">
        <v>1992</v>
      </c>
      <c r="BJ10" s="1071" t="s">
        <v>1993</v>
      </c>
      <c r="BL10" s="1071" t="s">
        <v>1993</v>
      </c>
      <c r="BN10" s="1071" t="s">
        <v>1994</v>
      </c>
      <c r="BQ10" s="1284">
        <v>4213778</v>
      </c>
      <c r="BR10" s="1071" t="s">
        <v>179</v>
      </c>
      <c r="BS10" s="1432"/>
      <c r="BT10" s="1284">
        <v>64236876</v>
      </c>
      <c r="BU10" s="1071" t="s">
        <v>223</v>
      </c>
      <c r="BV10" s="1073"/>
      <c r="BW10" s="1693"/>
      <c r="BX10" s="1693"/>
    </row>
    <row customHeight="1" ht="11.25">
      <c r="A11" s="1077" t="s">
        <v>1995</v>
      </c>
      <c r="B11" s="1078">
        <v>2009</v>
      </c>
      <c r="E11" s="1079" t="s">
        <v>1996</v>
      </c>
      <c r="F11" s="1096"/>
      <c r="G11" s="1079" t="s">
        <v>1997</v>
      </c>
      <c r="H11" s="1079" t="s">
        <v>1998</v>
      </c>
      <c r="I11" s="1079" t="s">
        <v>150</v>
      </c>
      <c r="J11" s="1080" t="s">
        <v>1999</v>
      </c>
      <c r="K11" s="1102" t="s">
        <v>2000</v>
      </c>
      <c r="O11" s="1080" t="s">
        <v>2001</v>
      </c>
      <c r="V11" s="373" t="s">
        <v>150</v>
      </c>
      <c r="W11" s="278"/>
      <c r="X11" s="1087" t="s">
        <v>1971</v>
      </c>
      <c r="Y11" s="1078" t="s">
        <v>2002</v>
      </c>
      <c r="Z11" s="1094"/>
      <c r="AP11" s="1090" t="s">
        <v>191</v>
      </c>
      <c r="AQ11" s="1092" t="s">
        <v>191</v>
      </c>
      <c r="AW11" s="1123" t="s">
        <v>2003</v>
      </c>
      <c r="AX11" s="1123" t="s">
        <v>2003</v>
      </c>
      <c r="AZ11" s="1123" t="s">
        <v>2004</v>
      </c>
      <c r="BB11" s="1123" t="s">
        <v>2005</v>
      </c>
      <c r="BC11" s="1123" t="s">
        <v>1906</v>
      </c>
      <c r="BE11" s="1123">
        <v>2009</v>
      </c>
      <c r="BF11" s="1123" t="s">
        <v>2006</v>
      </c>
      <c r="BH11" s="1071" t="s">
        <v>2007</v>
      </c>
      <c r="BJ11" s="1071" t="s">
        <v>1976</v>
      </c>
      <c r="BL11" s="1071" t="s">
        <v>1976</v>
      </c>
      <c r="BN11" s="1071" t="s">
        <v>2008</v>
      </c>
      <c r="BQ11" s="1284">
        <v>4213780</v>
      </c>
      <c r="BR11" s="1071" t="s">
        <v>185</v>
      </c>
      <c r="BS11" s="1432"/>
      <c r="BW11" s="1693"/>
      <c r="BX11" s="1693"/>
    </row>
    <row customHeight="1" ht="11.25">
      <c r="A12" s="1077" t="s">
        <v>2009</v>
      </c>
      <c r="B12" s="1078">
        <v>2010</v>
      </c>
      <c r="E12" s="1079" t="s">
        <v>2010</v>
      </c>
      <c r="F12" s="1096"/>
      <c r="G12" s="1079" t="s">
        <v>1998</v>
      </c>
      <c r="I12" s="1079" t="s">
        <v>151</v>
      </c>
      <c r="J12" s="1080" t="s">
        <v>2011</v>
      </c>
      <c r="K12" s="1102" t="s">
        <v>2012</v>
      </c>
      <c r="O12" s="1080" t="s">
        <v>1799</v>
      </c>
      <c r="V12" s="373" t="s">
        <v>151</v>
      </c>
      <c r="W12" s="1092"/>
      <c r="X12" s="1087" t="s">
        <v>2013</v>
      </c>
      <c r="Y12" s="1078" t="s">
        <v>1805</v>
      </c>
      <c r="AP12" s="1090"/>
      <c r="AW12" s="1123" t="s">
        <v>150</v>
      </c>
      <c r="AX12" s="1123" t="s">
        <v>150</v>
      </c>
      <c r="AZ12" s="1123" t="s">
        <v>2014</v>
      </c>
      <c r="BB12" s="1123" t="s">
        <v>2015</v>
      </c>
      <c r="BC12" s="1123" t="s">
        <v>1906</v>
      </c>
      <c r="BE12" s="1123">
        <v>2010</v>
      </c>
      <c r="BF12" s="1123" t="s">
        <v>2016</v>
      </c>
      <c r="BH12" s="1071" t="s">
        <v>2017</v>
      </c>
      <c r="BJ12" s="1071" t="s">
        <v>2018</v>
      </c>
      <c r="BL12" s="1071" t="s">
        <v>2018</v>
      </c>
      <c r="BN12" s="1071" t="s">
        <v>2019</v>
      </c>
      <c r="BQ12" s="1284">
        <v>4213779</v>
      </c>
      <c r="BR12" s="1071" t="s">
        <v>1971</v>
      </c>
      <c r="BS12" s="1432"/>
      <c r="BT12" s="1073"/>
      <c r="BU12" s="1073"/>
      <c r="BV12" s="1073"/>
      <c r="BW12" s="1693"/>
      <c r="BX12" s="1693"/>
    </row>
    <row customHeight="1" ht="11.25">
      <c r="A13" s="1077" t="s">
        <v>2020</v>
      </c>
      <c r="B13" s="1078">
        <v>2011</v>
      </c>
      <c r="E13" s="1079" t="s">
        <v>2021</v>
      </c>
      <c r="F13" s="1096"/>
      <c r="I13" s="1079" t="s">
        <v>152</v>
      </c>
      <c r="K13" s="1102" t="s">
        <v>1970</v>
      </c>
      <c r="V13" s="373" t="s">
        <v>152</v>
      </c>
      <c r="W13" s="1092"/>
      <c r="X13" s="1092"/>
      <c r="Y13" s="1092"/>
      <c r="AW13" s="1123" t="s">
        <v>151</v>
      </c>
      <c r="AX13" s="1123" t="s">
        <v>151</v>
      </c>
      <c r="BB13" s="1123" t="s">
        <v>2022</v>
      </c>
      <c r="BC13" s="1123" t="s">
        <v>2023</v>
      </c>
      <c r="BE13" s="1123">
        <v>2011</v>
      </c>
      <c r="BF13" s="1123" t="s">
        <v>2024</v>
      </c>
      <c r="BH13" s="1071" t="s">
        <v>2025</v>
      </c>
      <c r="BJ13" s="1071" t="s">
        <v>2007</v>
      </c>
      <c r="BL13" s="1071" t="s">
        <v>2007</v>
      </c>
      <c r="BN13" s="1071" t="s">
        <v>2026</v>
      </c>
      <c r="BQ13" s="1284">
        <v>4213783</v>
      </c>
      <c r="BR13" s="1071" t="s">
        <v>1986</v>
      </c>
      <c r="BS13" s="1432"/>
      <c r="BT13" s="1073"/>
      <c r="BU13" s="1073"/>
      <c r="BV13" s="1073"/>
      <c r="BW13" s="1697"/>
      <c r="BX13" s="1693"/>
    </row>
    <row customHeight="1" ht="11.25">
      <c r="A14" s="1077" t="s">
        <v>2027</v>
      </c>
      <c r="B14" s="1078">
        <v>2012</v>
      </c>
      <c r="I14" s="1079" t="s">
        <v>153</v>
      </c>
      <c r="J14" s="1070" t="s">
        <v>2028</v>
      </c>
      <c r="N14" s="1070" t="s">
        <v>2029</v>
      </c>
      <c r="V14" s="1086">
        <v>13</v>
      </c>
      <c r="W14" s="1087"/>
      <c r="X14" s="1087" t="s">
        <v>1837</v>
      </c>
      <c r="Y14" s="1078" t="s">
        <v>1805</v>
      </c>
      <c r="AW14" s="1123" t="s">
        <v>152</v>
      </c>
      <c r="AX14" s="1123" t="s">
        <v>152</v>
      </c>
      <c r="AZ14" s="1070" t="s">
        <v>2030</v>
      </c>
      <c r="BB14" s="1123" t="s">
        <v>2031</v>
      </c>
      <c r="BC14" s="1123" t="s">
        <v>2023</v>
      </c>
      <c r="BE14" s="1123">
        <v>2012</v>
      </c>
      <c r="BH14" s="1071" t="s">
        <v>1946</v>
      </c>
      <c r="BJ14" s="1220" t="s">
        <v>2032</v>
      </c>
      <c r="BL14" s="1220" t="s">
        <v>2032</v>
      </c>
      <c r="BN14" s="1071" t="s">
        <v>2033</v>
      </c>
      <c r="BQ14" s="1284">
        <v>4213782</v>
      </c>
      <c r="BR14" s="1071" t="s">
        <v>191</v>
      </c>
      <c r="BS14" s="1432"/>
      <c r="BT14" s="1073"/>
      <c r="BU14" s="1073"/>
      <c r="BV14" s="1073"/>
      <c r="BW14" s="1697"/>
      <c r="BX14" s="1693"/>
    </row>
    <row customHeight="1" ht="19.5">
      <c r="A15" s="1077" t="s">
        <v>2034</v>
      </c>
      <c r="B15" s="1078">
        <v>2013</v>
      </c>
      <c r="E15" s="1701" t="s">
        <v>2035</v>
      </c>
      <c r="G15" s="1070" t="s">
        <v>2036</v>
      </c>
      <c r="H15" s="1070" t="s">
        <v>2037</v>
      </c>
      <c r="I15" s="1081" t="s">
        <v>154</v>
      </c>
      <c r="J15" s="1092" t="s">
        <v>582</v>
      </c>
      <c r="N15" s="1161" t="s">
        <v>2038</v>
      </c>
      <c r="X15" s="1090"/>
      <c r="AW15" s="1123" t="s">
        <v>153</v>
      </c>
      <c r="AX15" s="1123" t="s">
        <v>153</v>
      </c>
      <c r="AZ15" s="1123" t="s">
        <v>1957</v>
      </c>
      <c r="BB15" s="1123" t="s">
        <v>2039</v>
      </c>
      <c r="BC15" s="1123" t="s">
        <v>2023</v>
      </c>
      <c r="BE15" s="1123">
        <v>2013</v>
      </c>
      <c r="BH15" s="1071" t="s">
        <v>1962</v>
      </c>
      <c r="BJ15" s="1220" t="s">
        <v>2040</v>
      </c>
      <c r="BL15" s="1220" t="s">
        <v>2040</v>
      </c>
      <c r="BN15" s="1071" t="s">
        <v>2041</v>
      </c>
      <c r="BR15" s="1073"/>
      <c r="BS15" s="1434"/>
      <c r="BT15" s="1073"/>
      <c r="BU15" s="1073"/>
      <c r="BV15" s="1073"/>
      <c r="BW15" s="1697"/>
      <c r="BX15" s="1693"/>
    </row>
    <row customHeight="1" ht="21">
      <c r="A16" s="1873" t="s">
        <v>2042</v>
      </c>
      <c r="B16" s="1078">
        <v>2014</v>
      </c>
      <c r="E16" s="1702" t="s">
        <v>2043</v>
      </c>
      <c r="G16" s="1079" t="s">
        <v>2044</v>
      </c>
      <c r="H16" s="1079" t="s">
        <v>2045</v>
      </c>
      <c r="I16" s="1081" t="s">
        <v>2046</v>
      </c>
      <c r="J16" s="1092" t="s">
        <v>555</v>
      </c>
      <c r="N16" s="1161" t="s">
        <v>2047</v>
      </c>
      <c r="AW16" s="1123" t="s">
        <v>154</v>
      </c>
      <c r="AX16" s="1123" t="s">
        <v>154</v>
      </c>
      <c r="AZ16" s="1123" t="s">
        <v>1973</v>
      </c>
      <c r="BB16" s="1123" t="s">
        <v>2048</v>
      </c>
      <c r="BC16" s="1123" t="s">
        <v>2023</v>
      </c>
      <c r="BE16" s="1123">
        <v>2014</v>
      </c>
      <c r="BH16" s="1071" t="s">
        <v>1978</v>
      </c>
      <c r="BJ16" s="1220" t="s">
        <v>2049</v>
      </c>
      <c r="BL16" s="1220" t="s">
        <v>2049</v>
      </c>
      <c r="BN16" s="1071" t="s">
        <v>2050</v>
      </c>
      <c r="BR16" s="1073"/>
      <c r="BS16" s="1434"/>
      <c r="BT16" s="1073"/>
      <c r="BU16" s="1073"/>
      <c r="BV16" s="1073"/>
      <c r="BW16" s="1697"/>
      <c r="BX16" s="1693"/>
    </row>
    <row customHeight="1" ht="21">
      <c r="A17" s="1077" t="s">
        <v>2051</v>
      </c>
      <c r="B17" s="1078">
        <v>2015</v>
      </c>
      <c r="G17" s="1079" t="s">
        <v>1998</v>
      </c>
      <c r="H17" s="1079" t="s">
        <v>1998</v>
      </c>
      <c r="I17" s="1079" t="s">
        <v>2052</v>
      </c>
      <c r="N17" s="1161" t="s">
        <v>2053</v>
      </c>
      <c r="X17" s="1090"/>
      <c r="AW17" s="1123" t="s">
        <v>2046</v>
      </c>
      <c r="AX17" s="1123" t="s">
        <v>2046</v>
      </c>
      <c r="AZ17" s="1123" t="s">
        <v>2054</v>
      </c>
      <c r="BB17" s="1123" t="s">
        <v>2055</v>
      </c>
      <c r="BC17" s="1123" t="s">
        <v>1906</v>
      </c>
      <c r="BE17" s="1123">
        <v>2015</v>
      </c>
      <c r="BH17" s="1071" t="s">
        <v>1994</v>
      </c>
      <c r="BJ17" s="1220" t="s">
        <v>2056</v>
      </c>
      <c r="BL17" s="1220" t="s">
        <v>2056</v>
      </c>
      <c r="BN17" s="1071" t="s">
        <v>2057</v>
      </c>
      <c r="BR17" s="1070" t="s">
        <v>1848</v>
      </c>
      <c r="BS17" s="1431"/>
      <c r="BU17" s="1070" t="s">
        <v>2058</v>
      </c>
      <c r="BV17" s="1073"/>
      <c r="BW17" s="1693"/>
      <c r="BX17" s="1695" t="s">
        <v>2059</v>
      </c>
      <c r="CA17" s="1070" t="s">
        <v>2060</v>
      </c>
      <c r="CD17" s="1070" t="s">
        <v>2061</v>
      </c>
    </row>
    <row customHeight="1" ht="21">
      <c r="A18" s="1077" t="s">
        <v>2062</v>
      </c>
      <c r="B18" s="1078">
        <v>2016</v>
      </c>
      <c r="E18" s="2008" t="s">
        <v>2063</v>
      </c>
      <c r="I18" s="1079" t="s">
        <v>2064</v>
      </c>
      <c r="N18" s="1161" t="s">
        <v>2065</v>
      </c>
      <c r="X18" s="1090"/>
      <c r="AW18" s="1123" t="s">
        <v>2052</v>
      </c>
      <c r="AX18" s="1123" t="s">
        <v>2052</v>
      </c>
      <c r="BB18" s="1123" t="s">
        <v>2066</v>
      </c>
      <c r="BC18" s="1123" t="s">
        <v>1906</v>
      </c>
      <c r="BE18" s="1123">
        <v>2016</v>
      </c>
      <c r="BH18" s="1071" t="s">
        <v>2008</v>
      </c>
      <c r="BJ18" s="1220" t="s">
        <v>2067</v>
      </c>
      <c r="BL18" s="1220" t="s">
        <v>2067</v>
      </c>
      <c r="BN18" s="1071" t="s">
        <v>2068</v>
      </c>
      <c r="BQ18" s="1435" t="s">
        <v>1878</v>
      </c>
      <c r="BR18" s="1162" t="s">
        <v>1879</v>
      </c>
      <c r="BS18" s="277"/>
      <c r="BT18" s="1435" t="s">
        <v>2069</v>
      </c>
      <c r="BU18" s="1162" t="s">
        <v>2070</v>
      </c>
      <c r="BV18" s="1073"/>
      <c r="BW18" s="1700" t="s">
        <v>2071</v>
      </c>
      <c r="BX18" s="1694" t="s">
        <v>2072</v>
      </c>
      <c r="BZ18" s="1435" t="s">
        <v>2073</v>
      </c>
      <c r="CA18" s="1162" t="s">
        <v>2074</v>
      </c>
      <c r="CC18" s="1435" t="s">
        <v>2075</v>
      </c>
      <c r="CD18" s="1162" t="s">
        <v>2076</v>
      </c>
    </row>
    <row customHeight="1" ht="21">
      <c r="A19" s="1873" t="s">
        <v>2077</v>
      </c>
      <c r="B19" s="1078">
        <v>2017</v>
      </c>
      <c r="E19" s="1077" t="s">
        <v>166</v>
      </c>
      <c r="I19" s="1079" t="s">
        <v>2078</v>
      </c>
      <c r="N19" s="1161" t="s">
        <v>2079</v>
      </c>
      <c r="X19" s="1090"/>
      <c r="AW19" s="1123" t="s">
        <v>2064</v>
      </c>
      <c r="AX19" s="1123" t="s">
        <v>2064</v>
      </c>
      <c r="AZ19" s="1070" t="s">
        <v>2080</v>
      </c>
      <c r="BB19" s="1123" t="s">
        <v>2081</v>
      </c>
      <c r="BC19" s="1123" t="s">
        <v>1906</v>
      </c>
      <c r="BE19" s="1123">
        <v>2017</v>
      </c>
      <c r="BH19" s="1071" t="s">
        <v>2082</v>
      </c>
      <c r="BJ19" s="1220" t="s">
        <v>2083</v>
      </c>
      <c r="BL19" s="1220" t="s">
        <v>2083</v>
      </c>
      <c r="BQ19" s="1284">
        <v>4190064</v>
      </c>
      <c r="BR19" s="1071" t="s">
        <v>2084</v>
      </c>
      <c r="BS19" s="1432"/>
      <c r="BT19" s="1284">
        <v>4189671</v>
      </c>
      <c r="BU19" s="1071" t="s">
        <v>2085</v>
      </c>
      <c r="BV19" s="1073"/>
      <c r="BW19" s="1698">
        <v>4189706</v>
      </c>
      <c r="BX19" s="1696" t="s">
        <v>2086</v>
      </c>
      <c r="BZ19" s="1284">
        <v>4189714</v>
      </c>
      <c r="CA19" s="1071" t="s">
        <v>2087</v>
      </c>
      <c r="CC19" s="1284">
        <v>4189708</v>
      </c>
      <c r="CD19" s="1071" t="s">
        <v>2088</v>
      </c>
    </row>
    <row customHeight="1" ht="21">
      <c r="A20" s="1077" t="s">
        <v>2089</v>
      </c>
      <c r="B20" s="1078">
        <v>2018</v>
      </c>
      <c r="E20" s="1077" t="s">
        <v>1837</v>
      </c>
      <c r="I20" s="1079" t="s">
        <v>2090</v>
      </c>
      <c r="N20" s="1161" t="s">
        <v>2091</v>
      </c>
      <c r="AW20" s="1123" t="s">
        <v>2078</v>
      </c>
      <c r="AX20" s="1123" t="s">
        <v>2078</v>
      </c>
      <c r="AZ20" s="1123" t="s">
        <v>2092</v>
      </c>
      <c r="BB20" s="1123" t="s">
        <v>2093</v>
      </c>
      <c r="BC20" s="1123" t="s">
        <v>2023</v>
      </c>
      <c r="BE20" s="1123">
        <v>2018</v>
      </c>
      <c r="BH20" s="1071" t="s">
        <v>2019</v>
      </c>
      <c r="BJ20" s="1071" t="s">
        <v>1946</v>
      </c>
      <c r="BL20" s="1071" t="s">
        <v>1946</v>
      </c>
      <c r="BQ20" s="1284">
        <v>4190065</v>
      </c>
      <c r="BR20" s="1071" t="s">
        <v>2094</v>
      </c>
      <c r="BS20" s="1432"/>
      <c r="BT20" s="1284">
        <v>4189672</v>
      </c>
      <c r="BU20" s="1071" t="s">
        <v>2095</v>
      </c>
      <c r="BV20" s="1073"/>
      <c r="BW20" s="1698">
        <v>4189705</v>
      </c>
      <c r="BX20" s="1696" t="s">
        <v>2096</v>
      </c>
      <c r="BZ20" s="1284">
        <v>4189713</v>
      </c>
      <c r="CA20" s="1071" t="s">
        <v>2096</v>
      </c>
      <c r="CC20" s="1284">
        <v>4189709</v>
      </c>
      <c r="CD20" s="1071" t="s">
        <v>2097</v>
      </c>
    </row>
    <row customHeight="1" ht="21">
      <c r="A21" s="1077" t="s">
        <v>2098</v>
      </c>
      <c r="B21" s="1078">
        <v>2019</v>
      </c>
      <c r="I21" s="1079" t="s">
        <v>2099</v>
      </c>
      <c r="N21" s="1161" t="s">
        <v>2100</v>
      </c>
      <c r="AW21" s="1123" t="s">
        <v>2090</v>
      </c>
      <c r="AX21" s="1123" t="s">
        <v>2090</v>
      </c>
      <c r="AZ21" s="1123" t="s">
        <v>2101</v>
      </c>
      <c r="BB21" s="1123" t="s">
        <v>2102</v>
      </c>
      <c r="BC21" s="1123" t="s">
        <v>1906</v>
      </c>
      <c r="BE21" s="1123">
        <v>2019</v>
      </c>
      <c r="BH21" s="1071" t="s">
        <v>2026</v>
      </c>
      <c r="BJ21" s="1071" t="s">
        <v>1962</v>
      </c>
      <c r="BL21" s="1071" t="s">
        <v>1962</v>
      </c>
      <c r="BQ21" s="1284">
        <v>4190066</v>
      </c>
      <c r="BR21" s="1071" t="s">
        <v>2103</v>
      </c>
      <c r="BS21" s="1432"/>
      <c r="BT21" s="1284">
        <v>4189673</v>
      </c>
      <c r="BU21" s="1071" t="s">
        <v>2104</v>
      </c>
      <c r="BV21" s="1073"/>
      <c r="BW21" s="1698">
        <v>4189707</v>
      </c>
      <c r="BX21" s="1696" t="s">
        <v>2105</v>
      </c>
      <c r="BZ21" s="1284">
        <v>4189712</v>
      </c>
      <c r="CA21" s="1071" t="s">
        <v>2106</v>
      </c>
      <c r="CC21" s="1284">
        <v>4189710</v>
      </c>
      <c r="CD21" s="1071" t="s">
        <v>2107</v>
      </c>
    </row>
    <row customHeight="1" ht="21">
      <c r="A22" s="1077" t="s">
        <v>2108</v>
      </c>
      <c r="B22" s="1078">
        <v>2020</v>
      </c>
      <c r="N22" s="1161" t="s">
        <v>2109</v>
      </c>
      <c r="AW22" s="1123" t="s">
        <v>2099</v>
      </c>
      <c r="AX22" s="1123" t="s">
        <v>2099</v>
      </c>
      <c r="AZ22" s="1123" t="s">
        <v>2110</v>
      </c>
      <c r="BB22" s="1123" t="s">
        <v>2111</v>
      </c>
      <c r="BC22" s="1123" t="s">
        <v>1906</v>
      </c>
      <c r="BE22" s="1123">
        <v>2020</v>
      </c>
      <c r="BH22" s="1071" t="s">
        <v>2033</v>
      </c>
      <c r="BJ22" s="1071" t="s">
        <v>1978</v>
      </c>
      <c r="BL22" s="1071" t="s">
        <v>1978</v>
      </c>
      <c r="BQ22" s="1284">
        <v>4190067</v>
      </c>
      <c r="BR22" s="1071" t="s">
        <v>2112</v>
      </c>
      <c r="BS22" s="1432"/>
      <c r="BT22" s="1284">
        <v>4189674</v>
      </c>
      <c r="BU22" s="1071" t="s">
        <v>2113</v>
      </c>
      <c r="BV22" s="1073"/>
      <c r="BW22" s="1073"/>
      <c r="CC22" s="1284">
        <v>4189711</v>
      </c>
      <c r="CD22" s="1071" t="s">
        <v>292</v>
      </c>
    </row>
    <row customHeight="1" ht="21">
      <c r="A23" s="1077" t="s">
        <v>2114</v>
      </c>
      <c r="B23" s="1078">
        <v>2021</v>
      </c>
      <c r="AW23" s="1123" t="s">
        <v>2115</v>
      </c>
      <c r="AX23" s="1123" t="s">
        <v>2115</v>
      </c>
      <c r="AZ23" s="1123" t="s">
        <v>2116</v>
      </c>
      <c r="BB23" s="1123" t="s">
        <v>2117</v>
      </c>
      <c r="BC23" s="1123" t="s">
        <v>1815</v>
      </c>
      <c r="BE23" s="1123">
        <v>2021</v>
      </c>
      <c r="BH23" s="1071" t="s">
        <v>2041</v>
      </c>
      <c r="BJ23" s="1071" t="s">
        <v>1994</v>
      </c>
      <c r="BL23" s="1071" t="s">
        <v>1994</v>
      </c>
      <c r="BQ23" s="1284">
        <v>4190068</v>
      </c>
      <c r="BR23" s="1071" t="s">
        <v>2118</v>
      </c>
      <c r="BS23" s="1432"/>
      <c r="BT23" s="1284">
        <v>4189675</v>
      </c>
      <c r="BU23" s="1071" t="s">
        <v>2119</v>
      </c>
      <c r="BV23" s="1073"/>
      <c r="BW23" s="1073"/>
      <c r="CC23" s="1284">
        <v>5110778</v>
      </c>
      <c r="CD23" s="1071" t="s">
        <v>2120</v>
      </c>
    </row>
    <row customHeight="1" ht="21">
      <c r="A24" s="1077" t="s">
        <v>2121</v>
      </c>
      <c r="B24" s="1078">
        <v>2022</v>
      </c>
      <c r="AW24" s="1123" t="s">
        <v>2122</v>
      </c>
      <c r="AX24" s="1123" t="s">
        <v>2122</v>
      </c>
      <c r="AZ24" s="1123" t="s">
        <v>2123</v>
      </c>
      <c r="BB24" s="1123" t="s">
        <v>2124</v>
      </c>
      <c r="BC24" s="1123" t="s">
        <v>2125</v>
      </c>
      <c r="BE24" s="1123">
        <v>2022</v>
      </c>
      <c r="BH24" s="1071" t="s">
        <v>2050</v>
      </c>
      <c r="BJ24" s="1071" t="s">
        <v>2008</v>
      </c>
      <c r="BL24" s="1071" t="s">
        <v>2008</v>
      </c>
      <c r="BQ24" s="1284">
        <v>4190069</v>
      </c>
      <c r="BR24" s="1071" t="s">
        <v>2126</v>
      </c>
      <c r="BS24" s="1432"/>
      <c r="BT24" s="1284">
        <v>4189676</v>
      </c>
      <c r="BU24" s="1071" t="s">
        <v>2127</v>
      </c>
      <c r="BV24" s="1073"/>
      <c r="BW24" s="1073"/>
      <c r="CC24" s="1284">
        <v>25575374</v>
      </c>
      <c r="CD24" s="1071" t="s">
        <v>2128</v>
      </c>
    </row>
    <row customHeight="1" ht="11.25">
      <c r="A25" s="1077" t="s">
        <v>2129</v>
      </c>
      <c r="B25" s="1078">
        <v>2023</v>
      </c>
      <c r="AW25" s="1123" t="s">
        <v>2130</v>
      </c>
      <c r="AX25" s="1123" t="s">
        <v>2130</v>
      </c>
      <c r="AZ25" s="1123" t="s">
        <v>2131</v>
      </c>
      <c r="BB25" s="1123" t="s">
        <v>2132</v>
      </c>
      <c r="BC25" s="1123" t="s">
        <v>2125</v>
      </c>
      <c r="BE25" s="1123">
        <v>2023</v>
      </c>
      <c r="BH25" s="1071" t="s">
        <v>2057</v>
      </c>
      <c r="BJ25" s="1071" t="s">
        <v>2082</v>
      </c>
      <c r="BL25" s="1071" t="s">
        <v>2082</v>
      </c>
      <c r="BQ25" s="1284">
        <v>4190070</v>
      </c>
      <c r="BR25" s="1071" t="s">
        <v>2133</v>
      </c>
      <c r="BS25" s="1432"/>
      <c r="BT25" s="1284">
        <v>4189677</v>
      </c>
      <c r="BU25" s="1071" t="s">
        <v>2134</v>
      </c>
      <c r="BV25" s="1073"/>
      <c r="BW25" s="1073"/>
    </row>
    <row customHeight="1" ht="11.25">
      <c r="A26" s="1077" t="s">
        <v>2135</v>
      </c>
      <c r="B26" s="1078">
        <v>2024</v>
      </c>
      <c r="J26" s="1734" t="s">
        <v>2136</v>
      </c>
      <c r="AX26" s="1123" t="s">
        <v>2137</v>
      </c>
      <c r="AZ26" s="1123" t="s">
        <v>2001</v>
      </c>
      <c r="BB26" s="1123" t="s">
        <v>2138</v>
      </c>
      <c r="BC26" s="1123" t="s">
        <v>2125</v>
      </c>
      <c r="BE26" s="1123">
        <v>2024</v>
      </c>
      <c r="BH26" s="1071" t="s">
        <v>2068</v>
      </c>
      <c r="BJ26" s="1071" t="s">
        <v>2019</v>
      </c>
      <c r="BL26" s="1071" t="s">
        <v>2019</v>
      </c>
      <c r="BQ26" s="1284">
        <v>4190071</v>
      </c>
      <c r="BR26" s="1071" t="s">
        <v>2139</v>
      </c>
      <c r="BS26" s="1432"/>
      <c r="BV26" s="1073"/>
      <c r="BW26" s="1073"/>
    </row>
    <row customHeight="1" ht="11.25">
      <c r="A27" s="1077" t="s">
        <v>2140</v>
      </c>
      <c r="B27" s="1078">
        <v>2025</v>
      </c>
      <c r="J27" s="179" t="s">
        <v>688</v>
      </c>
      <c r="AX27" s="1123" t="s">
        <v>2141</v>
      </c>
      <c r="BB27" s="1123" t="s">
        <v>2142</v>
      </c>
      <c r="BC27" s="1123" t="s">
        <v>2125</v>
      </c>
      <c r="BE27" s="1123">
        <v>2025</v>
      </c>
      <c r="BH27" s="1073" t="s">
        <v>22</v>
      </c>
      <c r="BJ27" s="1071" t="s">
        <v>2026</v>
      </c>
      <c r="BL27" s="1071" t="s">
        <v>2026</v>
      </c>
      <c r="BN27" s="1073" t="s">
        <v>22</v>
      </c>
      <c r="BQ27" s="1284">
        <v>4190072</v>
      </c>
      <c r="BR27" s="1071" t="s">
        <v>2143</v>
      </c>
      <c r="BS27" s="1432"/>
      <c r="BV27" s="1073"/>
      <c r="BW27" s="1073"/>
    </row>
    <row customHeight="1" ht="11.25">
      <c r="A28" s="1077" t="s">
        <v>2144</v>
      </c>
      <c r="D28" s="1104"/>
      <c r="E28" s="1105"/>
      <c r="F28" s="1105"/>
      <c r="H28" s="1106" t="s">
        <v>2145</v>
      </c>
      <c r="AX28" s="1123" t="s">
        <v>2146</v>
      </c>
      <c r="AZ28" s="1070" t="s">
        <v>2147</v>
      </c>
      <c r="BB28" s="1123" t="s">
        <v>2148</v>
      </c>
      <c r="BC28" s="1123" t="s">
        <v>2149</v>
      </c>
      <c r="BE28" s="1123">
        <v>2026</v>
      </c>
      <c r="BH28" s="1073" t="s">
        <v>22</v>
      </c>
      <c r="BJ28" s="1071" t="s">
        <v>2033</v>
      </c>
      <c r="BL28" s="1071" t="s">
        <v>2033</v>
      </c>
      <c r="BN28" s="1073" t="s">
        <v>22</v>
      </c>
      <c r="BQ28" s="1284">
        <v>4190073</v>
      </c>
      <c r="BR28" s="1071" t="s">
        <v>2150</v>
      </c>
      <c r="BS28" s="1432"/>
      <c r="BV28" s="1073"/>
      <c r="BW28" s="1073"/>
    </row>
    <row customHeight="1" ht="11.25">
      <c r="A29" s="1077" t="s">
        <v>2151</v>
      </c>
      <c r="D29" s="1107" t="s">
        <v>2152</v>
      </c>
      <c r="E29" s="1108" t="str">
        <f>IF(TEMPLATE_GROUP="","",INDEX(StartDateList,MATCH(TEMPLATE_GROUP,CodeTemplateList,0),1))</f>
        <v>01.04.2026</v>
      </c>
      <c r="F29" s="1108" t="str">
        <f>IF(TEMPLATE_GROUP="","",INDEX(EndDateList,MATCH(TEMPLATE_GROUP,CodeTemplateList,0),1))</f>
        <v>30.06.2026</v>
      </c>
      <c r="H29" s="1109" t="s">
        <v>2153</v>
      </c>
      <c r="AX29" s="1123" t="s">
        <v>2154</v>
      </c>
      <c r="AZ29" s="1123" t="s">
        <v>1800</v>
      </c>
      <c r="BB29" s="1123" t="s">
        <v>2001</v>
      </c>
      <c r="BC29" s="1094"/>
      <c r="BE29" s="1123">
        <v>2027</v>
      </c>
      <c r="BJ29" s="1071" t="s">
        <v>2041</v>
      </c>
      <c r="BL29" s="1071" t="s">
        <v>2041</v>
      </c>
    </row>
    <row customHeight="1" ht="11.25">
      <c r="A30" s="1077" t="s">
        <v>2155</v>
      </c>
      <c r="D30" s="1110"/>
      <c r="E30" s="1111"/>
      <c r="F30" s="1111"/>
      <c r="AX30" s="1123" t="s">
        <v>2156</v>
      </c>
      <c r="AZ30" s="1123" t="s">
        <v>1826</v>
      </c>
      <c r="BE30" s="1123">
        <v>2028</v>
      </c>
      <c r="BJ30" s="1071" t="s">
        <v>2157</v>
      </c>
      <c r="BL30" s="1071" t="s">
        <v>2157</v>
      </c>
    </row>
    <row customHeight="1" ht="12.75">
      <c r="A31" s="1077" t="s">
        <v>2158</v>
      </c>
      <c r="D31" s="1104"/>
      <c r="E31" s="1105"/>
      <c r="F31" s="1105"/>
      <c r="H31" s="1112"/>
      <c r="AX31" s="1123" t="s">
        <v>2159</v>
      </c>
      <c r="AZ31" s="1123" t="s">
        <v>2160</v>
      </c>
      <c r="BE31" s="1123">
        <v>2029</v>
      </c>
      <c r="BJ31" s="1071" t="s">
        <v>2161</v>
      </c>
      <c r="BL31" s="1071" t="s">
        <v>2161</v>
      </c>
    </row>
    <row customHeight="1" ht="11.25">
      <c r="A32" s="1077" t="s">
        <v>2162</v>
      </c>
      <c r="D32" s="1107" t="s">
        <v>2163</v>
      </c>
      <c r="E32" s="1108" t="str">
        <f>IF(TEMPLATE_GROUP="","",INDEX(StartDateList,MATCH(TEMPLATE_GROUP,CodeTemplateList,0),1))</f>
        <v>01.04.2026</v>
      </c>
      <c r="F32" s="1108" t="str">
        <f>IF(TEMPLATE_GROUP="","",INDEX(EndDateList,MATCH(TEMPLATE_GROUP,CodeTemplateList,0),1))</f>
        <v>30.06.2026</v>
      </c>
      <c r="H32" s="1113" t="s">
        <v>2164</v>
      </c>
      <c r="O32" s="1077" t="s">
        <v>1798</v>
      </c>
      <c r="AX32" s="1123" t="s">
        <v>2165</v>
      </c>
      <c r="AZ32" s="1123" t="s">
        <v>1894</v>
      </c>
      <c r="BE32" s="1123">
        <v>2030</v>
      </c>
      <c r="BJ32" s="1071" t="s">
        <v>2050</v>
      </c>
      <c r="BL32" s="1071" t="s">
        <v>2050</v>
      </c>
    </row>
    <row customHeight="1" ht="11.25">
      <c r="A33" s="1077" t="s">
        <v>2166</v>
      </c>
      <c r="O33" s="1077" t="s">
        <v>1823</v>
      </c>
      <c r="AX33" s="1123" t="s">
        <v>2167</v>
      </c>
      <c r="AZ33" s="1123" t="s">
        <v>1799</v>
      </c>
      <c r="BE33" s="1123">
        <v>2031</v>
      </c>
      <c r="BJ33" s="1071" t="s">
        <v>2057</v>
      </c>
      <c r="BL33" s="1071" t="s">
        <v>2057</v>
      </c>
    </row>
    <row customHeight="1" ht="11.25">
      <c r="A34" s="1077" t="s">
        <v>2168</v>
      </c>
      <c r="O34" s="1077" t="s">
        <v>1859</v>
      </c>
      <c r="AX34" s="1123" t="s">
        <v>2169</v>
      </c>
      <c r="BE34" s="1123">
        <v>2032</v>
      </c>
      <c r="BJ34" s="1071" t="s">
        <v>2068</v>
      </c>
      <c r="BL34" s="1071" t="s">
        <v>2068</v>
      </c>
    </row>
    <row customHeight="1" ht="11.25">
      <c r="A35" s="1077" t="s">
        <v>2170</v>
      </c>
      <c r="O35" s="1077" t="s">
        <v>1892</v>
      </c>
      <c r="AX35" s="1123" t="s">
        <v>2171</v>
      </c>
      <c r="AZ35" s="1070" t="s">
        <v>2172</v>
      </c>
      <c r="BE35" s="1123">
        <v>2033</v>
      </c>
      <c r="BL35" s="1071" t="s">
        <v>2173</v>
      </c>
    </row>
    <row customHeight="1" ht="11.25">
      <c r="A36" s="1873" t="s">
        <v>2174</v>
      </c>
      <c r="D36" s="1114" t="s">
        <v>2175</v>
      </c>
      <c r="E36" s="1115" t="s">
        <v>807</v>
      </c>
      <c r="F36" s="1116" t="str">
        <f>INDEX(E37:E41,MATCH(TEMPLATE_SPHERE,F37:F41,0))</f>
        <v>теплоснабжения</v>
      </c>
      <c r="G36" s="1116" t="str">
        <f>INDEX(G37:G41,MATCH(TEMPLATE_SPHERE,F37:F41,0))</f>
        <v>теплоснабжение</v>
      </c>
      <c r="O36" s="1077" t="s">
        <v>1917</v>
      </c>
      <c r="AX36" s="1123" t="s">
        <v>2176</v>
      </c>
      <c r="AZ36" s="1123" t="s">
        <v>1799</v>
      </c>
      <c r="BE36" s="1123">
        <v>2034</v>
      </c>
      <c r="BL36" s="1071" t="s">
        <v>2177</v>
      </c>
    </row>
    <row customHeight="1" ht="11.25">
      <c r="A37" s="1077" t="s">
        <v>2178</v>
      </c>
      <c r="E37" s="410" t="s">
        <v>2179</v>
      </c>
      <c r="F37" s="1117" t="s">
        <v>807</v>
      </c>
      <c r="G37" s="410" t="s">
        <v>2180</v>
      </c>
      <c r="O37" s="1077" t="s">
        <v>1936</v>
      </c>
      <c r="AX37" s="1123" t="s">
        <v>2181</v>
      </c>
      <c r="AZ37" s="1123" t="s">
        <v>1825</v>
      </c>
      <c r="BE37" s="1123">
        <v>2035</v>
      </c>
    </row>
    <row customHeight="1" ht="11.25">
      <c r="A38" s="1077" t="s">
        <v>2182</v>
      </c>
      <c r="E38" s="410" t="s">
        <v>2183</v>
      </c>
      <c r="F38" s="1118" t="s">
        <v>853</v>
      </c>
      <c r="G38" s="410" t="s">
        <v>2184</v>
      </c>
      <c r="O38" s="1077" t="s">
        <v>1953</v>
      </c>
      <c r="AX38" s="1123" t="s">
        <v>2185</v>
      </c>
      <c r="AZ38" s="1123" t="s">
        <v>1860</v>
      </c>
      <c r="BE38" s="1123">
        <v>2036</v>
      </c>
      <c r="BH38" s="1070" t="s">
        <v>2186</v>
      </c>
      <c r="BJ38" s="1070" t="s">
        <v>2187</v>
      </c>
      <c r="BL38" s="1070" t="s">
        <v>2188</v>
      </c>
      <c r="BN38" s="1070" t="s">
        <v>2189</v>
      </c>
    </row>
    <row customHeight="1" ht="11.25">
      <c r="A39" s="1077" t="s">
        <v>2190</v>
      </c>
      <c r="E39" s="410" t="s">
        <v>2191</v>
      </c>
      <c r="F39" s="1118" t="s">
        <v>906</v>
      </c>
      <c r="G39" s="410" t="s">
        <v>2192</v>
      </c>
      <c r="O39" s="1077" t="s">
        <v>1969</v>
      </c>
      <c r="AX39" s="1123" t="s">
        <v>2193</v>
      </c>
      <c r="AZ39" s="1123" t="s">
        <v>1893</v>
      </c>
      <c r="BE39" s="1123">
        <v>2037</v>
      </c>
      <c r="BH39" s="1071" t="s">
        <v>2194</v>
      </c>
      <c r="BJ39" s="1220" t="s">
        <v>2194</v>
      </c>
      <c r="BL39" s="1220" t="s">
        <v>2194</v>
      </c>
      <c r="BN39" s="1071" t="s">
        <v>2195</v>
      </c>
    </row>
    <row customHeight="1" ht="11.25">
      <c r="A40" s="1077" t="s">
        <v>2196</v>
      </c>
      <c r="E40" s="410" t="s">
        <v>2197</v>
      </c>
      <c r="F40" s="1118" t="s">
        <v>893</v>
      </c>
      <c r="G40" s="410" t="s">
        <v>2198</v>
      </c>
      <c r="O40" s="1077" t="s">
        <v>1985</v>
      </c>
      <c r="AX40" s="1123" t="s">
        <v>2199</v>
      </c>
      <c r="BE40" s="1123">
        <v>2038</v>
      </c>
      <c r="BH40" s="1071" t="s">
        <v>2200</v>
      </c>
      <c r="BJ40" s="1220" t="s">
        <v>1610</v>
      </c>
      <c r="BL40" s="1220" t="s">
        <v>1610</v>
      </c>
      <c r="BN40" s="1071" t="s">
        <v>1644</v>
      </c>
    </row>
    <row customHeight="1" ht="11.25">
      <c r="A41" s="1077" t="s">
        <v>2201</v>
      </c>
      <c r="E41" s="410" t="s">
        <v>2202</v>
      </c>
      <c r="F41" s="1118" t="s">
        <v>2203</v>
      </c>
      <c r="G41" s="410" t="s">
        <v>2202</v>
      </c>
      <c r="O41" s="1077" t="s">
        <v>2001</v>
      </c>
      <c r="AX41" s="1123" t="s">
        <v>2204</v>
      </c>
      <c r="AZ41" s="1070" t="s">
        <v>2205</v>
      </c>
      <c r="BE41" s="1123">
        <v>2039</v>
      </c>
      <c r="BH41" s="1071" t="s">
        <v>2206</v>
      </c>
      <c r="BJ41" s="1220" t="s">
        <v>1606</v>
      </c>
      <c r="BL41" s="1220" t="s">
        <v>1606</v>
      </c>
      <c r="BN41" s="1071" t="s">
        <v>1631</v>
      </c>
    </row>
    <row customHeight="1" ht="11.25">
      <c r="A42" s="1077" t="s">
        <v>2207</v>
      </c>
      <c r="AX42" s="1123" t="s">
        <v>2208</v>
      </c>
      <c r="AZ42" s="1123" t="s">
        <v>1798</v>
      </c>
      <c r="BE42" s="1123">
        <v>2040</v>
      </c>
      <c r="BH42" s="1071" t="s">
        <v>1628</v>
      </c>
      <c r="BJ42" s="1220" t="s">
        <v>1608</v>
      </c>
      <c r="BL42" s="1220" t="s">
        <v>1608</v>
      </c>
      <c r="BN42" s="1071" t="s">
        <v>2209</v>
      </c>
    </row>
    <row customHeight="1" ht="11.25">
      <c r="A43" s="1077" t="s">
        <v>2210</v>
      </c>
      <c r="AX43" s="1123" t="s">
        <v>2211</v>
      </c>
      <c r="AZ43" s="1123" t="s">
        <v>1823</v>
      </c>
      <c r="BE43" s="1123">
        <v>2041</v>
      </c>
      <c r="BH43" s="1071" t="s">
        <v>2212</v>
      </c>
      <c r="BJ43" s="1220" t="s">
        <v>2206</v>
      </c>
      <c r="BL43" s="1220" t="s">
        <v>2206</v>
      </c>
      <c r="BN43" s="1071" t="s">
        <v>2213</v>
      </c>
    </row>
    <row customHeight="1" ht="11.25">
      <c r="A44" s="1077" t="s">
        <v>2214</v>
      </c>
      <c r="G44" s="1097">
        <f>YEAR(TODAY())</f>
        <v>2026</v>
      </c>
      <c r="I44" s="802" t="s">
        <v>2215</v>
      </c>
      <c r="J44" s="1092" t="s">
        <v>2216</v>
      </c>
      <c r="K44" s="1092" t="s">
        <v>2217</v>
      </c>
      <c r="AX44" s="1123" t="s">
        <v>2218</v>
      </c>
      <c r="AZ44" s="1123" t="s">
        <v>1859</v>
      </c>
      <c r="BE44" s="1123">
        <v>2042</v>
      </c>
      <c r="BH44" s="1071" t="s">
        <v>2219</v>
      </c>
      <c r="BJ44" s="1220" t="s">
        <v>1628</v>
      </c>
      <c r="BL44" s="1220" t="s">
        <v>1628</v>
      </c>
      <c r="BN44" s="1071" t="s">
        <v>2220</v>
      </c>
    </row>
    <row customHeight="1" ht="11.25">
      <c r="A45" s="1077" t="s">
        <v>2221</v>
      </c>
      <c r="D45" s="1114" t="s">
        <v>2222</v>
      </c>
      <c r="E45" s="1115" t="s">
        <v>2223</v>
      </c>
      <c r="F45" s="800" t="s">
        <v>2224</v>
      </c>
      <c r="G45" s="799" t="s">
        <v>2225</v>
      </c>
      <c r="H45" s="802" t="s">
        <v>2226</v>
      </c>
      <c r="I45" s="1744">
        <f>INDEX(PeriodIsEmptyList,MATCH(TEMPLATE_GROUP,CodeTemplateList,0),1)</f>
        <v>0</v>
      </c>
      <c r="J45" s="1747"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2227</v>
      </c>
      <c r="AZ45" s="1123" t="s">
        <v>1892</v>
      </c>
      <c r="BE45" s="1123">
        <v>2043</v>
      </c>
      <c r="BH45" s="1071" t="s">
        <v>2228</v>
      </c>
      <c r="BJ45" s="1220" t="s">
        <v>1622</v>
      </c>
      <c r="BL45" s="1220" t="s">
        <v>1622</v>
      </c>
      <c r="BN45" s="1071" t="s">
        <v>2229</v>
      </c>
    </row>
    <row customHeight="1" ht="11.25">
      <c r="A46" s="1077" t="s">
        <v>2230</v>
      </c>
      <c r="E46" s="410" t="s">
        <v>27</v>
      </c>
      <c r="F46" s="1117" t="s">
        <v>2231</v>
      </c>
      <c r="G46" s="1119" t="str">
        <f>_xlfn.IFERROR(IF(TITLE_DATE_FIL="","01.01."&amp;CURRENT_YEAR,"01.01."&amp;YEAR(TITLE_DATE_FIL)),"01.01."&amp;CURRENT_YEAR)</f>
        <v>01.01.2026</v>
      </c>
      <c r="H46" s="1119"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2232</v>
      </c>
      <c r="AZ46" s="1123" t="s">
        <v>1917</v>
      </c>
      <c r="BE46" s="1123">
        <v>2044</v>
      </c>
      <c r="BH46" s="1071" t="s">
        <v>1631</v>
      </c>
      <c r="BJ46" s="1220" t="s">
        <v>1612</v>
      </c>
      <c r="BL46" s="1220" t="s">
        <v>1612</v>
      </c>
      <c r="BN46" s="1071" t="s">
        <v>2233</v>
      </c>
    </row>
    <row customHeight="1" ht="11.25">
      <c r="A47" s="1077" t="s">
        <v>2234</v>
      </c>
      <c r="E47" s="410" t="s">
        <v>33</v>
      </c>
      <c r="F47" s="1118" t="s">
        <v>2223</v>
      </c>
      <c r="G47" s="1119" t="str">
        <f>_xlfn.IFERROR(IF(f_year="","01.01."&amp;CURRENT_YEAR,IF(LEN(f_quart)=0,"01.01."&amp;f_year,IF(f_quart="I квартал","01.01."&amp;f_year,IF(f_quart="II квартал","01.04."&amp;f_year,(IF(f_quart="III квартал","01.07."&amp;f_year,"01.10."&amp;f_year)))))),"01.01."&amp;CURRENT_YEAR)</f>
        <v>01.04.2026</v>
      </c>
      <c r="H47" s="1119" t="str">
        <f>_xlfn.IFERROR(IF(f_year="","31.12."&amp;CURRENT_YEAR,IF(LEN(f_quart)=0,"31.12."&amp;f_year,IF(f_quart="I квартал","31.03."&amp;f_year,IF(f_quart="II квартал","30.06."&amp;f_year,(IF(f_quart="III квартал","30.09."&amp;f_year,"31.12."&amp;f_year)))))),"31.12."&amp;CURRENT_YEAR)</f>
        <v>30.06.2026</v>
      </c>
      <c r="I47" s="1746">
        <f>IF(OR(f_year="",f_quart=""),TRUE,FALSE)</f>
        <v>0</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2235</v>
      </c>
      <c r="AZ47" s="1123" t="s">
        <v>1936</v>
      </c>
      <c r="BE47" s="1123">
        <v>2045</v>
      </c>
      <c r="BH47" s="1071" t="s">
        <v>2209</v>
      </c>
      <c r="BJ47" s="1220" t="s">
        <v>1614</v>
      </c>
      <c r="BL47" s="1220" t="s">
        <v>1614</v>
      </c>
      <c r="BN47" s="1071" t="s">
        <v>2236</v>
      </c>
    </row>
    <row customHeight="1" ht="11.25">
      <c r="A48" s="1077" t="s">
        <v>2237</v>
      </c>
      <c r="E48" s="410" t="s">
        <v>2238</v>
      </c>
      <c r="F48" s="1118" t="s">
        <v>2239</v>
      </c>
      <c r="G48" s="1119" t="str">
        <f>_xlfn.IFERROR(IF(f_year="","01.01."&amp;CURRENT_YEAR,"01.01."&amp;f_year),"01.01."&amp;CURRENT_YEAR)</f>
        <v>01.01.2026</v>
      </c>
      <c r="H48" s="1119" t="str">
        <f>_xlfn.IFERROR(IF(f_year="","31.12."&amp;CURRENT_YEAR,"31.12."&amp;f_year),"31.12."&amp;CURRENT_YEAR)</f>
        <v>31.12.2026</v>
      </c>
      <c r="I48" s="1745">
        <f>IF(f_year="",TRUE,FALSE)</f>
        <v>0</v>
      </c>
      <c r="J48" s="1748" t="s">
        <v>2240</v>
      </c>
      <c r="K48" s="1749"/>
      <c r="AX48" s="1123" t="s">
        <v>2241</v>
      </c>
      <c r="AZ48" s="1123" t="s">
        <v>1953</v>
      </c>
      <c r="BE48" s="1123">
        <v>2046</v>
      </c>
      <c r="BH48" s="1071" t="s">
        <v>2213</v>
      </c>
      <c r="BJ48" s="1220" t="s">
        <v>1616</v>
      </c>
      <c r="BL48" s="1220" t="s">
        <v>1616</v>
      </c>
      <c r="BN48" s="1071" t="s">
        <v>2242</v>
      </c>
    </row>
    <row customHeight="1" ht="11.25">
      <c r="A49" s="1077" t="s">
        <v>2243</v>
      </c>
      <c r="E49" s="410" t="s">
        <v>2244</v>
      </c>
      <c r="F49" s="1118" t="s">
        <v>2245</v>
      </c>
      <c r="G49" s="1119" t="str">
        <f>_xlfn.IFERROR(IF(f_year="","01.01."&amp;CURRENT_YEAR,"01.01."&amp;f_year),"01.01."&amp;CURRENT_YEAR)</f>
        <v>01.01.2026</v>
      </c>
      <c r="H49" s="1119" t="str">
        <f>_xlfn.IFERROR(IF(f_year="","31.12."&amp;CURRENT_YEAR,"31.12."&amp;f_year),"31.12."&amp;CURRENT_YEAR)</f>
        <v>31.12.2026</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2246</v>
      </c>
      <c r="AZ49" s="1123" t="s">
        <v>1969</v>
      </c>
      <c r="BE49" s="1123">
        <v>2047</v>
      </c>
      <c r="BH49" s="1071" t="s">
        <v>1632</v>
      </c>
      <c r="BJ49" s="1220" t="s">
        <v>1618</v>
      </c>
      <c r="BL49" s="1220" t="s">
        <v>1618</v>
      </c>
    </row>
    <row customHeight="1" ht="11.25">
      <c r="A50" s="1077" t="s">
        <v>2247</v>
      </c>
      <c r="E50" s="410" t="s">
        <v>2248</v>
      </c>
      <c r="F50" s="1118" t="s">
        <v>1602</v>
      </c>
      <c r="G50" s="1119" t="str">
        <f>_xlfn.IFERROR(IF(f_year="","01.01."&amp;CURRENT_YEAR,"01.01."&amp;f_year),"01.01."&amp;CURRENT_YEAR)</f>
        <v>01.01.2026</v>
      </c>
      <c r="H50" s="1119" t="str">
        <f>_xlfn.IFERROR(IF(f_year="","31.12."&amp;CURRENT_YEAR,"31.12."&amp;f_year),"31.12."&amp;CURRENT_YEAR)</f>
        <v>31.12.2026</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2249</v>
      </c>
      <c r="AZ50" s="1123" t="s">
        <v>1985</v>
      </c>
      <c r="BE50" s="1123">
        <v>2048</v>
      </c>
      <c r="BH50" s="1071" t="s">
        <v>2220</v>
      </c>
      <c r="BJ50" s="1220" t="s">
        <v>1620</v>
      </c>
      <c r="BL50" s="1220" t="s">
        <v>1620</v>
      </c>
    </row>
    <row customHeight="1" ht="11.25">
      <c r="A51" s="1077" t="s">
        <v>2250</v>
      </c>
      <c r="E51" s="410" t="s">
        <v>2251</v>
      </c>
      <c r="F51" s="1118" t="s">
        <v>2252</v>
      </c>
      <c r="G51" s="1119" t="str">
        <f>_xlfn.IFERROR(IF(TITLE_PERIOD_START="","01.01."&amp;CURRENT_YEAR,"01.01."&amp;YEAR(TITLE_PERIOD_START)),"01.01."&amp;CURRENT_YEAR)</f>
        <v>01.01.2026</v>
      </c>
      <c r="H51" s="1119"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2253</v>
      </c>
      <c r="AZ51" s="1123" t="s">
        <v>2001</v>
      </c>
      <c r="BE51" s="1123">
        <v>2049</v>
      </c>
      <c r="BH51" s="1071" t="s">
        <v>2229</v>
      </c>
      <c r="BJ51" s="1220" t="s">
        <v>2254</v>
      </c>
      <c r="BL51" s="1220" t="s">
        <v>2254</v>
      </c>
    </row>
    <row customHeight="1" ht="11.25">
      <c r="A52" s="1077" t="s">
        <v>2255</v>
      </c>
      <c r="E52" s="410" t="s">
        <v>2256</v>
      </c>
      <c r="F52" s="1118" t="s">
        <v>2257</v>
      </c>
      <c r="G52" s="1119" t="str">
        <f>_xlfn.IFERROR(IF(TITLE_PERIOD_START="","01.01."&amp;CURRENT_YEAR,"01.01."&amp;YEAR(TITLE_PERIOD_START)),"01.01."&amp;CURRENT_YEAR)</f>
        <v>01.01.2026</v>
      </c>
      <c r="H52" s="1119"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2258</v>
      </c>
      <c r="AZ52" s="1123" t="s">
        <v>1799</v>
      </c>
      <c r="BE52" s="1123">
        <v>2050</v>
      </c>
      <c r="BH52" s="1071" t="s">
        <v>2233</v>
      </c>
      <c r="BJ52" s="1220" t="s">
        <v>1631</v>
      </c>
      <c r="BL52" s="1220" t="s">
        <v>1631</v>
      </c>
    </row>
    <row customHeight="1" ht="11.25">
      <c r="A53" s="1077" t="s">
        <v>2259</v>
      </c>
      <c r="E53" s="410" t="s">
        <v>2260</v>
      </c>
      <c r="F53" s="1118" t="s">
        <v>2260</v>
      </c>
      <c r="G53" s="1119" t="str">
        <f>_xlfn.IFERROR(IF(f_year="","01.01."&amp;CURRENT_YEAR,"01.01."&amp;f_year),"01.01."&amp;CURRENT_YEAR)</f>
        <v>01.01.2026</v>
      </c>
      <c r="H53" s="1119" t="str">
        <f>_xlfn.IFERROR(IF(f_year="","31.12."&amp;CURRENT_YEAR,"31.12."&amp;f_year),"31.12."&amp;CURRENT_YEAR)</f>
        <v>31.12.2026</v>
      </c>
      <c r="I53" s="1745">
        <f>IF(AND(f_year="",TITLE_DATE_FIL=""),TRUE,FALSE)</f>
        <v>0</v>
      </c>
      <c r="J53" s="1748" t="s">
        <v>2261</v>
      </c>
      <c r="K53" s="1749"/>
      <c r="AX53" s="1123" t="s">
        <v>2262</v>
      </c>
      <c r="BE53" s="1123">
        <v>2051</v>
      </c>
      <c r="BH53" s="1071" t="s">
        <v>2236</v>
      </c>
      <c r="BJ53" s="1220" t="s">
        <v>2209</v>
      </c>
      <c r="BL53" s="1220" t="s">
        <v>2209</v>
      </c>
    </row>
    <row customHeight="1" ht="11.25">
      <c r="A54" s="1077" t="s">
        <v>2263</v>
      </c>
      <c r="AX54" s="1123" t="s">
        <v>2264</v>
      </c>
      <c r="AZ54" s="1070" t="s">
        <v>2265</v>
      </c>
      <c r="BE54" s="1123">
        <v>2052</v>
      </c>
      <c r="BH54" s="1071" t="s">
        <v>2242</v>
      </c>
      <c r="BJ54" s="1220" t="s">
        <v>2213</v>
      </c>
      <c r="BL54" s="1220" t="s">
        <v>2213</v>
      </c>
    </row>
    <row customHeight="1" ht="11.25">
      <c r="A55" s="1077" t="s">
        <v>2266</v>
      </c>
      <c r="AX55" s="1123" t="s">
        <v>2267</v>
      </c>
      <c r="AZ55" s="1123" t="s">
        <v>1801</v>
      </c>
      <c r="BE55" s="1123">
        <v>2053</v>
      </c>
      <c r="BH55" s="1073" t="s">
        <v>22</v>
      </c>
      <c r="BJ55" s="1220" t="s">
        <v>1632</v>
      </c>
      <c r="BL55" s="1220" t="s">
        <v>1632</v>
      </c>
    </row>
    <row customHeight="1" ht="11.25">
      <c r="A56" s="1077" t="s">
        <v>2268</v>
      </c>
      <c r="D56" s="1121" t="s">
        <v>2269</v>
      </c>
      <c r="E56" s="1098" t="s">
        <v>111</v>
      </c>
      <c r="F56" s="1077" t="s">
        <v>2270</v>
      </c>
      <c r="AX56" s="1123" t="s">
        <v>2271</v>
      </c>
      <c r="AZ56" s="1123" t="s">
        <v>1827</v>
      </c>
      <c r="BE56" s="1123">
        <v>2054</v>
      </c>
      <c r="BH56" s="1073" t="s">
        <v>22</v>
      </c>
      <c r="BJ56" s="1220" t="s">
        <v>2220</v>
      </c>
      <c r="BL56" s="1220" t="s">
        <v>2220</v>
      </c>
    </row>
    <row customHeight="1" ht="11.25">
      <c r="A57" s="1077" t="s">
        <v>2272</v>
      </c>
      <c r="D57" s="1121" t="s">
        <v>2273</v>
      </c>
      <c r="E57" s="1098" t="s">
        <v>111</v>
      </c>
      <c r="F57" s="1077" t="s">
        <v>2270</v>
      </c>
      <c r="AX57" s="1123" t="s">
        <v>2274</v>
      </c>
      <c r="AZ57" s="1123" t="s">
        <v>1862</v>
      </c>
      <c r="BE57" s="1123">
        <v>2055</v>
      </c>
      <c r="BJ57" s="1220" t="s">
        <v>2229</v>
      </c>
      <c r="BL57" s="1220" t="s">
        <v>2229</v>
      </c>
    </row>
    <row customHeight="1" ht="11.25">
      <c r="A58" s="1077" t="s">
        <v>2275</v>
      </c>
      <c r="D58" s="1121" t="s">
        <v>2276</v>
      </c>
      <c r="E58" s="1098" t="s">
        <v>111</v>
      </c>
      <c r="F58" s="1077" t="s">
        <v>2270</v>
      </c>
      <c r="AX58" s="1123" t="s">
        <v>2277</v>
      </c>
      <c r="BE58" s="1123">
        <v>2056</v>
      </c>
      <c r="BJ58" s="1220" t="s">
        <v>2233</v>
      </c>
      <c r="BL58" s="1220" t="s">
        <v>2233</v>
      </c>
    </row>
    <row customHeight="1" ht="11.25">
      <c r="A59" s="1077" t="s">
        <v>2278</v>
      </c>
      <c r="D59" s="1121" t="s">
        <v>132</v>
      </c>
      <c r="E59" s="1098" t="s">
        <v>2165</v>
      </c>
      <c r="F59" s="1077" t="s">
        <v>2279</v>
      </c>
      <c r="AX59" s="1123" t="s">
        <v>2280</v>
      </c>
      <c r="AZ59" s="1070" t="s">
        <v>2281</v>
      </c>
      <c r="BE59" s="1123">
        <v>2057</v>
      </c>
      <c r="BJ59" s="1220" t="s">
        <v>2236</v>
      </c>
      <c r="BL59" s="1220" t="s">
        <v>2236</v>
      </c>
    </row>
    <row customHeight="1" ht="11.25">
      <c r="A60" s="1077" t="s">
        <v>2282</v>
      </c>
      <c r="D60" s="1121" t="s">
        <v>2283</v>
      </c>
      <c r="E60" s="1098" t="s">
        <v>2165</v>
      </c>
      <c r="F60" s="1077" t="s">
        <v>2279</v>
      </c>
      <c r="AX60" s="1123" t="s">
        <v>2284</v>
      </c>
      <c r="AZ60" s="1123" t="s">
        <v>1802</v>
      </c>
      <c r="BE60" s="1123">
        <v>2058</v>
      </c>
      <c r="BJ60" s="1220" t="s">
        <v>2242</v>
      </c>
      <c r="BL60" s="1220" t="s">
        <v>2242</v>
      </c>
    </row>
    <row customHeight="1" ht="11.25">
      <c r="A61" s="1077" t="s">
        <v>2285</v>
      </c>
      <c r="D61" s="1121" t="s">
        <v>2286</v>
      </c>
      <c r="E61" s="1098" t="s">
        <v>2165</v>
      </c>
      <c r="F61" s="1077" t="s">
        <v>2279</v>
      </c>
      <c r="AX61" s="1123" t="s">
        <v>2287</v>
      </c>
      <c r="AZ61" s="1123" t="s">
        <v>1828</v>
      </c>
      <c r="BE61" s="1123">
        <v>2059</v>
      </c>
      <c r="BL61" s="1220" t="s">
        <v>1624</v>
      </c>
    </row>
    <row customHeight="1" ht="11.25">
      <c r="A62" s="1077" t="s">
        <v>2288</v>
      </c>
      <c r="D62" s="1121" t="s">
        <v>131</v>
      </c>
      <c r="E62" s="1098">
        <v>30</v>
      </c>
      <c r="F62" s="1077" t="s">
        <v>2279</v>
      </c>
      <c r="AZ62" s="1123" t="s">
        <v>1863</v>
      </c>
      <c r="BE62" s="1123">
        <v>2060</v>
      </c>
      <c r="BL62" s="1220" t="s">
        <v>1626</v>
      </c>
    </row>
    <row customHeight="1" ht="11.25">
      <c r="A63" s="1077" t="s">
        <v>2289</v>
      </c>
      <c r="D63" s="1121" t="s">
        <v>2290</v>
      </c>
      <c r="E63" s="1098">
        <v>30</v>
      </c>
      <c r="F63" s="1077" t="s">
        <v>2279</v>
      </c>
      <c r="AZ63" s="1123" t="s">
        <v>1895</v>
      </c>
      <c r="BE63" s="1123">
        <v>2061</v>
      </c>
    </row>
    <row customHeight="1" ht="11.25">
      <c r="A64" s="1077" t="s">
        <v>2291</v>
      </c>
      <c r="D64" s="1121" t="s">
        <v>2292</v>
      </c>
      <c r="E64" s="1098">
        <v>30</v>
      </c>
      <c r="F64" s="1077" t="s">
        <v>2279</v>
      </c>
      <c r="AZ64" s="1123" t="s">
        <v>1918</v>
      </c>
      <c r="BE64" s="1123">
        <v>2062</v>
      </c>
    </row>
    <row customHeight="1" ht="11.25">
      <c r="A65" s="1077" t="s">
        <v>2293</v>
      </c>
      <c r="D65" s="1077"/>
      <c r="BE65" s="1123">
        <v>2063</v>
      </c>
    </row>
    <row customHeight="1" ht="11.25">
      <c r="A66" s="1077" t="s">
        <v>2294</v>
      </c>
      <c r="AZ66" s="1070" t="s">
        <v>2295</v>
      </c>
      <c r="BE66" s="1123">
        <v>2064</v>
      </c>
    </row>
    <row customHeight="1" ht="11.25">
      <c r="A67" s="1077" t="s">
        <v>2296</v>
      </c>
      <c r="AZ67" s="1123" t="s">
        <v>1803</v>
      </c>
      <c r="BE67" s="1123">
        <v>2065</v>
      </c>
    </row>
    <row customHeight="1" ht="11.25">
      <c r="A68" s="1077" t="s">
        <v>2297</v>
      </c>
      <c r="AZ68" s="1123" t="s">
        <v>1829</v>
      </c>
      <c r="BE68" s="1123">
        <v>2066</v>
      </c>
      <c r="BH68" s="1070" t="s">
        <v>2298</v>
      </c>
      <c r="BJ68" s="1070" t="s">
        <v>2299</v>
      </c>
      <c r="BL68" s="1070" t="s">
        <v>2300</v>
      </c>
      <c r="BN68" s="1070" t="s">
        <v>2301</v>
      </c>
    </row>
    <row customHeight="1" ht="11.25">
      <c r="A69" s="1077" t="s">
        <v>2302</v>
      </c>
      <c r="AZ69" s="1123" t="s">
        <v>1864</v>
      </c>
      <c r="BE69" s="1123">
        <v>2067</v>
      </c>
      <c r="BH69" s="1071" t="s">
        <v>2303</v>
      </c>
      <c r="BI69" s="1120" t="s">
        <v>109</v>
      </c>
      <c r="BJ69" s="1071" t="s">
        <v>2304</v>
      </c>
      <c r="BK69" s="1120" t="s">
        <v>109</v>
      </c>
      <c r="BL69" s="1071" t="s">
        <v>2305</v>
      </c>
      <c r="BM69" s="1073" t="s">
        <v>109</v>
      </c>
      <c r="BN69" s="1071" t="s">
        <v>2306</v>
      </c>
    </row>
    <row customHeight="1" ht="11.25">
      <c r="A70" s="1077" t="s">
        <v>2307</v>
      </c>
      <c r="AZ70" s="1123" t="s">
        <v>1896</v>
      </c>
      <c r="BE70" s="1123">
        <v>2068</v>
      </c>
      <c r="BH70" s="1071" t="s">
        <v>2308</v>
      </c>
      <c r="BJ70" s="1071" t="s">
        <v>2309</v>
      </c>
      <c r="BL70" s="1071" t="s">
        <v>2310</v>
      </c>
      <c r="BN70" s="1071" t="s">
        <v>2311</v>
      </c>
    </row>
    <row customHeight="1" ht="11.25">
      <c r="A71" s="1077" t="s">
        <v>2312</v>
      </c>
      <c r="AZ71" s="1123" t="s">
        <v>1898</v>
      </c>
      <c r="BE71" s="1123">
        <v>2069</v>
      </c>
      <c r="BH71" s="1071" t="s">
        <v>2313</v>
      </c>
      <c r="BI71" s="1120" t="s">
        <v>90</v>
      </c>
      <c r="BJ71" s="1071" t="s">
        <v>2314</v>
      </c>
      <c r="BK71" s="1120" t="s">
        <v>90</v>
      </c>
      <c r="BL71" s="1071" t="s">
        <v>2315</v>
      </c>
      <c r="BM71" s="1073" t="s">
        <v>90</v>
      </c>
      <c r="BN71" s="1071" t="s">
        <v>2316</v>
      </c>
    </row>
    <row customHeight="1" ht="11.25">
      <c r="A72" s="1077" t="s">
        <v>2317</v>
      </c>
      <c r="AZ72" s="1123" t="s">
        <v>19</v>
      </c>
      <c r="BE72" s="1123">
        <v>2070</v>
      </c>
      <c r="BH72" s="1071" t="s">
        <v>2318</v>
      </c>
      <c r="BJ72" s="1071" t="s">
        <v>2318</v>
      </c>
      <c r="BL72" s="1071" t="s">
        <v>2318</v>
      </c>
      <c r="BN72" s="1071" t="s">
        <v>2319</v>
      </c>
    </row>
    <row customHeight="1" ht="11.25">
      <c r="A73" s="1077" t="s">
        <v>2320</v>
      </c>
      <c r="BH73" s="1071" t="s">
        <v>2321</v>
      </c>
      <c r="BI73" s="1120" t="s">
        <v>111</v>
      </c>
      <c r="BJ73" s="1071" t="s">
        <v>2322</v>
      </c>
      <c r="BK73" s="1120" t="s">
        <v>111</v>
      </c>
      <c r="BL73" s="1071" t="s">
        <v>2323</v>
      </c>
      <c r="BM73" s="1073" t="s">
        <v>111</v>
      </c>
      <c r="BN73" s="1071" t="s">
        <v>2324</v>
      </c>
    </row>
    <row customHeight="1" ht="11.25">
      <c r="A74" s="1077" t="s">
        <v>2325</v>
      </c>
      <c r="BH74" s="1071" t="s">
        <v>2326</v>
      </c>
      <c r="BJ74" s="1071" t="s">
        <v>2327</v>
      </c>
      <c r="BL74" s="1071" t="s">
        <v>2328</v>
      </c>
      <c r="BN74" s="1071" t="s">
        <v>2329</v>
      </c>
    </row>
    <row customHeight="1" ht="11.25">
      <c r="A75" s="1077" t="s">
        <v>2330</v>
      </c>
      <c r="AZ75" s="1070" t="s">
        <v>2331</v>
      </c>
      <c r="BH75" s="1071" t="s">
        <v>2332</v>
      </c>
      <c r="BJ75" s="1071" t="s">
        <v>2332</v>
      </c>
      <c r="BL75" s="1071" t="s">
        <v>2332</v>
      </c>
    </row>
    <row customHeight="1" ht="11.25">
      <c r="A76" s="1077" t="s">
        <v>2333</v>
      </c>
      <c r="AZ76" s="1123" t="s">
        <v>1812</v>
      </c>
      <c r="BH76" s="1071" t="s">
        <v>2334</v>
      </c>
      <c r="BJ76" s="1071" t="s">
        <v>2335</v>
      </c>
      <c r="BL76" s="1071" t="s">
        <v>2336</v>
      </c>
    </row>
    <row customHeight="1" ht="11.25">
      <c r="A77" s="1077" t="s">
        <v>2337</v>
      </c>
      <c r="AZ77" s="1123" t="s">
        <v>1839</v>
      </c>
    </row>
    <row customHeight="1" ht="11.25">
      <c r="A78" s="1077" t="s">
        <v>2338</v>
      </c>
      <c r="AZ78" s="1123" t="s">
        <v>1871</v>
      </c>
    </row>
    <row customHeight="1" ht="11.25">
      <c r="A79" s="1077" t="s">
        <v>2339</v>
      </c>
      <c r="AZ79" s="1123" t="s">
        <v>1902</v>
      </c>
      <c r="BH79" s="1070" t="s">
        <v>2340</v>
      </c>
      <c r="BJ79" s="1070" t="s">
        <v>2341</v>
      </c>
      <c r="BL79" s="1070" t="s">
        <v>2342</v>
      </c>
    </row>
    <row customHeight="1" ht="11.25">
      <c r="A80" s="1077" t="s">
        <v>2343</v>
      </c>
      <c r="AZ80" s="1123" t="s">
        <v>1923</v>
      </c>
      <c r="BH80" s="1071" t="s">
        <v>2344</v>
      </c>
      <c r="BJ80" s="1071" t="s">
        <v>2345</v>
      </c>
      <c r="BL80" s="1071" t="s">
        <v>2346</v>
      </c>
    </row>
    <row customHeight="1" ht="11.25">
      <c r="A81" s="1077" t="s">
        <v>2347</v>
      </c>
      <c r="AZ81" s="1123" t="s">
        <v>1940</v>
      </c>
      <c r="BH81" s="1071" t="s">
        <v>2348</v>
      </c>
      <c r="BJ81" s="1071" t="s">
        <v>2349</v>
      </c>
      <c r="BL81" s="1071" t="s">
        <v>2350</v>
      </c>
    </row>
    <row customHeight="1" ht="11.25">
      <c r="A82" s="1077" t="s">
        <v>2351</v>
      </c>
      <c r="AZ82" s="1123" t="s">
        <v>1955</v>
      </c>
      <c r="BH82" s="1071" t="s">
        <v>2352</v>
      </c>
      <c r="BJ82" s="1071" t="s">
        <v>2353</v>
      </c>
      <c r="BL82" s="1071" t="s">
        <v>2354</v>
      </c>
    </row>
    <row customHeight="1" ht="11.25">
      <c r="A83" s="1077" t="s">
        <v>2355</v>
      </c>
      <c r="BH83" s="1071" t="s">
        <v>2356</v>
      </c>
      <c r="BJ83" s="1071" t="s">
        <v>2357</v>
      </c>
      <c r="BL83" s="1071" t="s">
        <v>2358</v>
      </c>
    </row>
    <row customHeight="1" ht="11.25">
      <c r="A84" s="1077" t="s">
        <v>2359</v>
      </c>
      <c r="AZ84" s="1070" t="s">
        <v>2360</v>
      </c>
    </row>
    <row customHeight="1" ht="11.25">
      <c r="A85" s="1873" t="s">
        <v>2361</v>
      </c>
      <c r="AZ85" s="1123" t="s">
        <v>2362</v>
      </c>
    </row>
    <row customHeight="1" ht="11.25">
      <c r="A86" s="1077" t="s">
        <v>2363</v>
      </c>
      <c r="AZ86" s="1123" t="s">
        <v>2364</v>
      </c>
      <c r="BH86" s="1070" t="s">
        <v>2365</v>
      </c>
      <c r="BJ86" s="1070" t="s">
        <v>2366</v>
      </c>
      <c r="BL86" s="1070" t="s">
        <v>2367</v>
      </c>
    </row>
    <row customHeight="1" ht="11.25">
      <c r="A87" s="1077" t="s">
        <v>2368</v>
      </c>
      <c r="AZ87" s="1123" t="s">
        <v>2369</v>
      </c>
      <c r="BH87" s="1071" t="s">
        <v>2370</v>
      </c>
      <c r="BJ87" s="1071" t="s">
        <v>2371</v>
      </c>
      <c r="BL87" s="1071" t="s">
        <v>2372</v>
      </c>
    </row>
    <row customHeight="1" ht="11.25">
      <c r="A88" s="1077" t="s">
        <v>2373</v>
      </c>
      <c r="AZ88" s="1609"/>
      <c r="BH88" s="1071" t="s">
        <v>2374</v>
      </c>
      <c r="BJ88" s="1071" t="s">
        <v>2375</v>
      </c>
      <c r="BL88" s="1071" t="s">
        <v>2376</v>
      </c>
    </row>
    <row customHeight="1" ht="11.25">
      <c r="A89" s="1077" t="s">
        <v>2377</v>
      </c>
      <c r="AZ89" s="1070" t="s">
        <v>2378</v>
      </c>
    </row>
    <row customHeight="1" ht="11.25">
      <c r="A90" s="1077" t="s">
        <v>2379</v>
      </c>
      <c r="AZ90" s="1123" t="s">
        <v>1602</v>
      </c>
    </row>
    <row customHeight="1" ht="11.25">
      <c r="A91" s="1077" t="s">
        <v>16</v>
      </c>
      <c r="AZ91" s="1123" t="s">
        <v>1638</v>
      </c>
      <c r="BH91" s="1070" t="s">
        <v>2380</v>
      </c>
      <c r="BJ91" s="1070" t="s">
        <v>2381</v>
      </c>
      <c r="BL91" s="1070" t="s">
        <v>2382</v>
      </c>
    </row>
    <row customHeight="1" ht="11.25">
      <c r="AZ92" s="1123" t="s">
        <v>2383</v>
      </c>
      <c r="BH92" s="1071" t="s">
        <v>2384</v>
      </c>
      <c r="BJ92" s="1071" t="s">
        <v>2385</v>
      </c>
      <c r="BL92" s="1071" t="s">
        <v>2386</v>
      </c>
    </row>
    <row customHeight="1" ht="11.25">
      <c r="AZ93" s="1123" t="s">
        <v>2387</v>
      </c>
      <c r="BH93" s="1071" t="s">
        <v>2388</v>
      </c>
      <c r="BJ93" s="1071" t="s">
        <v>2389</v>
      </c>
      <c r="BL93" s="1071" t="s">
        <v>2390</v>
      </c>
    </row>
    <row customHeight="1" ht="11.25">
      <c r="AZ94" s="1123" t="s">
        <v>2391</v>
      </c>
    </row>
    <row r="96" customHeight="1" ht="11.25">
      <c r="AZ96" s="1070" t="s">
        <v>2392</v>
      </c>
      <c r="BH96" s="1070" t="s">
        <v>2393</v>
      </c>
      <c r="BJ96" s="1070" t="s">
        <v>2394</v>
      </c>
      <c r="BL96" s="1070" t="s">
        <v>2395</v>
      </c>
      <c r="BN96" s="1070" t="s">
        <v>2396</v>
      </c>
    </row>
    <row customHeight="1" ht="11.25">
      <c r="AZ97" s="1904" t="s">
        <v>2397</v>
      </c>
      <c r="BA97" s="1905" t="s">
        <v>2398</v>
      </c>
      <c r="BH97" s="1071" t="s">
        <v>2399</v>
      </c>
      <c r="BJ97" s="1071" t="s">
        <v>2400</v>
      </c>
      <c r="BL97" s="1071" t="s">
        <v>2401</v>
      </c>
      <c r="BN97" s="1071" t="s">
        <v>2402</v>
      </c>
    </row>
    <row customHeight="1" ht="11.25">
      <c r="AZ98" s="1904" t="s">
        <v>2403</v>
      </c>
      <c r="BA98" s="1905" t="s">
        <v>2404</v>
      </c>
      <c r="BH98" s="1071" t="s">
        <v>2405</v>
      </c>
      <c r="BJ98" s="1071" t="s">
        <v>2406</v>
      </c>
      <c r="BL98" s="1071" t="s">
        <v>2407</v>
      </c>
      <c r="BN98" s="1071" t="s">
        <v>2408</v>
      </c>
    </row>
    <row customHeight="1" ht="22.5">
      <c r="AZ99" s="1904" t="s">
        <v>2409</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2410</v>
      </c>
      <c r="BJ99" s="1071" t="s">
        <v>2411</v>
      </c>
      <c r="BL99" s="1071" t="s">
        <v>2412</v>
      </c>
      <c r="BN99" s="1071" t="s">
        <v>2413</v>
      </c>
    </row>
    <row customHeight="1" ht="22.5">
      <c r="AZ100" s="1904" t="s">
        <v>2414</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2001</v>
      </c>
      <c r="BL100" s="1071" t="s">
        <v>2001</v>
      </c>
      <c r="BN100" s="1071" t="s">
        <v>2415</v>
      </c>
    </row>
    <row customHeight="1" ht="22.5">
      <c r="AZ101" s="1904" t="s">
        <v>2416</v>
      </c>
      <c r="BA101" s="1905" t="s">
        <v>2417</v>
      </c>
      <c r="BN101" s="1071" t="s">
        <v>2418</v>
      </c>
    </row>
    <row customHeight="1" ht="22.5">
      <c r="AZ102" s="1904" t="s">
        <v>2419</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2420</v>
      </c>
    </row>
    <row customHeight="1" ht="11.25">
      <c r="AZ103" s="1904" t="s">
        <v>2421</v>
      </c>
      <c r="BA103" s="1905" t="s">
        <v>2422</v>
      </c>
      <c r="BN103" s="1071" t="s">
        <v>2423</v>
      </c>
    </row>
    <row customHeight="1" ht="11.25">
      <c r="BN104" s="1071" t="s">
        <v>2424</v>
      </c>
    </row>
    <row customHeight="1" ht="11.25">
      <c r="AZ105" s="1695" t="s">
        <v>2425</v>
      </c>
    </row>
    <row customHeight="1" ht="11.25">
      <c r="AZ106" s="1123" t="s">
        <v>2426</v>
      </c>
    </row>
    <row customHeight="1" ht="11.25">
      <c r="AZ107" s="1123" t="s">
        <v>2427</v>
      </c>
      <c r="BH107" s="1070" t="s">
        <v>2428</v>
      </c>
      <c r="BJ107" s="1070" t="s">
        <v>2429</v>
      </c>
      <c r="BL107" s="1070" t="s">
        <v>2430</v>
      </c>
      <c r="BN107" s="1070" t="s">
        <v>2431</v>
      </c>
    </row>
    <row customHeight="1" ht="11.25">
      <c r="AZ108" s="1123" t="s">
        <v>570</v>
      </c>
      <c r="BH108" s="1071" t="s">
        <v>2432</v>
      </c>
      <c r="BJ108" s="1071" t="s">
        <v>2433</v>
      </c>
      <c r="BL108" s="1071" t="s">
        <v>2087</v>
      </c>
      <c r="BN108" s="1071" t="s">
        <v>2434</v>
      </c>
    </row>
    <row customHeight="1" ht="11.25">
      <c r="BH109" s="1071" t="s">
        <v>2435</v>
      </c>
    </row>
    <row customHeight="1" ht="11.25">
      <c r="AZ110" s="1695" t="s">
        <v>2436</v>
      </c>
      <c r="BH110" s="1071" t="s">
        <v>2435</v>
      </c>
    </row>
    <row customHeight="1" ht="11.25">
      <c r="AZ111" s="1904" t="s">
        <v>2397</v>
      </c>
      <c r="BA111" s="1905" t="s">
        <v>2398</v>
      </c>
    </row>
    <row customHeight="1" ht="11.25">
      <c r="AZ112" s="1904" t="s">
        <v>2403</v>
      </c>
      <c r="BA112" s="1905" t="s">
        <v>2404</v>
      </c>
    </row>
    <row customHeight="1" ht="22.5">
      <c r="AZ113" s="1904" t="s">
        <v>2409</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2414</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2437</v>
      </c>
    </row>
    <row customHeight="1" ht="22.5">
      <c r="AZ115" s="1904" t="s">
        <v>2419</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1799</v>
      </c>
    </row>
    <row customHeight="1" ht="11.25">
      <c r="AZ116" s="1904" t="s">
        <v>2421</v>
      </c>
      <c r="BA116" s="1905" t="s">
        <v>2422</v>
      </c>
      <c r="BH116" s="1071" t="s">
        <v>1825</v>
      </c>
    </row>
    <row customHeight="1" ht="11.25">
      <c r="BH117" s="1071" t="s">
        <v>1860</v>
      </c>
    </row>
    <row customHeight="1" ht="11.25">
      <c r="BH118" s="1071" t="s">
        <v>1893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23EA7-FBAF-3CFE-49A3-0.D3A524C}"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298</v>
      </c>
      <c r="J1" s="458" t="s">
        <v>14</v>
      </c>
    </row>
    <row customHeight="1" ht="22.5" hidden="1">
      <c r="A2" s="505"/>
      <c r="B2" s="505"/>
      <c r="C2" s="1733" t="s">
        <v>688</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Ярославская область</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299</v>
      </c>
      <c r="E9" s="2208"/>
      <c r="F9" s="2208"/>
      <c r="G9" s="2211" t="s">
        <v>300</v>
      </c>
      <c r="J9" s="458">
        <v>11</v>
      </c>
    </row>
    <row customHeight="1" ht="11.549999999999999">
      <c r="A10" s="505"/>
      <c r="B10" s="505"/>
      <c r="C10" s="460"/>
      <c r="D10" s="1477" t="s">
        <v>88</v>
      </c>
      <c r="E10" s="1479" t="s">
        <v>301</v>
      </c>
      <c r="F10" s="1479" t="s">
        <v>302</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"ТГК-2"</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2438</v>
      </c>
      <c r="F13" s="1524" t="s">
        <v>305</v>
      </c>
      <c r="G13" s="477"/>
      <c r="H13" s="1536"/>
      <c r="J13" s="458">
        <v>19</v>
      </c>
    </row>
    <row customHeight="1" ht="19.95">
      <c r="A14" s="505"/>
      <c r="B14" s="505"/>
      <c r="C14" s="460"/>
      <c r="D14" s="1526" t="s">
        <v>708</v>
      </c>
      <c r="E14" s="1527" t="s">
        <v>2439</v>
      </c>
      <c r="F14" s="1529"/>
      <c r="G14" s="1528" t="s">
        <v>2440</v>
      </c>
      <c r="H14" s="1536"/>
      <c r="J14" s="458">
        <v>19</v>
      </c>
    </row>
    <row customHeight="1" ht="19.95">
      <c r="A15" s="505"/>
      <c r="B15" s="505"/>
      <c r="C15" s="460"/>
      <c r="D15" s="1526" t="s">
        <v>306</v>
      </c>
      <c r="E15" s="1527" t="s">
        <v>2441</v>
      </c>
      <c r="F15" s="1529"/>
      <c r="G15" s="1528" t="s">
        <v>2442</v>
      </c>
      <c r="H15" s="1536"/>
      <c r="J15" s="458">
        <v>19</v>
      </c>
    </row>
    <row customHeight="1" ht="24">
      <c r="A16" s="505"/>
      <c r="B16" s="505"/>
      <c r="C16" s="460"/>
      <c r="D16" s="1526" t="s">
        <v>309</v>
      </c>
      <c r="E16" s="1525" t="s">
        <v>2443</v>
      </c>
      <c r="F16" s="1534"/>
      <c r="G16" s="477" t="s">
        <v>2444</v>
      </c>
      <c r="H16" s="1536"/>
      <c r="J16" s="458">
        <v>23</v>
      </c>
    </row>
    <row customHeight="1" ht="48.29999999999999">
      <c r="A17" s="505"/>
      <c r="B17" s="505"/>
      <c r="C17" s="460"/>
      <c r="D17" s="1523">
        <v>3</v>
      </c>
      <c r="E17" s="1530" t="s">
        <v>2445</v>
      </c>
      <c r="F17" s="1529"/>
      <c r="G17" s="477" t="s">
        <v>2446</v>
      </c>
      <c r="H17" s="1536"/>
      <c r="J17" s="458">
        <v>46</v>
      </c>
    </row>
    <row customHeight="1" ht="48.29999999999999">
      <c r="A18" s="1478">
        <v>1</v>
      </c>
      <c r="B18" s="505"/>
      <c r="C18" s="1480"/>
      <c r="D18" s="1523" t="s">
        <v>91</v>
      </c>
      <c r="E18" s="1530" t="s">
        <v>2447</v>
      </c>
      <c r="F18" s="1529"/>
      <c r="G18" s="477" t="s">
        <v>2446</v>
      </c>
      <c r="H18" s="1536"/>
      <c r="I18" s="855"/>
      <c r="J18" s="458">
        <v>46</v>
      </c>
    </row>
    <row customHeight="1" ht="23.25">
      <c r="A19" s="505"/>
      <c r="B19" s="505"/>
      <c r="C19" s="460"/>
      <c r="D19" s="1523" t="s">
        <v>111</v>
      </c>
      <c r="E19" s="1530" t="s">
        <v>2448</v>
      </c>
      <c r="F19" s="1524" t="s">
        <v>305</v>
      </c>
      <c r="G19" s="2474" t="s">
        <v>2449</v>
      </c>
      <c r="H19" s="478"/>
      <c r="J19" s="458">
        <v>22</v>
      </c>
    </row>
    <row s="1533" customFormat="1" customHeight="1" ht="5.25" hidden="1">
      <c r="A20" s="505"/>
      <c r="B20" s="505"/>
      <c r="C20" s="1532"/>
      <c r="D20" s="1531" t="s">
        <v>1700</v>
      </c>
      <c r="E20" s="1017"/>
      <c r="F20" s="1016"/>
      <c r="G20" s="2475"/>
      <c r="J20" s="1533">
        <v>0</v>
      </c>
    </row>
    <row customHeight="1" ht="15.75">
      <c r="A21" s="505"/>
      <c r="B21" s="505"/>
      <c r="C21" s="460"/>
      <c r="D21" s="470"/>
      <c r="E21" s="418" t="s">
        <v>338</v>
      </c>
      <c r="F21" s="472"/>
      <c r="G21" s="2476"/>
      <c r="H21" s="1536"/>
      <c r="J21" s="458">
        <v>15</v>
      </c>
    </row>
    <row s="504" customFormat="1" customHeight="1" ht="26.25">
      <c r="A22" s="505"/>
      <c r="B22" s="505"/>
      <c r="C22" s="505"/>
      <c r="D22" s="1523" t="s">
        <v>92</v>
      </c>
      <c r="E22" s="477" t="s">
        <v>2450</v>
      </c>
      <c r="F22" s="1529"/>
      <c r="G22" s="477" t="s">
        <v>2451</v>
      </c>
      <c r="H22" s="1535"/>
      <c r="J22" s="504">
        <v>25</v>
      </c>
    </row>
    <row s="504" customFormat="1" customHeight="1" ht="19.95">
      <c r="A23" s="505"/>
      <c r="B23" s="505"/>
      <c r="C23" s="505"/>
      <c r="D23" s="1523" t="s">
        <v>93</v>
      </c>
      <c r="E23" s="1530" t="s">
        <v>2452</v>
      </c>
      <c r="F23" s="1534"/>
      <c r="G23" s="477" t="s">
        <v>2453</v>
      </c>
      <c r="H23" s="1535"/>
      <c r="J23" s="504">
        <v>19</v>
      </c>
    </row>
    <row s="504" customFormat="1" customHeight="1" ht="144" hidden="1">
      <c r="A24" s="505"/>
      <c r="B24" s="505"/>
      <c r="C24" s="505"/>
      <c r="D24" s="1523" t="s">
        <v>112</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82</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DDF3C-1028-95E9-C991-0.5645DBCE}"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2454</v>
      </c>
      <c r="G1" s="1634" t="s">
        <v>48</v>
      </c>
      <c r="H1" s="1634" t="s">
        <v>50</v>
      </c>
      <c r="IU1" s="1158" t="s">
        <v>14</v>
      </c>
    </row>
    <row s="1853" customFormat="1" customHeight="1" ht="22.5" hidden="1">
      <c r="A2" s="834"/>
      <c r="B2" s="1163">
        <v>1</v>
      </c>
      <c r="C2" s="1163"/>
      <c r="D2" s="1931" t="s">
        <v>688</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83</v>
      </c>
      <c r="G3" s="497" t="s">
        <v>84</v>
      </c>
      <c r="H3" s="497"/>
      <c r="I3" s="497"/>
      <c r="J3" s="230" t="s">
        <v>85</v>
      </c>
      <c r="K3" s="250" t="s">
        <v>83</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299</v>
      </c>
      <c r="F7" s="2105"/>
      <c r="G7" s="2105"/>
      <c r="H7" s="2105"/>
      <c r="I7" s="2105"/>
      <c r="J7" s="2477" t="s">
        <v>300</v>
      </c>
      <c r="K7" s="503"/>
      <c r="L7" s="503"/>
      <c r="M7" s="503"/>
      <c r="N7" s="503"/>
      <c r="O7" s="229"/>
      <c r="P7" s="503"/>
      <c r="Q7" s="228"/>
      <c r="R7" s="228"/>
      <c r="S7" s="228"/>
      <c r="T7" s="228"/>
      <c r="IU7" s="510">
        <v>14</v>
      </c>
    </row>
    <row s="1822" customFormat="1" customHeight="1" ht="21">
      <c r="A8" s="1158"/>
      <c r="B8" s="1163"/>
      <c r="C8" s="1158"/>
      <c r="D8" s="1498"/>
      <c r="E8" s="1551" t="s">
        <v>88</v>
      </c>
      <c r="F8" s="1543" t="s">
        <v>2454</v>
      </c>
      <c r="G8" s="1543" t="s">
        <v>48</v>
      </c>
      <c r="H8" s="1543" t="s">
        <v>50</v>
      </c>
      <c r="I8" s="1543" t="s">
        <v>2455</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2456</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82</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247B7-30BC-9F42-DE8E-0.A2E19FB7}"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688</v>
      </c>
      <c r="E2" s="1892"/>
      <c r="F2" s="1895" t="str">
        <f>IF(ROIV_INFO_NAME="","",ROIV_INFO_NAME)</f>
        <v>ПАО "ТГК-2"</v>
      </c>
      <c r="G2" s="1920" t="s">
        <v>22</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83</v>
      </c>
      <c r="G3" s="1738" t="s">
        <v>84</v>
      </c>
      <c r="H3" s="497"/>
      <c r="I3" s="497"/>
      <c r="J3" s="497"/>
      <c r="K3" s="497"/>
      <c r="L3" s="230" t="s">
        <v>85</v>
      </c>
      <c r="M3" s="250" t="s">
        <v>83</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299</v>
      </c>
      <c r="F7" s="2105"/>
      <c r="G7" s="2105"/>
      <c r="H7" s="2105"/>
      <c r="I7" s="2105"/>
      <c r="J7" s="2105"/>
      <c r="K7" s="2105"/>
      <c r="L7" s="2477" t="s">
        <v>300</v>
      </c>
      <c r="M7" s="503"/>
      <c r="N7" s="503"/>
      <c r="O7" s="503"/>
      <c r="P7" s="503"/>
      <c r="Q7" s="229"/>
      <c r="R7" s="503"/>
      <c r="S7" s="228"/>
      <c r="T7" s="228"/>
      <c r="U7" s="228"/>
      <c r="V7" s="228"/>
      <c r="IW7" s="510">
        <v>14</v>
      </c>
    </row>
    <row s="1822" customFormat="1" customHeight="1" ht="67.2">
      <c r="A8" s="1158"/>
      <c r="B8" s="1163"/>
      <c r="C8" s="1158"/>
      <c r="D8" s="1498"/>
      <c r="E8" s="2481" t="s">
        <v>88</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2457</v>
      </c>
      <c r="H9" s="1540" t="s">
        <v>2458</v>
      </c>
      <c r="I9" s="1540" t="s">
        <v>2459</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"ТГК-2"</v>
      </c>
      <c r="G10" s="1735" t="s">
        <v>22</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2460</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82</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76608-5E7C-7D5E-0981-0.AEE132FE}"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688</v>
      </c>
      <c r="E2" s="1907"/>
      <c r="F2" s="1909" t="str">
        <f>IF(ROIV_INFO_NAME="","",ROIV_INFO_NAME)</f>
        <v>ПАО "ТГК-2"</v>
      </c>
      <c r="G2" s="1735" t="s">
        <v>22</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83</v>
      </c>
      <c r="G3" s="1738" t="s">
        <v>84</v>
      </c>
      <c r="H3" s="1896"/>
      <c r="I3" s="1896"/>
      <c r="J3" s="1896"/>
      <c r="K3" s="1896"/>
      <c r="L3" s="230" t="s">
        <v>85</v>
      </c>
      <c r="M3" s="251" t="s">
        <v>83</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299</v>
      </c>
      <c r="F7" s="2105"/>
      <c r="G7" s="2105"/>
      <c r="H7" s="2105"/>
      <c r="I7" s="2105"/>
      <c r="J7" s="2105"/>
      <c r="K7" s="2105"/>
      <c r="L7" s="2477" t="s">
        <v>300</v>
      </c>
      <c r="M7" s="1627"/>
      <c r="N7" s="1627"/>
      <c r="O7" s="1627"/>
      <c r="P7" s="1627"/>
      <c r="Q7" s="1627"/>
      <c r="R7" s="1627"/>
      <c r="S7" s="228"/>
      <c r="T7" s="228"/>
      <c r="U7" s="228"/>
      <c r="V7" s="228"/>
      <c r="IW7" s="1612">
        <v>14</v>
      </c>
    </row>
    <row s="1822" customFormat="1" customHeight="1" ht="67.2">
      <c r="A8" s="1634"/>
      <c r="B8" s="1369"/>
      <c r="C8" s="1634"/>
      <c r="D8" s="1518"/>
      <c r="E8" s="2481" t="s">
        <v>88</v>
      </c>
      <c r="F8" s="2481" t="s">
        <v>2461</v>
      </c>
      <c r="G8" s="2483" t="s">
        <v>2462</v>
      </c>
      <c r="H8" s="2484"/>
      <c r="I8" s="2485"/>
      <c r="J8" s="2481" t="s">
        <v>2463</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2457</v>
      </c>
      <c r="H9" s="1897" t="s">
        <v>2458</v>
      </c>
      <c r="I9" s="1897" t="s">
        <v>2459</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"ТГК-2"</v>
      </c>
      <c r="G10" s="1736" t="s">
        <v>22</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2460</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82</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404F33-8E96-1F7D-3E41-0.FA78BBDE}"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688</v>
      </c>
      <c r="E2" s="2130">
        <v>1</v>
      </c>
      <c r="F2" s="2306" t="str">
        <f>IF(region_name="","",region_name)</f>
        <v>Ярославская область</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2464</v>
      </c>
      <c r="L3" s="1546"/>
      <c r="M3" s="1923"/>
      <c r="N3" s="1916"/>
      <c r="O3" s="1538"/>
      <c r="P3" s="514"/>
      <c r="Q3" s="426">
        <v>0</v>
      </c>
    </row>
    <row s="1645" customFormat="1" customHeight="1" ht="5.25" hidden="1">
      <c r="A4" s="499"/>
      <c r="D4" s="497"/>
      <c r="F4" s="250" t="s">
        <v>83</v>
      </c>
      <c r="G4" s="497" t="s">
        <v>84</v>
      </c>
      <c r="H4" s="497"/>
      <c r="I4" s="1926"/>
      <c r="J4" s="1547"/>
      <c r="K4" s="1914"/>
      <c r="L4" s="1914"/>
      <c r="M4" s="1914"/>
      <c r="N4" s="1910"/>
      <c r="O4" s="250" t="s">
        <v>83</v>
      </c>
      <c r="P4" s="250"/>
      <c r="Q4" s="514">
        <v>0</v>
      </c>
    </row>
    <row s="1853" customFormat="1" customHeight="1" ht="22.5" hidden="1">
      <c r="A5" s="1644"/>
      <c r="B5" s="1369">
        <v>1</v>
      </c>
      <c r="C5" s="1369"/>
      <c r="D5" s="804"/>
      <c r="E5" s="1916"/>
      <c r="F5" s="1916"/>
      <c r="G5" s="1916"/>
      <c r="H5" s="1927"/>
      <c r="I5" s="1932" t="s">
        <v>688</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299</v>
      </c>
      <c r="F10" s="2130"/>
      <c r="G10" s="2130"/>
      <c r="H10" s="2130"/>
      <c r="I10" s="2130"/>
      <c r="J10" s="2130"/>
      <c r="K10" s="2130"/>
      <c r="L10" s="2130"/>
      <c r="M10" s="2104"/>
      <c r="N10" s="2481" t="s">
        <v>300</v>
      </c>
      <c r="O10" s="503"/>
      <c r="P10" s="503"/>
      <c r="Q10" s="510">
        <v>14</v>
      </c>
    </row>
    <row s="1822" customFormat="1" customHeight="1" ht="44.25">
      <c r="A11" s="1634"/>
      <c r="B11" s="1369"/>
      <c r="C11" s="1634"/>
      <c r="D11" s="1518"/>
      <c r="E11" s="2495" t="s">
        <v>88</v>
      </c>
      <c r="F11" s="2495" t="s">
        <v>303</v>
      </c>
      <c r="G11" s="2495" t="s">
        <v>2465</v>
      </c>
      <c r="H11" s="2495"/>
      <c r="I11" s="2495" t="s">
        <v>2466</v>
      </c>
      <c r="J11" s="2495"/>
      <c r="K11" s="2495"/>
      <c r="L11" s="2495" t="s">
        <v>2467</v>
      </c>
      <c r="M11" s="2483" t="s">
        <v>2468</v>
      </c>
      <c r="N11" s="2494"/>
      <c r="O11" s="1627"/>
      <c r="P11" s="1627"/>
      <c r="Q11" s="1612">
        <v>42</v>
      </c>
    </row>
    <row s="1822" customFormat="1" customHeight="1" ht="29.25">
      <c r="A12" s="1158"/>
      <c r="B12" s="1163"/>
      <c r="C12" s="1158"/>
      <c r="D12" s="1498"/>
      <c r="E12" s="2481"/>
      <c r="F12" s="2495"/>
      <c r="G12" s="1912" t="s">
        <v>2469</v>
      </c>
      <c r="H12" s="1912" t="s">
        <v>307</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Ярославская область</v>
      </c>
      <c r="G13" s="2490"/>
      <c r="H13" s="2497"/>
      <c r="I13" s="477"/>
      <c r="J13" s="1908">
        <v>1</v>
      </c>
      <c r="K13" s="1921"/>
      <c r="L13" s="1922"/>
      <c r="M13" s="1922"/>
      <c r="N13" s="2491" t="s">
        <v>2470</v>
      </c>
      <c r="O13" s="1538"/>
      <c r="P13" s="514"/>
      <c r="Q13" s="426">
        <v>22</v>
      </c>
    </row>
    <row s="1853" customFormat="1" customHeight="1" ht="23.25">
      <c r="A14" s="2102"/>
      <c r="B14" s="1163"/>
      <c r="C14" s="1163"/>
      <c r="D14" s="804"/>
      <c r="E14" s="2130"/>
      <c r="F14" s="2489"/>
      <c r="G14" s="2490"/>
      <c r="H14" s="2498"/>
      <c r="I14" s="424"/>
      <c r="J14" s="1503"/>
      <c r="K14" s="1503" t="s">
        <v>2464</v>
      </c>
      <c r="L14" s="1546"/>
      <c r="M14" s="1546"/>
      <c r="N14" s="2492"/>
      <c r="O14" s="1538"/>
      <c r="P14" s="514"/>
      <c r="Q14" s="426">
        <v>22</v>
      </c>
    </row>
    <row s="1853" customFormat="1" customHeight="1" ht="23.25">
      <c r="A15" s="2102"/>
      <c r="B15" s="1163"/>
      <c r="C15" s="415"/>
      <c r="D15" s="804"/>
      <c r="E15" s="424"/>
      <c r="F15" s="1503" t="s">
        <v>2456</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82</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E95FEB-81BA-EC07-07C8-0.D9D7692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2471</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299</v>
      </c>
      <c r="E8" s="2212"/>
      <c r="F8" s="2212"/>
      <c r="G8" s="2212"/>
      <c r="H8" s="2212"/>
      <c r="I8" s="2212" t="s">
        <v>300</v>
      </c>
      <c r="M8" s="124">
        <v>14</v>
      </c>
    </row>
    <row customHeight="1" ht="29.25">
      <c r="D9" s="2212" t="s">
        <v>88</v>
      </c>
      <c r="E9" s="2212" t="s">
        <v>2472</v>
      </c>
      <c r="F9" s="2212"/>
      <c r="G9" s="2212"/>
      <c r="H9" s="2212"/>
      <c r="I9" s="2212"/>
      <c r="M9" s="124">
        <v>28</v>
      </c>
    </row>
    <row customHeight="1" ht="24">
      <c r="D10" s="2212"/>
      <c r="E10" s="130" t="s">
        <v>2473</v>
      </c>
      <c r="F10" s="130" t="s">
        <v>2474</v>
      </c>
      <c r="G10" s="130" t="s">
        <v>2475</v>
      </c>
      <c r="H10" s="130" t="s">
        <v>389</v>
      </c>
      <c r="I10" s="2212"/>
      <c r="M10" s="124">
        <v>23</v>
      </c>
    </row>
    <row customHeight="1" ht="12" hidden="1">
      <c r="D11" s="90" t="s">
        <v>109</v>
      </c>
      <c r="E11" s="90" t="s">
        <v>91</v>
      </c>
      <c r="F11" s="90" t="s">
        <v>111</v>
      </c>
      <c r="G11" s="90" t="s">
        <v>92</v>
      </c>
      <c r="H11" s="90" t="s">
        <v>93</v>
      </c>
      <c r="I11" s="90" t="s">
        <v>112</v>
      </c>
      <c r="M11" s="124">
        <v>0</v>
      </c>
    </row>
    <row s="1826" customFormat="1" customHeight="1" ht="26.25">
      <c r="A12" s="148" t="s">
        <v>90</v>
      </c>
      <c r="B12" s="128" t="s">
        <v>22</v>
      </c>
      <c r="C12" s="129"/>
      <c r="D12" s="131" t="s">
        <v>109</v>
      </c>
      <c r="E12" s="384"/>
      <c r="F12" s="384"/>
      <c r="G12" s="1737" t="s">
        <v>22</v>
      </c>
      <c r="H12" s="385"/>
      <c r="I12" s="2172" t="s">
        <v>2476</v>
      </c>
      <c r="K12" s="275"/>
      <c r="L12" s="276"/>
      <c r="M12" s="120">
        <v>25</v>
      </c>
    </row>
    <row customHeight="1" ht="15.75">
      <c r="A13" s="124"/>
      <c r="B13" s="124"/>
      <c r="C13" s="124"/>
      <c r="D13" s="112"/>
      <c r="E13" s="133" t="s">
        <v>467</v>
      </c>
      <c r="F13" s="132"/>
      <c r="G13" s="132"/>
      <c r="H13" s="217"/>
      <c r="I13" s="2174"/>
      <c r="M13" s="124">
        <v>15</v>
      </c>
    </row>
    <row customHeight="1" ht="3">
      <c r="A14" s="124"/>
      <c r="B14" s="124"/>
      <c r="C14" s="124"/>
      <c r="M14" s="124">
        <v>3</v>
      </c>
    </row>
    <row customHeight="1" ht="29.25">
      <c r="E15" s="2499" t="s">
        <v>2477</v>
      </c>
      <c r="F15" s="2499"/>
      <c r="G15" s="2499"/>
      <c r="H15" s="2499"/>
      <c r="M15" s="124">
        <v>28</v>
      </c>
    </row>
    <row customHeight="1" ht="14.25" hidden="1">
      <c r="A16" s="121" t="s">
        <v>82</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40EBB-0EDA-6218-B8E3-0.F6AD9DA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2478</v>
      </c>
      <c r="E7" s="2501"/>
      <c r="F7" s="270"/>
      <c r="J7" s="72">
        <v>22</v>
      </c>
    </row>
    <row customHeight="1" ht="3">
      <c r="C8" s="95"/>
      <c r="D8" s="73"/>
      <c r="E8" s="73"/>
      <c r="J8" s="72">
        <v>3</v>
      </c>
    </row>
    <row customHeight="1" ht="16.8">
      <c r="C9" s="95"/>
      <c r="D9" s="108" t="s">
        <v>88</v>
      </c>
      <c r="E9" s="263" t="s">
        <v>2479</v>
      </c>
      <c r="J9" s="72">
        <v>16</v>
      </c>
    </row>
    <row customHeight="1" ht="1.05">
      <c r="C10" s="95"/>
      <c r="D10" s="90"/>
      <c r="E10" s="90"/>
      <c r="J10" s="72">
        <v>1</v>
      </c>
    </row>
    <row customHeight="1" ht="11.25" hidden="1">
      <c r="C11" s="95"/>
      <c r="D11" s="153">
        <v>0</v>
      </c>
      <c r="E11" s="264"/>
      <c r="J11" s="72">
        <v>0</v>
      </c>
    </row>
    <row customHeight="1" ht="15.75">
      <c r="C12" s="139"/>
      <c r="D12" s="116">
        <v>1</v>
      </c>
      <c r="E12" s="380"/>
      <c r="J12" s="72">
        <v>15</v>
      </c>
    </row>
    <row customHeight="1" ht="12.75">
      <c r="C13" s="95"/>
      <c r="D13" s="265"/>
      <c r="E13" s="266" t="s">
        <v>2480</v>
      </c>
      <c r="J13" s="72">
        <v>12</v>
      </c>
    </row>
    <row customHeight="1" ht="3">
      <c r="J14" s="72">
        <v>3</v>
      </c>
    </row>
    <row customHeight="1" ht="23.25">
      <c r="C15" s="140"/>
      <c r="D15" s="2502" t="s">
        <v>2481</v>
      </c>
      <c r="E15" s="2502"/>
      <c r="F15" s="141"/>
      <c r="G15" s="141"/>
      <c r="H15" s="141"/>
      <c r="I15" s="141"/>
      <c r="J15" s="72">
        <v>22</v>
      </c>
    </row>
    <row customHeight="1" ht="14.25" hidden="1">
      <c r="A16" s="72" t="s">
        <v>82</v>
      </c>
      <c r="B16" s="72">
        <v>0</v>
      </c>
      <c r="C16" s="94">
        <v>3</v>
      </c>
      <c r="D16" s="72">
        <v>6</v>
      </c>
      <c r="E16" s="72">
        <v>94</v>
      </c>
      <c r="F16" s="72">
        <v>8</v>
      </c>
      <c r="G16" s="72">
        <v>8</v>
      </c>
      <c r="H16" s="72">
        <v>8</v>
      </c>
      <c r="I16" s="72">
        <v>8</v>
      </c>
      <c r="J16" s="7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4F3654-C1A1-B7CF-E3FA-0.0CEE25C7}"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2482</v>
      </c>
      <c r="E7" s="2103"/>
      <c r="F7" s="270"/>
      <c r="M7" s="72">
        <v>22</v>
      </c>
    </row>
    <row customHeight="1" ht="3">
      <c r="C8" s="95"/>
      <c r="D8" s="73"/>
      <c r="E8" s="73"/>
      <c r="M8" s="72">
        <v>3</v>
      </c>
    </row>
    <row customHeight="1" ht="16.8">
      <c r="C9" s="95"/>
      <c r="D9" s="108" t="s">
        <v>88</v>
      </c>
      <c r="E9" s="111" t="s">
        <v>286</v>
      </c>
      <c r="M9" s="72">
        <v>16</v>
      </c>
    </row>
    <row customHeight="1" ht="12.75">
      <c r="C10" s="95"/>
      <c r="D10" s="90" t="s">
        <v>109</v>
      </c>
      <c r="E10" s="90" t="s">
        <v>110</v>
      </c>
      <c r="M10" s="72">
        <v>12</v>
      </c>
    </row>
    <row customHeight="1" ht="15" hidden="1">
      <c r="C11" s="95"/>
      <c r="D11" s="116">
        <v>0</v>
      </c>
      <c r="E11" s="152"/>
      <c r="M11" s="72">
        <v>0</v>
      </c>
    </row>
    <row customHeight="1" ht="14.699999999999998">
      <c r="C12" s="95"/>
      <c r="D12" s="112"/>
      <c r="E12" s="110" t="s">
        <v>2480</v>
      </c>
      <c r="M12" s="72">
        <v>14</v>
      </c>
    </row>
    <row customHeight="1" ht="14.25" hidden="1">
      <c r="A13" s="72" t="s">
        <v>82</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23D57F-7F32-90B1-22E6-0.C50CB17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278</v>
      </c>
      <c r="M2" s="1556" t="s">
        <v>279</v>
      </c>
      <c r="R2" s="1556" t="s">
        <v>280</v>
      </c>
      <c r="S2" s="1556" t="s">
        <v>279</v>
      </c>
      <c r="X2" s="1556" t="s">
        <v>278</v>
      </c>
      <c r="Y2" s="1556" t="s">
        <v>279</v>
      </c>
      <c r="AD2" s="1556" t="s">
        <v>278</v>
      </c>
      <c r="AE2" s="1556" t="s">
        <v>279</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281</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"ТГК-2"</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88</v>
      </c>
      <c r="E8" s="2130" t="s">
        <v>105</v>
      </c>
      <c r="F8" s="2195" t="s">
        <v>123</v>
      </c>
      <c r="G8" s="2196"/>
      <c r="H8" s="2195" t="s">
        <v>88</v>
      </c>
      <c r="I8" s="2196"/>
      <c r="J8" s="2130" t="s">
        <v>124</v>
      </c>
      <c r="K8" s="1559"/>
      <c r="L8" s="2199" t="s">
        <v>282</v>
      </c>
      <c r="M8" s="2199"/>
      <c r="N8" s="2199"/>
      <c r="O8" s="2199"/>
      <c r="P8" s="2199"/>
      <c r="Q8" s="1560"/>
      <c r="R8" s="2099" t="s">
        <v>283</v>
      </c>
      <c r="S8" s="2200"/>
      <c r="T8" s="2200"/>
      <c r="U8" s="2200"/>
      <c r="V8" s="2200"/>
      <c r="W8" s="1560"/>
      <c r="X8" s="2201" t="s">
        <v>284</v>
      </c>
      <c r="Y8" s="2201"/>
      <c r="Z8" s="2201"/>
      <c r="AA8" s="2201"/>
      <c r="AB8" s="2201"/>
      <c r="AC8" s="1561"/>
      <c r="AD8" s="2130" t="s">
        <v>285</v>
      </c>
      <c r="AE8" s="2130"/>
      <c r="AF8" s="2130"/>
      <c r="AG8" s="2130"/>
      <c r="AH8" s="2104"/>
      <c r="AI8" s="2130" t="s">
        <v>286</v>
      </c>
      <c r="AJ8" s="1577"/>
      <c r="BM8" s="296">
        <v>32</v>
      </c>
    </row>
    <row customHeight="1" ht="23.25">
      <c r="D9" s="2130"/>
      <c r="E9" s="2130"/>
      <c r="F9" s="2178" t="s">
        <v>89</v>
      </c>
      <c r="G9" s="2178" t="s">
        <v>129</v>
      </c>
      <c r="H9" s="2197"/>
      <c r="I9" s="2198"/>
      <c r="J9" s="2104"/>
      <c r="K9" s="1562"/>
      <c r="L9" s="2130" t="s">
        <v>287</v>
      </c>
      <c r="M9" s="2104"/>
      <c r="N9" s="2195" t="s">
        <v>88</v>
      </c>
      <c r="O9" s="2196"/>
      <c r="P9" s="2130" t="s">
        <v>130</v>
      </c>
      <c r="Q9" s="1559"/>
      <c r="R9" s="2130" t="s">
        <v>287</v>
      </c>
      <c r="S9" s="2104"/>
      <c r="T9" s="2195" t="s">
        <v>88</v>
      </c>
      <c r="U9" s="2196"/>
      <c r="V9" s="2130" t="s">
        <v>130</v>
      </c>
      <c r="W9" s="1559"/>
      <c r="X9" s="2130" t="s">
        <v>287</v>
      </c>
      <c r="Y9" s="2104"/>
      <c r="Z9" s="2195" t="s">
        <v>88</v>
      </c>
      <c r="AA9" s="2196"/>
      <c r="AB9" s="2130" t="s">
        <v>288</v>
      </c>
      <c r="AC9" s="1559"/>
      <c r="AD9" s="2130" t="s">
        <v>287</v>
      </c>
      <c r="AE9" s="2104"/>
      <c r="AF9" s="2195" t="s">
        <v>88</v>
      </c>
      <c r="AG9" s="2196"/>
      <c r="AH9" s="2104" t="s">
        <v>288</v>
      </c>
      <c r="AI9" s="2130"/>
      <c r="AJ9" s="1577"/>
      <c r="BM9" s="296">
        <v>22</v>
      </c>
    </row>
    <row customHeight="1" ht="24">
      <c r="D10" s="2178"/>
      <c r="E10" s="2178"/>
      <c r="F10" s="2202"/>
      <c r="G10" s="2202"/>
      <c r="H10" s="2203"/>
      <c r="I10" s="2204"/>
      <c r="J10" s="2195"/>
      <c r="K10" s="1562"/>
      <c r="L10" s="1581" t="s">
        <v>289</v>
      </c>
      <c r="M10" s="1576" t="s">
        <v>290</v>
      </c>
      <c r="N10" s="2197"/>
      <c r="O10" s="2198"/>
      <c r="P10" s="2178"/>
      <c r="Q10" s="1559"/>
      <c r="R10" s="1581" t="s">
        <v>289</v>
      </c>
      <c r="S10" s="1576" t="s">
        <v>290</v>
      </c>
      <c r="T10" s="2197"/>
      <c r="U10" s="2198"/>
      <c r="V10" s="2178"/>
      <c r="W10" s="1559"/>
      <c r="X10" s="1581" t="s">
        <v>289</v>
      </c>
      <c r="Y10" s="1576" t="s">
        <v>290</v>
      </c>
      <c r="Z10" s="2197"/>
      <c r="AA10" s="2198"/>
      <c r="AB10" s="2178"/>
      <c r="AC10" s="1559"/>
      <c r="AD10" s="1581" t="s">
        <v>289</v>
      </c>
      <c r="AE10" s="1576" t="s">
        <v>290</v>
      </c>
      <c r="AF10" s="2197"/>
      <c r="AG10" s="2198"/>
      <c r="AH10" s="2195"/>
      <c r="AI10" s="2178"/>
      <c r="AJ10" s="1577"/>
      <c r="AK10" s="257" t="s">
        <v>291</v>
      </c>
      <c r="AL10" s="257" t="s">
        <v>131</v>
      </c>
      <c r="BM10" s="296">
        <v>23</v>
      </c>
    </row>
    <row customHeight="1" ht="15">
      <c r="D11" s="2186" t="s">
        <v>109</v>
      </c>
      <c r="E11" s="2182" t="s">
        <v>292</v>
      </c>
      <c r="F11" s="2182" t="s">
        <v>293</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110</v>
      </c>
      <c r="E17" s="2182" t="s">
        <v>292</v>
      </c>
      <c r="F17" s="2182" t="s">
        <v>294</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90</v>
      </c>
      <c r="E23" s="2182" t="s">
        <v>292</v>
      </c>
      <c r="F23" s="2182" t="s">
        <v>295</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98</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91</v>
      </c>
      <c r="E29" s="2182" t="s">
        <v>292</v>
      </c>
      <c r="F29" s="2182" t="s">
        <v>296</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111</v>
      </c>
      <c r="E35" s="2182" t="s">
        <v>292</v>
      </c>
      <c r="F35" s="2182" t="s">
        <v>297</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82</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F4D5C2-1FB4-6F18-DB85-0.16B68B6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2483</v>
      </c>
      <c r="C2" s="2503"/>
      <c r="D2" s="2503"/>
      <c r="E2" s="271"/>
      <c r="F2" s="92">
        <v>22</v>
      </c>
    </row>
    <row customHeight="1" ht="3">
      <c r="F3" s="92">
        <v>3</v>
      </c>
    </row>
    <row customHeight="1" ht="23.25">
      <c r="B4" s="2617" t="s">
        <v>2484</v>
      </c>
      <c r="C4" s="386" t="s">
        <v>2485</v>
      </c>
      <c r="D4" s="386" t="s">
        <v>2486</v>
      </c>
      <c r="F4" s="92">
        <v>22</v>
      </c>
    </row>
    <row customHeight="1" ht="11.25" hidden="1">
      <c r="A5" s="92" t="s">
        <v>82</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E20886-1183-7961-E934-0.676F73BB}"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2487</v>
      </c>
    </row>
    <row r="4" s="267" customFormat="1" customHeight="1" ht="15">
      <c r="C4" s="1819"/>
      <c r="D4" s="116"/>
      <c r="E4" s="380"/>
    </row>
    <row r="6" s="1818" customFormat="1" customHeight="1" ht="17.25">
      <c r="A6" s="1818" t="s">
        <v>2488</v>
      </c>
    </row>
    <row r="8" s="267" customFormat="1" customHeight="1" ht="17.25">
      <c r="C8" s="1820"/>
      <c r="D8" s="116"/>
      <c r="E8" s="117"/>
    </row>
    <row r="11" s="1818" customFormat="1" customHeight="1" ht="17.25">
      <c r="A11" s="1818" t="s">
        <v>2489</v>
      </c>
    </row>
    <row r="13" s="1822" customFormat="1" customHeight="1" ht="15">
      <c r="A13" s="2220">
        <v>1</v>
      </c>
      <c r="B13" s="1163"/>
      <c r="C13" s="804" t="s">
        <v>688</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102</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2490</v>
      </c>
    </row>
    <row r="19" s="1853" customFormat="1" customHeight="1" ht="15">
      <c r="A19" s="1885"/>
      <c r="B19" s="1369">
        <v>1</v>
      </c>
      <c r="C19" s="1369"/>
      <c r="D19" s="803" t="s">
        <v>688</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2491</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688</v>
      </c>
      <c r="D23" s="2111" t="s">
        <v>109</v>
      </c>
      <c r="E23" s="2112"/>
      <c r="F23" s="2110" t="s">
        <v>19</v>
      </c>
      <c r="G23" s="2560"/>
      <c r="H23" s="2130">
        <v>1</v>
      </c>
      <c r="I23" s="2562" t="str">
        <f>IF(U23="","",INDEX(TERRITORY_MR_LIST,MATCH(U23,TERRITORY_LIST_ID,0)))</f>
        <v/>
      </c>
      <c r="J23" s="2110" t="s">
        <v>19</v>
      </c>
      <c r="K23" s="835"/>
      <c r="L23" s="1785" t="s">
        <v>109</v>
      </c>
      <c r="M23" s="606"/>
      <c r="N23" s="607"/>
      <c r="O23" s="607"/>
      <c r="P23" s="607"/>
      <c r="Q23" s="607"/>
      <c r="R23" s="607"/>
      <c r="S23" s="607"/>
      <c r="T23" s="607"/>
      <c r="U23" s="608"/>
      <c r="V23" s="607"/>
      <c r="W23" s="607"/>
      <c r="X23" s="598"/>
      <c r="Y23" s="598" t="s">
        <v>119</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120</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121</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2492</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688</v>
      </c>
      <c r="H29" s="2106">
        <v>1</v>
      </c>
      <c r="I29" s="2565" t="str">
        <f>IF(U29="","",INDEX(TERRITORY_MR_LIST,MATCH(U29,TERRITORY_LIST_ID,0)))</f>
        <v/>
      </c>
      <c r="J29" s="2110" t="s">
        <v>19</v>
      </c>
      <c r="K29" s="835"/>
      <c r="L29" s="1785" t="s">
        <v>109</v>
      </c>
      <c r="M29" s="606"/>
      <c r="N29" s="607"/>
      <c r="O29" s="607"/>
      <c r="P29" s="607"/>
      <c r="Q29" s="607"/>
      <c r="R29" s="607"/>
      <c r="S29" s="607"/>
      <c r="T29" s="607"/>
      <c r="U29" s="608"/>
      <c r="V29" s="607"/>
      <c r="W29" s="607"/>
      <c r="X29" s="598"/>
      <c r="Y29" s="598" t="s">
        <v>119</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120</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2493</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688</v>
      </c>
      <c r="L34" s="1732" t="s">
        <v>109</v>
      </c>
      <c r="M34" s="814"/>
      <c r="N34" s="815"/>
      <c r="O34" s="607"/>
      <c r="P34" s="607"/>
      <c r="Q34" s="607"/>
      <c r="R34" s="607"/>
      <c r="S34" s="607"/>
      <c r="T34" s="607"/>
      <c r="U34" s="608"/>
      <c r="V34" s="607"/>
      <c r="W34" s="607"/>
      <c r="X34" s="598"/>
      <c r="Y34" s="598" t="s">
        <v>119</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2494</v>
      </c>
    </row>
    <row customHeight="1" ht="11.25"/>
    <row s="458" customFormat="1" customHeight="1" ht="22.5">
      <c r="A39" s="1794"/>
      <c r="B39" s="460"/>
      <c r="C39" s="862"/>
      <c r="D39" s="443"/>
      <c r="E39" s="863"/>
      <c r="F39" s="1815"/>
      <c r="G39" s="1825"/>
      <c r="H39" s="478"/>
    </row>
    <row customHeight="1" ht="11.25"/>
    <row s="1818" customFormat="1" customHeight="1" ht="11.25">
      <c r="A41" s="1818" t="s">
        <v>2495</v>
      </c>
    </row>
    <row customHeight="1" ht="11.25"/>
    <row s="458" customFormat="1" customHeight="1" ht="22.5">
      <c r="A43" s="460"/>
      <c r="B43" s="460"/>
      <c r="C43" s="460"/>
      <c r="D43" s="443"/>
      <c r="E43" s="863"/>
      <c r="F43" s="864"/>
      <c r="G43" s="1825"/>
      <c r="H43" s="478"/>
    </row>
    <row customHeight="1" ht="11.25"/>
    <row s="1818" customFormat="1" customHeight="1" ht="11.25">
      <c r="A45" s="1818" t="s">
        <v>2496</v>
      </c>
    </row>
    <row customHeight="1" ht="11.25"/>
    <row s="458" customFormat="1" customHeight="1" ht="24">
      <c r="A47" s="2205" t="s">
        <v>312</v>
      </c>
      <c r="B47" s="505"/>
      <c r="C47" s="2216"/>
      <c r="D47" s="448" t="str">
        <f>A47</f>
        <v>5.1</v>
      </c>
      <c r="E47" s="445" t="s">
        <v>313</v>
      </c>
      <c r="F47" s="1979" t="s">
        <v>305</v>
      </c>
      <c r="G47" s="447" t="s">
        <v>314</v>
      </c>
      <c r="H47" s="478"/>
      <c r="I47" s="855"/>
    </row>
    <row s="458" customFormat="1" customHeight="1" ht="22.5">
      <c r="A48" s="2205"/>
      <c r="B48" s="505"/>
      <c r="C48" s="2216"/>
      <c r="D48" s="443" t="str">
        <f>D47&amp;".1"</f>
        <v>5.1.1</v>
      </c>
      <c r="E48" s="442" t="s">
        <v>315</v>
      </c>
      <c r="F48" s="1980" t="s">
        <v>22</v>
      </c>
      <c r="G48" s="477"/>
      <c r="H48" s="478"/>
      <c r="I48" s="855"/>
    </row>
    <row s="458" customFormat="1" customHeight="1" ht="22.5">
      <c r="A49" s="2205"/>
      <c r="B49" s="505"/>
      <c r="C49" s="2216"/>
      <c r="D49" s="443" t="str">
        <f>D47&amp;".2"</f>
        <v>5.1.2</v>
      </c>
      <c r="E49" s="442" t="s">
        <v>316</v>
      </c>
      <c r="F49" s="1735" t="s">
        <v>22</v>
      </c>
      <c r="G49" s="447" t="s">
        <v>317</v>
      </c>
      <c r="H49" s="478"/>
      <c r="I49" s="855"/>
    </row>
    <row s="458" customFormat="1" customHeight="1" ht="22.5">
      <c r="A50" s="2205"/>
      <c r="B50" s="505"/>
      <c r="C50" s="2216"/>
      <c r="D50" s="443" t="str">
        <f>D47&amp;".3"</f>
        <v>5.1.3</v>
      </c>
      <c r="E50" s="442" t="s">
        <v>318</v>
      </c>
      <c r="F50" s="1980" t="s">
        <v>22</v>
      </c>
      <c r="G50" s="477"/>
      <c r="H50" s="478"/>
      <c r="I50" s="855"/>
    </row>
    <row s="458" customFormat="1" customHeight="1" ht="22.5">
      <c r="A51" s="2205"/>
      <c r="B51" s="505"/>
      <c r="C51" s="2216"/>
      <c r="D51" s="443" t="str">
        <f>D47&amp;".4"</f>
        <v>5.1.4</v>
      </c>
      <c r="E51" s="442" t="s">
        <v>319</v>
      </c>
      <c r="F51" s="1980" t="s">
        <v>22</v>
      </c>
      <c r="G51" s="447" t="s">
        <v>320</v>
      </c>
      <c r="H51" s="478"/>
      <c r="I51" s="855"/>
    </row>
    <row r="54" s="1818" customFormat="1" customHeight="1" ht="17.25">
      <c r="A54" s="1818" t="s">
        <v>2497</v>
      </c>
    </row>
    <row r="56" s="1615" customFormat="1" customHeight="1" ht="18.75">
      <c r="A56" s="92"/>
      <c r="B56" s="1826"/>
      <c r="C56" s="1826"/>
      <c r="D56" s="1827"/>
      <c r="E56" s="1812"/>
      <c r="F56" s="871">
        <v>13</v>
      </c>
      <c r="G56" s="870"/>
      <c r="H56" s="796"/>
      <c r="I56" s="794"/>
      <c r="J56" s="523" t="s">
        <v>19</v>
      </c>
      <c r="K56" s="2636" t="s">
        <v>22</v>
      </c>
      <c r="L56" s="92"/>
      <c r="M56" s="1639"/>
      <c r="N56" s="1639"/>
      <c r="O56" s="1639"/>
      <c r="P56" s="519" t="s">
        <v>391</v>
      </c>
      <c r="Q56" s="519" t="s">
        <v>392</v>
      </c>
      <c r="R56" s="520" t="s">
        <v>393</v>
      </c>
      <c r="S56" s="1639" t="s">
        <v>394</v>
      </c>
      <c r="T56" s="1639"/>
      <c r="U56" s="1639"/>
      <c r="V56" s="1639"/>
    </row>
    <row r="58" s="1818" customFormat="1" customHeight="1" ht="11.25">
      <c r="A58" s="1818" t="s">
        <v>2498</v>
      </c>
    </row>
    <row r="60" s="1638" customFormat="1" customHeight="1" ht="14.25">
      <c r="C60" s="1691"/>
      <c r="D60" s="1872"/>
      <c r="E60" s="1780" t="s">
        <v>22</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380</v>
      </c>
      <c r="AQ60" s="1627" t="s">
        <v>380</v>
      </c>
      <c r="AR60" s="1639"/>
      <c r="AS60" s="1639"/>
    </row>
    <row r="62" s="1818" customFormat="1" customHeight="1" ht="11.25">
      <c r="A62" s="1818" t="s">
        <v>2499</v>
      </c>
    </row>
    <row r="64" s="1826" customFormat="1" customHeight="1" ht="15">
      <c r="A64" s="148" t="s">
        <v>90</v>
      </c>
      <c r="B64" s="128" t="s">
        <v>22</v>
      </c>
      <c r="C64" s="1829"/>
      <c r="D64" s="131"/>
      <c r="E64" s="384"/>
      <c r="F64" s="384"/>
      <c r="G64" s="1806"/>
      <c r="H64" s="1828"/>
      <c r="I64" s="1807"/>
      <c r="K64" s="275"/>
      <c r="L64" s="276"/>
    </row>
    <row r="66" s="1818" customFormat="1" customHeight="1" ht="11.25">
      <c r="A66" s="1818" t="s">
        <v>2500</v>
      </c>
    </row>
    <row r="68" s="1638" customFormat="1" customHeight="1" ht="14.25">
      <c r="A68" s="346"/>
      <c r="B68" s="1163"/>
      <c r="C68" s="379"/>
      <c r="D68" s="1813"/>
      <c r="E68" s="889"/>
      <c r="F68" s="1828"/>
      <c r="G68" s="92"/>
      <c r="I68" s="1627"/>
      <c r="J68" s="1627"/>
    </row>
    <row r="70" s="1818" customFormat="1" customHeight="1" ht="11.25">
      <c r="A70" s="1818" t="s">
        <v>2501</v>
      </c>
    </row>
    <row r="72" s="1638" customFormat="1" customHeight="1" ht="27">
      <c r="A72" s="1169"/>
      <c r="B72" s="1169"/>
      <c r="C72" s="1169"/>
      <c r="D72" s="1163"/>
      <c r="E72" s="1830"/>
      <c r="F72" s="2584"/>
      <c r="G72" s="2585"/>
      <c r="H72" s="2586" t="s">
        <v>66</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66</v>
      </c>
      <c r="Z72" s="1811"/>
      <c r="AA72" s="1795">
        <v>1</v>
      </c>
      <c r="AB72" s="1245"/>
      <c r="AD72" s="1639" t="s">
        <v>2502</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2503</v>
      </c>
    </row>
    <row r="75" s="1818" customFormat="1" customHeight="1" ht="11.25">
      <c r="A75" s="1818" t="s">
        <v>2504</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2502</v>
      </c>
    </row>
    <row r="79" s="1818" customFormat="1" customHeight="1" ht="11.25">
      <c r="A79" s="1818" t="s">
        <v>2505</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375</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2506</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2507</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22</v>
      </c>
      <c r="R91" s="2516" t="s">
        <v>22</v>
      </c>
      <c r="S91" s="2516" t="s">
        <v>22</v>
      </c>
      <c r="T91" s="2516" t="s">
        <v>22</v>
      </c>
      <c r="U91" s="2516" t="s">
        <v>22</v>
      </c>
      <c r="V91" s="2516" t="s">
        <v>22</v>
      </c>
      <c r="W91" s="2516" t="s">
        <v>22</v>
      </c>
      <c r="X91" s="2516" t="s">
        <v>22</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2508</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2509</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2510</v>
      </c>
    </row>
    <row r="101" s="1638" customFormat="1" customHeight="1" ht="11.25">
      <c r="A101" s="1169"/>
      <c r="B101" s="1169"/>
      <c r="C101" s="1169"/>
      <c r="D101" s="1163"/>
      <c r="E101" s="1173"/>
      <c r="F101" s="1832"/>
      <c r="G101" s="1833"/>
      <c r="H101" s="2518" t="s">
        <v>109</v>
      </c>
      <c r="I101" s="2519"/>
      <c r="J101" s="2488"/>
      <c r="K101" s="2520"/>
      <c r="L101" s="2110" t="s">
        <v>19</v>
      </c>
      <c r="M101" s="2111"/>
      <c r="N101" s="1989"/>
      <c r="O101" s="1180" t="s">
        <v>375</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22</v>
      </c>
      <c r="R102" s="2516" t="s">
        <v>22</v>
      </c>
      <c r="S102" s="2516" t="s">
        <v>22</v>
      </c>
      <c r="T102" s="2516" t="s">
        <v>22</v>
      </c>
      <c r="U102" s="2516" t="s">
        <v>22</v>
      </c>
      <c r="V102" s="2516" t="s">
        <v>22</v>
      </c>
      <c r="W102" s="2516" t="s">
        <v>22</v>
      </c>
      <c r="X102" s="2516" t="s">
        <v>22</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2508</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2511</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2512</v>
      </c>
    </row>
    <row customHeight="1" ht="17.25"/>
    <row s="928" customFormat="1" customHeight="1" ht="21">
      <c r="A109" s="1170"/>
      <c r="B109" s="943"/>
      <c r="D109" s="927"/>
      <c r="E109" s="942" t="s">
        <v>22</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2513</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2514</v>
      </c>
    </row>
    <row r="115" s="1853" customFormat="1" customHeight="1" ht="15">
      <c r="A115" s="626"/>
      <c r="B115" s="627"/>
      <c r="C115" s="627"/>
      <c r="D115" s="2581" t="s">
        <v>109</v>
      </c>
      <c r="E115" s="2380" t="s">
        <v>105</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22</v>
      </c>
      <c r="AF115" s="633"/>
      <c r="AG115" s="634" t="s">
        <v>608</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563</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564</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609</v>
      </c>
      <c r="F118" s="2379"/>
      <c r="G118" s="2379"/>
      <c r="H118" s="2379"/>
      <c r="I118" s="2379"/>
      <c r="J118" s="2379"/>
      <c r="K118" s="2379"/>
      <c r="L118" s="2379"/>
      <c r="M118" s="2379"/>
      <c r="N118" s="2379"/>
      <c r="O118" s="2379"/>
      <c r="P118" s="2379"/>
      <c r="Q118" s="561">
        <f>SUMIF(T119:T120,"i",Q119:Q120)</f>
        <v>0</v>
      </c>
      <c r="R118" s="1020"/>
      <c r="S118" s="1801" t="s">
        <v>610</v>
      </c>
      <c r="T118" s="720" t="s">
        <v>611</v>
      </c>
      <c r="U118" s="2377">
        <v>1</v>
      </c>
      <c r="V118" s="2377" t="s">
        <v>574</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22</v>
      </c>
      <c r="F120" s="1171" t="s">
        <v>22</v>
      </c>
      <c r="G120" s="1171" t="s">
        <v>2515</v>
      </c>
      <c r="H120" s="654" t="s">
        <v>22</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612</v>
      </c>
      <c r="F121" s="2379"/>
      <c r="G121" s="2379"/>
      <c r="H121" s="2379"/>
      <c r="I121" s="2379"/>
      <c r="J121" s="2379"/>
      <c r="K121" s="2379"/>
      <c r="L121" s="2379"/>
      <c r="M121" s="2379"/>
      <c r="N121" s="2379"/>
      <c r="O121" s="2379"/>
      <c r="P121" s="2379"/>
      <c r="Q121" s="561">
        <f>SUMIF(T122:T123,"i",Q122:Q123)</f>
        <v>0</v>
      </c>
      <c r="R121" s="1020"/>
      <c r="S121" s="1801" t="s">
        <v>613</v>
      </c>
      <c r="T121" s="720" t="s">
        <v>611</v>
      </c>
      <c r="U121" s="2377">
        <v>1</v>
      </c>
      <c r="V121" s="2377" t="s">
        <v>574</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22</v>
      </c>
      <c r="F123" s="1171" t="s">
        <v>22</v>
      </c>
      <c r="G123" s="1171" t="s">
        <v>2515</v>
      </c>
      <c r="H123" s="654" t="s">
        <v>22</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2516</v>
      </c>
    </row>
    <row r="127" s="1853" customFormat="1" customHeight="1" ht="15">
      <c r="A127" s="626"/>
      <c r="B127" s="627"/>
      <c r="C127" s="627"/>
      <c r="D127" s="2581" t="s">
        <v>109</v>
      </c>
      <c r="E127" s="2380" t="s">
        <v>105</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22</v>
      </c>
      <c r="AF127" s="633"/>
      <c r="AG127" s="634" t="s">
        <v>608</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563</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564</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609</v>
      </c>
      <c r="F130" s="2379"/>
      <c r="G130" s="2379"/>
      <c r="H130" s="2379"/>
      <c r="I130" s="2379"/>
      <c r="J130" s="2379"/>
      <c r="K130" s="2379"/>
      <c r="L130" s="2379"/>
      <c r="M130" s="2379"/>
      <c r="N130" s="2379"/>
      <c r="O130" s="2379"/>
      <c r="P130" s="2379"/>
      <c r="Q130" s="561">
        <f>SUMIF(T131:T132,"i",Q131:Q132)</f>
        <v>0</v>
      </c>
      <c r="R130" s="1020"/>
      <c r="S130" s="1801" t="s">
        <v>610</v>
      </c>
      <c r="T130" s="720" t="s">
        <v>611</v>
      </c>
      <c r="U130" s="2377">
        <v>1</v>
      </c>
      <c r="V130" s="2377" t="s">
        <v>574</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22</v>
      </c>
      <c r="F132" s="1171" t="s">
        <v>22</v>
      </c>
      <c r="G132" s="1171" t="s">
        <v>2515</v>
      </c>
      <c r="H132" s="654" t="s">
        <v>22</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611</v>
      </c>
      <c r="U133" s="2377">
        <v>1</v>
      </c>
      <c r="V133" s="2377" t="s">
        <v>574</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2517</v>
      </c>
    </row>
    <row r="139" s="1853" customFormat="1" customHeight="1" ht="45">
      <c r="A139" s="1809"/>
      <c r="B139" s="1163"/>
      <c r="C139" s="415"/>
      <c r="D139" s="92"/>
      <c r="E139" s="2575"/>
      <c r="F139" s="2111" t="s">
        <v>109</v>
      </c>
      <c r="G139" s="2578" t="s">
        <v>22</v>
      </c>
      <c r="H139" s="292"/>
      <c r="I139" s="640" t="s">
        <v>109</v>
      </c>
      <c r="J139" s="1810" t="s">
        <v>2518</v>
      </c>
      <c r="K139" s="641" t="s">
        <v>545</v>
      </c>
      <c r="L139" s="2227" t="s">
        <v>545</v>
      </c>
      <c r="M139" s="2580"/>
      <c r="N139" s="641" t="s">
        <v>545</v>
      </c>
      <c r="O139" s="641" t="s">
        <v>545</v>
      </c>
      <c r="P139" s="641" t="s">
        <v>545</v>
      </c>
      <c r="Q139" s="642">
        <f>SUM(Q140:Q142)</f>
        <v>0</v>
      </c>
      <c r="R139" s="642">
        <f>IF(R136=0,0,(Q136/R136)*100)</f>
        <v>0</v>
      </c>
      <c r="S139" s="2182"/>
      <c r="T139" s="720" t="s">
        <v>611</v>
      </c>
      <c r="U139" s="92"/>
      <c r="V139" s="92"/>
      <c r="AC139" s="92"/>
    </row>
    <row s="1853" customFormat="1" customHeight="1" ht="11.25">
      <c r="A140" s="1809"/>
      <c r="B140" s="1163"/>
      <c r="C140" s="415"/>
      <c r="D140" s="92"/>
      <c r="E140" s="2576"/>
      <c r="F140" s="2111"/>
      <c r="G140" s="2578"/>
      <c r="H140" s="2130"/>
      <c r="I140" s="2518" t="s">
        <v>1605</v>
      </c>
      <c r="J140" s="2572"/>
      <c r="K140" s="2573"/>
      <c r="L140" s="643"/>
      <c r="M140" s="644" t="s">
        <v>109</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2519</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22</v>
      </c>
      <c r="I142" s="649"/>
      <c r="J142" s="650" t="s">
        <v>2520</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1605</v>
      </c>
      <c r="J147" s="2572"/>
      <c r="K147" s="2573"/>
      <c r="L147" s="643"/>
      <c r="M147" s="644" t="s">
        <v>109</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2519</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109</v>
      </c>
      <c r="N150" s="1798"/>
      <c r="O150" s="645"/>
      <c r="P150" s="646"/>
      <c r="Q150" s="645"/>
      <c r="R150" s="647">
        <v>0</v>
      </c>
      <c r="S150" s="92"/>
      <c r="T150" s="720"/>
      <c r="U150" s="92"/>
      <c r="V150" s="92"/>
      <c r="AC150" s="92"/>
    </row>
    <row r="152" s="1818" customFormat="1" customHeight="1" ht="17.25">
      <c r="A152" s="1818" t="s">
        <v>2521</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66</v>
      </c>
      <c r="L154" s="2111"/>
      <c r="M154" s="2111" t="s">
        <v>109</v>
      </c>
      <c r="N154" s="2507" t="str">
        <f>IF(Z154="","",INDEX(TERRITORY_MR_LIST,MATCH(Z154,TERRITORY_LIST_ID,0)))</f>
        <v/>
      </c>
      <c r="O154" s="2188" t="s">
        <v>66</v>
      </c>
      <c r="P154" s="2111"/>
      <c r="Q154" s="2111" t="s">
        <v>109</v>
      </c>
      <c r="R154" s="2505" t="s">
        <v>22</v>
      </c>
      <c r="S154" s="2110" t="s">
        <v>66</v>
      </c>
      <c r="T154" s="1814"/>
      <c r="U154" s="1814" t="s">
        <v>109</v>
      </c>
      <c r="V154" s="1846" t="s">
        <v>22</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413</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414</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415</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447</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66</v>
      </c>
      <c r="L160" s="2111"/>
      <c r="M160" s="2111" t="s">
        <v>109</v>
      </c>
      <c r="N160" s="2507" t="str">
        <f>IF(Z160="","",INDEX(TERRITORY_MR_LIST,MATCH(Z160,TERRITORY_LIST_ID,0)))</f>
        <v/>
      </c>
      <c r="O160" s="2188" t="s">
        <v>66</v>
      </c>
      <c r="P160" s="2111"/>
      <c r="Q160" s="2111" t="s">
        <v>109</v>
      </c>
      <c r="R160" s="2505" t="s">
        <v>22</v>
      </c>
      <c r="S160" s="2110" t="s">
        <v>66</v>
      </c>
      <c r="T160" s="1814"/>
      <c r="U160" s="1814" t="s">
        <v>109</v>
      </c>
      <c r="V160" s="1846" t="s">
        <v>22</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413</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414</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415</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109</v>
      </c>
      <c r="N165" s="2507" t="str">
        <f>IF(Z165="","",INDEX(TERRITORY_MR_LIST,MATCH(Z165,TERRITORY_LIST_ID,0)))</f>
        <v/>
      </c>
      <c r="O165" s="2188" t="s">
        <v>66</v>
      </c>
      <c r="P165" s="2111"/>
      <c r="Q165" s="2111" t="s">
        <v>109</v>
      </c>
      <c r="R165" s="2505" t="s">
        <v>22</v>
      </c>
      <c r="S165" s="2110" t="s">
        <v>66</v>
      </c>
      <c r="T165" s="1814"/>
      <c r="U165" s="1814" t="s">
        <v>109</v>
      </c>
      <c r="V165" s="1846" t="s">
        <v>22</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413</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414</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109</v>
      </c>
      <c r="R169" s="2505" t="s">
        <v>22</v>
      </c>
      <c r="S169" s="2110" t="s">
        <v>66</v>
      </c>
      <c r="T169" s="1814"/>
      <c r="U169" s="1814" t="s">
        <v>109</v>
      </c>
      <c r="V169" s="1846" t="s">
        <v>22</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413</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109</v>
      </c>
      <c r="V172" s="1846" t="s">
        <v>22</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2522</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66</v>
      </c>
      <c r="L176" s="2111"/>
      <c r="M176" s="2111" t="s">
        <v>109</v>
      </c>
      <c r="N176" s="2507" t="str">
        <f>IF(Z176="","",INDEX(TERRITORY_MR_LIST,MATCH(Z176,TERRITORY_LIST_ID,0)))</f>
        <v/>
      </c>
      <c r="O176" s="2188" t="s">
        <v>66</v>
      </c>
      <c r="P176" s="2111"/>
      <c r="Q176" s="2111" t="s">
        <v>109</v>
      </c>
      <c r="R176" s="2505" t="s">
        <v>22</v>
      </c>
      <c r="S176" s="2409" t="s">
        <v>19</v>
      </c>
      <c r="T176" s="1805"/>
      <c r="U176" s="1805" t="s">
        <v>109</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414</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415</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447</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66</v>
      </c>
      <c r="L182" s="2111"/>
      <c r="M182" s="2111" t="s">
        <v>109</v>
      </c>
      <c r="N182" s="2507" t="str">
        <f>IF(Z182="","",INDEX(TERRITORY_MR_LIST,MATCH(Z182,TERRITORY_LIST_ID,0)))</f>
        <v/>
      </c>
      <c r="O182" s="2188" t="s">
        <v>66</v>
      </c>
      <c r="P182" s="2111"/>
      <c r="Q182" s="2111" t="s">
        <v>109</v>
      </c>
      <c r="R182" s="2505" t="s">
        <v>22</v>
      </c>
      <c r="S182" s="2409" t="s">
        <v>19</v>
      </c>
      <c r="T182" s="1805"/>
      <c r="U182" s="1805" t="s">
        <v>109</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414</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415</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109</v>
      </c>
      <c r="N187" s="2507" t="str">
        <f>IF(Z187="","",INDEX(TERRITORY_MR_LIST,MATCH(Z187,TERRITORY_LIST_ID,0)))</f>
        <v/>
      </c>
      <c r="O187" s="2188" t="s">
        <v>66</v>
      </c>
      <c r="P187" s="2111"/>
      <c r="Q187" s="2111" t="s">
        <v>109</v>
      </c>
      <c r="R187" s="2505" t="s">
        <v>22</v>
      </c>
      <c r="S187" s="2409" t="s">
        <v>19</v>
      </c>
      <c r="T187" s="1805"/>
      <c r="U187" s="1805" t="s">
        <v>109</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414</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109</v>
      </c>
      <c r="R191" s="2505" t="s">
        <v>22</v>
      </c>
      <c r="S191" s="2409" t="s">
        <v>19</v>
      </c>
      <c r="T191" s="1805"/>
      <c r="U191" s="1805" t="s">
        <v>109</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2523</v>
      </c>
    </row>
    <row customHeight="1" ht="17.25">
      <c r="G201" s="1842"/>
      <c r="H201" s="1842"/>
      <c r="I201" s="1842"/>
      <c r="M201" s="1838"/>
    </row>
    <row s="1853" customFormat="1" customHeight="1" ht="15">
      <c r="D202" s="2526"/>
      <c r="E202" s="2202"/>
      <c r="F202" s="2202"/>
      <c r="G202" s="2188"/>
      <c r="H202" s="1567"/>
      <c r="I202" s="2530">
        <v>1</v>
      </c>
      <c r="J202" s="2504"/>
      <c r="K202" s="1582"/>
      <c r="L202" s="2188" t="s">
        <v>66</v>
      </c>
      <c r="M202" s="2188" t="s">
        <v>66</v>
      </c>
      <c r="N202" s="1567"/>
      <c r="O202" s="2111" t="s">
        <v>109</v>
      </c>
      <c r="P202" s="2520"/>
      <c r="Q202" s="1583"/>
      <c r="R202" s="2188" t="s">
        <v>66</v>
      </c>
      <c r="S202" s="2188" t="s">
        <v>66</v>
      </c>
      <c r="T202" s="1858"/>
      <c r="U202" s="2111" t="s">
        <v>109</v>
      </c>
      <c r="V202" s="2527" t="str">
        <f>IF(AK202="","",INDEX(TERRITORY_MR_LIST,MATCH(AK202,TERRITORY_LIST_ID,0)))</f>
        <v/>
      </c>
      <c r="W202" s="1584"/>
      <c r="X202" s="2188" t="s">
        <v>66</v>
      </c>
      <c r="Y202" s="2188" t="s">
        <v>19</v>
      </c>
      <c r="Z202" s="1567"/>
      <c r="AA202" s="2111" t="s">
        <v>109</v>
      </c>
      <c r="AB202" s="2529"/>
      <c r="AC202" s="1585"/>
      <c r="AD202" s="2188" t="s">
        <v>66</v>
      </c>
      <c r="AE202" s="2188" t="s">
        <v>19</v>
      </c>
      <c r="AF202" s="1565"/>
      <c r="AG202" s="1814" t="s">
        <v>109</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2524</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2525</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103</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2526</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447</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4B6F07-E52B-5BBF-13D7-0.C3DFC32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2527</v>
      </c>
      <c r="B1" s="849"/>
      <c r="C1" s="985" t="s">
        <v>2528</v>
      </c>
      <c r="D1" s="983" t="s">
        <v>807</v>
      </c>
      <c r="E1" s="983" t="s">
        <v>853</v>
      </c>
      <c r="F1" s="983" t="s">
        <v>906</v>
      </c>
      <c r="G1" s="983" t="s">
        <v>893</v>
      </c>
      <c r="H1" s="983" t="s">
        <v>2203</v>
      </c>
    </row>
    <row customHeight="1" ht="9">
      <c r="A2" s="986" t="s">
        <v>2529</v>
      </c>
      <c r="B2" s="986"/>
      <c r="C2" s="987" t="str">
        <f>INDEX(TEMPLATE_NUMBER_FORM_LIST,MATCH(TEMPLATE_SPHERE,TEMPLATE_SPHERE_LIST,0))</f>
        <v>16</v>
      </c>
      <c r="D2" s="986" t="s">
        <v>2052</v>
      </c>
      <c r="E2" s="986" t="s">
        <v>150</v>
      </c>
      <c r="F2" s="988" t="s">
        <v>150</v>
      </c>
      <c r="G2" s="986" t="s">
        <v>150</v>
      </c>
      <c r="H2" s="989"/>
    </row>
    <row customHeight="1" ht="63">
      <c r="A3" s="849"/>
      <c r="B3" s="849" t="s">
        <v>109</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2530</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2531</v>
      </c>
      <c r="B4" s="849" t="s">
        <v>110</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2532</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2533</v>
      </c>
    </row>
    <row customHeight="1" ht="117">
      <c r="A5" s="849" t="s">
        <v>2534</v>
      </c>
      <c r="B5" s="849" t="s">
        <v>90</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2535</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2536</v>
      </c>
    </row>
    <row customHeight="1" ht="90">
      <c r="A6" s="849" t="s">
        <v>2537</v>
      </c>
      <c r="B6" s="849" t="s">
        <v>91</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2538</v>
      </c>
      <c r="B7" s="849" t="s">
        <v>111</v>
      </c>
      <c r="C7" s="987" t="str">
        <f>IF(TEMPLATE_SPHERE="HEAT",D7,E7)</f>
        <v>Форма 11. Информация о расходах на капитальный и текущий ремонт основных средств</v>
      </c>
      <c r="D7" s="849" t="s">
        <v>2539</v>
      </c>
      <c r="E7" s="849" t="s">
        <v>2540</v>
      </c>
      <c r="F7" s="989"/>
      <c r="G7" s="989"/>
      <c r="H7" s="989"/>
    </row>
    <row customHeight="1" ht="108">
      <c r="A8" s="849" t="s">
        <v>2541</v>
      </c>
      <c r="B8" s="849" t="s">
        <v>92</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1740</v>
      </c>
      <c r="E8" s="849" t="s">
        <v>2542</v>
      </c>
      <c r="F8" s="989"/>
      <c r="G8" s="989"/>
      <c r="H8" s="989"/>
    </row>
    <row customHeight="1" ht="99">
      <c r="A9" s="849" t="s">
        <v>2543</v>
      </c>
      <c r="B9" s="849"/>
      <c r="C9" s="849" t="s">
        <v>2544</v>
      </c>
      <c r="D9" s="849"/>
      <c r="E9" s="849"/>
      <c r="F9" s="989"/>
      <c r="G9" s="989"/>
      <c r="H9" s="989"/>
    </row>
    <row customHeight="1" ht="126">
      <c r="A10" s="849" t="s">
        <v>2545</v>
      </c>
      <c r="B10" s="849"/>
      <c r="C10" s="849" t="s">
        <v>2546</v>
      </c>
      <c r="D10" s="849"/>
      <c r="E10" s="849"/>
      <c r="F10" s="989"/>
      <c r="G10" s="989"/>
      <c r="H10" s="989"/>
    </row>
    <row customHeight="1" ht="108">
      <c r="A11" s="849" t="s">
        <v>2547</v>
      </c>
      <c r="B11" s="849"/>
      <c r="C11" s="849" t="s">
        <v>2548</v>
      </c>
      <c r="D11" s="849"/>
      <c r="E11" s="849"/>
      <c r="F11" s="989"/>
      <c r="G11" s="989"/>
      <c r="H11" s="989"/>
    </row>
    <row customHeight="1" ht="54">
      <c r="A12" s="849" t="s">
        <v>2549</v>
      </c>
      <c r="B12" s="849"/>
      <c r="C12" s="849" t="s">
        <v>2550</v>
      </c>
      <c r="D12" s="849"/>
      <c r="E12" s="849"/>
      <c r="F12" s="989"/>
      <c r="G12" s="989"/>
      <c r="H12" s="989"/>
    </row>
    <row customHeight="1" ht="45">
      <c r="A13" s="849" t="s">
        <v>2551</v>
      </c>
      <c r="B13" s="849"/>
      <c r="C13" s="849" t="s">
        <v>2552</v>
      </c>
      <c r="D13" s="849"/>
      <c r="E13" s="849"/>
      <c r="F13" s="989"/>
      <c r="G13" s="989"/>
      <c r="H13" s="989"/>
    </row>
    <row customHeight="1" ht="117">
      <c r="A14" s="849" t="s">
        <v>2553</v>
      </c>
      <c r="B14" s="849"/>
      <c r="C14" s="849" t="s">
        <v>2554</v>
      </c>
      <c r="D14" s="849"/>
      <c r="E14" s="849"/>
      <c r="F14" s="989"/>
      <c r="G14" s="989"/>
      <c r="H14" s="989"/>
    </row>
    <row customHeight="1" ht="117">
      <c r="A15" s="849" t="s">
        <v>2555</v>
      </c>
      <c r="B15" s="849"/>
      <c r="C15" s="849" t="s">
        <v>2556</v>
      </c>
      <c r="D15" s="849"/>
      <c r="E15" s="849"/>
      <c r="F15" s="989"/>
      <c r="G15" s="989"/>
      <c r="H15" s="989"/>
    </row>
    <row customHeight="1" ht="63">
      <c r="A16" s="849" t="s">
        <v>2557</v>
      </c>
      <c r="B16" s="849"/>
      <c r="C16" s="849" t="s">
        <v>2558</v>
      </c>
      <c r="D16" s="849"/>
      <c r="E16" s="849"/>
      <c r="F16" s="989"/>
      <c r="G16" s="989"/>
      <c r="H16" s="989"/>
    </row>
    <row customHeight="1" ht="54">
      <c r="A17" s="849" t="s">
        <v>2559</v>
      </c>
      <c r="B17" s="849"/>
      <c r="C17" s="987" t="s">
        <v>2560</v>
      </c>
      <c r="D17" s="849"/>
      <c r="E17" s="849"/>
      <c r="F17" s="989"/>
      <c r="G17" s="989"/>
      <c r="H17" s="989"/>
    </row>
    <row customHeight="1" ht="27">
      <c r="A18" s="849" t="s">
        <v>2561</v>
      </c>
      <c r="B18" s="849"/>
      <c r="C18" s="987" t="s">
        <v>2562</v>
      </c>
      <c r="D18" s="849"/>
      <c r="E18" s="849"/>
      <c r="F18" s="989"/>
      <c r="G18" s="989"/>
      <c r="H18" s="989"/>
    </row>
    <row customHeight="1" ht="54">
      <c r="A19" s="849" t="s">
        <v>2563</v>
      </c>
      <c r="B19" s="849"/>
      <c r="C19" s="987" t="s">
        <v>2564</v>
      </c>
      <c r="D19" s="849"/>
      <c r="E19" s="849"/>
      <c r="F19" s="989"/>
      <c r="G19" s="989"/>
      <c r="H19" s="989"/>
    </row>
    <row customHeight="1" ht="36">
      <c r="A20" s="849" t="s">
        <v>2565</v>
      </c>
      <c r="B20" s="849"/>
      <c r="C20" s="987" t="s">
        <v>2566</v>
      </c>
      <c r="D20" s="849"/>
      <c r="E20" s="849"/>
      <c r="F20" s="989"/>
      <c r="G20" s="989"/>
      <c r="H20" s="989"/>
    </row>
    <row customHeight="1" ht="36">
      <c r="A21" s="849" t="s">
        <v>2567</v>
      </c>
      <c r="B21" s="849"/>
      <c r="C21" s="987" t="s">
        <v>2568</v>
      </c>
      <c r="D21" s="849"/>
      <c r="E21" s="849"/>
      <c r="F21" s="989"/>
      <c r="G21" s="989"/>
      <c r="H21" s="989"/>
    </row>
    <row customHeight="1" ht="27">
      <c r="A22" s="849" t="s">
        <v>2569</v>
      </c>
      <c r="B22" s="849"/>
      <c r="C22" s="987" t="s">
        <v>2570</v>
      </c>
      <c r="D22" s="849"/>
      <c r="E22" s="849"/>
      <c r="F22" s="989"/>
      <c r="G22" s="989"/>
      <c r="H22" s="989"/>
    </row>
    <row customHeight="1" ht="36">
      <c r="A23" s="849" t="s">
        <v>2571</v>
      </c>
      <c r="B23" s="849"/>
      <c r="C23" s="987" t="s">
        <v>2572</v>
      </c>
      <c r="D23" s="849"/>
      <c r="E23" s="849"/>
      <c r="F23" s="989"/>
      <c r="G23" s="989"/>
      <c r="H23" s="989"/>
    </row>
    <row customHeight="1" ht="28.5">
      <c r="A24" s="849" t="s">
        <v>2573</v>
      </c>
      <c r="B24" s="849"/>
      <c r="C24" s="987" t="s">
        <v>2574</v>
      </c>
      <c r="D24" s="849"/>
      <c r="E24" s="849"/>
      <c r="F24" s="989"/>
      <c r="G24" s="989"/>
      <c r="H24" s="989"/>
    </row>
    <row customHeight="1" ht="36">
      <c r="A25" s="849" t="s">
        <v>2575</v>
      </c>
      <c r="B25" s="849"/>
      <c r="C25" s="987" t="s">
        <v>2576</v>
      </c>
      <c r="D25" s="849"/>
      <c r="E25" s="849"/>
      <c r="F25" s="989"/>
      <c r="G25" s="989"/>
      <c r="H25" s="989"/>
    </row>
    <row customHeight="1" ht="27">
      <c r="A26" s="849" t="s">
        <v>2577</v>
      </c>
      <c r="B26" s="849"/>
      <c r="C26" s="987" t="s">
        <v>2578</v>
      </c>
      <c r="D26" s="849"/>
      <c r="E26" s="849"/>
      <c r="F26" s="989"/>
      <c r="G26" s="989"/>
      <c r="H26" s="989"/>
    </row>
    <row customHeight="1" ht="36">
      <c r="A27" s="849" t="s">
        <v>2579</v>
      </c>
      <c r="B27" s="849"/>
      <c r="C27" s="987" t="s">
        <v>2580</v>
      </c>
      <c r="D27" s="849"/>
      <c r="E27" s="849"/>
      <c r="F27" s="989"/>
      <c r="G27" s="989"/>
      <c r="H27" s="989"/>
    </row>
    <row customHeight="1" ht="28.5">
      <c r="A28" s="849" t="s">
        <v>2581</v>
      </c>
      <c r="B28" s="849"/>
      <c r="C28" s="987" t="s">
        <v>2582</v>
      </c>
      <c r="D28" s="849"/>
      <c r="E28" s="849"/>
      <c r="F28" s="989"/>
      <c r="G28" s="989"/>
      <c r="H28" s="989"/>
    </row>
    <row customHeight="1" ht="126">
      <c r="A29" s="849" t="s">
        <v>2583</v>
      </c>
      <c r="B29" s="849" t="s">
        <v>2154</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2584</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2585</v>
      </c>
    </row>
    <row customHeight="1" ht="36">
      <c r="A30" s="849" t="s">
        <v>2586</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2587</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2588</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2589</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2590</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2591</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2592</v>
      </c>
    </row>
    <row customHeight="1" ht="9">
      <c r="A33" s="849"/>
      <c r="B33" s="849"/>
      <c r="C33" s="987"/>
      <c r="D33" s="849"/>
      <c r="E33" s="849"/>
      <c r="F33" s="989"/>
      <c r="G33" s="989"/>
      <c r="H33" s="989"/>
    </row>
    <row customHeight="1" ht="9">
      <c r="A34" s="849"/>
      <c r="B34" s="849" t="s">
        <v>2090</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232FEC1-1D3F-A66D-0F01-0.3C20951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2593</v>
      </c>
      <c r="D1" s="901"/>
      <c r="E1" s="901"/>
      <c r="F1" s="901"/>
      <c r="G1" s="901"/>
      <c r="H1" s="901" t="s">
        <v>2594</v>
      </c>
      <c r="I1" s="901"/>
      <c r="J1" s="901"/>
      <c r="K1" s="901"/>
      <c r="L1" s="901"/>
      <c r="M1" s="901" t="s">
        <v>2595</v>
      </c>
      <c r="N1" s="901" t="s">
        <v>2596</v>
      </c>
      <c r="O1" s="2595" t="s">
        <v>2597</v>
      </c>
      <c r="P1" s="2595"/>
      <c r="Q1" s="2595"/>
      <c r="R1" s="2595"/>
      <c r="S1" s="2595"/>
      <c r="T1" s="2595" t="s">
        <v>2595</v>
      </c>
      <c r="U1" s="2595"/>
      <c r="V1" s="2595"/>
      <c r="W1" s="2595"/>
      <c r="X1" s="2595"/>
      <c r="Y1" s="1002"/>
      <c r="Z1" s="2595" t="s">
        <v>2598</v>
      </c>
      <c r="AA1" s="2595"/>
      <c r="AB1" s="2595"/>
      <c r="AC1" s="2595"/>
      <c r="AD1" s="2595"/>
    </row>
    <row customHeight="1" ht="18">
      <c r="A2" s="849"/>
      <c r="B2" s="849"/>
      <c r="C2" s="844" t="s">
        <v>807</v>
      </c>
      <c r="D2" s="844" t="s">
        <v>853</v>
      </c>
      <c r="E2" s="844" t="s">
        <v>906</v>
      </c>
      <c r="F2" s="844" t="s">
        <v>893</v>
      </c>
      <c r="G2" s="844" t="s">
        <v>2203</v>
      </c>
      <c r="H2" s="846"/>
      <c r="I2" s="846"/>
      <c r="J2" s="846"/>
      <c r="K2" s="846"/>
      <c r="L2" s="846"/>
      <c r="M2" s="846"/>
      <c r="N2" s="846"/>
      <c r="O2" s="844" t="s">
        <v>807</v>
      </c>
      <c r="P2" s="844" t="s">
        <v>853</v>
      </c>
      <c r="Q2" s="844" t="s">
        <v>893</v>
      </c>
      <c r="R2" s="844" t="s">
        <v>906</v>
      </c>
      <c r="S2" s="844" t="s">
        <v>2203</v>
      </c>
      <c r="T2" s="844" t="s">
        <v>807</v>
      </c>
      <c r="U2" s="844" t="s">
        <v>853</v>
      </c>
      <c r="V2" s="844" t="s">
        <v>893</v>
      </c>
      <c r="W2" s="844" t="s">
        <v>906</v>
      </c>
      <c r="X2" s="844" t="s">
        <v>2203</v>
      </c>
      <c r="Y2" s="844"/>
      <c r="Z2" s="844" t="s">
        <v>807</v>
      </c>
      <c r="AA2" s="853" t="s">
        <v>853</v>
      </c>
      <c r="AB2" s="844" t="s">
        <v>893</v>
      </c>
      <c r="AC2" s="844" t="s">
        <v>906</v>
      </c>
      <c r="AD2" s="844" t="s">
        <v>2203</v>
      </c>
    </row>
    <row customHeight="1" ht="162">
      <c r="A3" s="848" t="s">
        <v>27</v>
      </c>
      <c r="B3" s="848"/>
      <c r="C3" s="2599" t="s">
        <v>2599</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2600</v>
      </c>
      <c r="AA3" s="846" t="s">
        <v>2601</v>
      </c>
      <c r="AB3" s="849" t="s">
        <v>2602</v>
      </c>
      <c r="AC3" s="849" t="s">
        <v>2603</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2141</v>
      </c>
      <c r="D11" s="2602" t="s">
        <v>2137</v>
      </c>
      <c r="E11" s="2602" t="s">
        <v>2235</v>
      </c>
      <c r="F11" s="2602" t="s">
        <v>2604</v>
      </c>
      <c r="G11" s="2602"/>
      <c r="H11" s="901" t="s">
        <v>2605</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2606</v>
      </c>
      <c r="U11" s="846" t="s">
        <v>2607</v>
      </c>
      <c r="V11" s="846"/>
      <c r="W11" s="846"/>
      <c r="X11" s="846"/>
      <c r="Y11" s="1003"/>
      <c r="Z11" s="849" t="s">
        <v>2608</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2609</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2610</v>
      </c>
      <c r="U12" s="846" t="s">
        <v>2611</v>
      </c>
      <c r="V12" s="846"/>
      <c r="W12" s="846"/>
      <c r="X12" s="846"/>
      <c r="Y12" s="1003"/>
      <c r="Z12" s="849" t="s">
        <v>2612</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2613</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2614</v>
      </c>
      <c r="U13" s="847" t="s">
        <v>2615</v>
      </c>
      <c r="V13" s="847"/>
      <c r="W13" s="847"/>
      <c r="X13" s="846"/>
      <c r="Y13" s="1003"/>
      <c r="Z13" s="849" t="s">
        <v>2616</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2617</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2618</v>
      </c>
      <c r="AA14" s="852" t="s">
        <v>2618</v>
      </c>
      <c r="AB14" s="849"/>
      <c r="AC14" s="849"/>
      <c r="AD14" s="849"/>
    </row>
    <row customHeight="1" ht="108">
      <c r="A15" s="2596"/>
      <c r="B15" s="902">
        <v>5</v>
      </c>
      <c r="C15" s="2603"/>
      <c r="D15" s="2603"/>
      <c r="E15" s="2603"/>
      <c r="F15" s="2603"/>
      <c r="G15" s="2603"/>
      <c r="H15" s="2597" t="s">
        <v>2619</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2620</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2621</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2621</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2238</v>
      </c>
      <c r="B18" s="902">
        <v>1</v>
      </c>
      <c r="C18" s="846" t="s">
        <v>2605</v>
      </c>
      <c r="D18" s="970" t="s">
        <v>2605</v>
      </c>
      <c r="E18" s="846" t="s">
        <v>2605</v>
      </c>
      <c r="F18" s="846" t="s">
        <v>2605</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2622</v>
      </c>
      <c r="U18" s="849" t="s">
        <v>2623</v>
      </c>
      <c r="V18" s="849" t="s">
        <v>2624</v>
      </c>
      <c r="W18" s="849" t="s">
        <v>2625</v>
      </c>
      <c r="X18" s="846"/>
      <c r="Y18" s="1003"/>
      <c r="Z18" s="849" t="s">
        <v>2626</v>
      </c>
      <c r="AA18" s="852" t="s">
        <v>2627</v>
      </c>
      <c r="AB18" s="852" t="s">
        <v>2627</v>
      </c>
      <c r="AC18" s="852" t="s">
        <v>2627</v>
      </c>
      <c r="AD18" s="849"/>
    </row>
    <row customHeight="1" ht="36">
      <c r="A19" s="848"/>
      <c r="B19" s="902">
        <v>2</v>
      </c>
      <c r="C19" s="846" t="s">
        <v>2609</v>
      </c>
      <c r="D19" s="970" t="s">
        <v>2609</v>
      </c>
      <c r="E19" s="846" t="s">
        <v>2609</v>
      </c>
      <c r="F19" s="846" t="s">
        <v>2609</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2628</v>
      </c>
      <c r="U19" s="849" t="s">
        <v>2629</v>
      </c>
      <c r="V19" s="849" t="s">
        <v>2630</v>
      </c>
      <c r="W19" s="849" t="s">
        <v>2631</v>
      </c>
      <c r="X19" s="846"/>
      <c r="Y19" s="1003"/>
      <c r="Z19" s="849" t="s">
        <v>2632</v>
      </c>
      <c r="AA19" s="852" t="s">
        <v>2632</v>
      </c>
      <c r="AB19" s="852" t="s">
        <v>2632</v>
      </c>
      <c r="AC19" s="852" t="s">
        <v>2632</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708</v>
      </c>
      <c r="P20" s="960" t="s">
        <v>708</v>
      </c>
      <c r="Q20" s="960" t="s">
        <v>708</v>
      </c>
      <c r="R20" s="960" t="s">
        <v>708</v>
      </c>
      <c r="S20" s="960"/>
      <c r="T20" s="967" t="s">
        <v>2633</v>
      </c>
      <c r="U20" s="849" t="s">
        <v>2634</v>
      </c>
      <c r="V20" s="849" t="s">
        <v>2635</v>
      </c>
      <c r="W20" s="849" t="s">
        <v>2636</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306</v>
      </c>
      <c r="P21" s="960"/>
      <c r="Q21" s="960"/>
      <c r="R21" s="960"/>
      <c r="S21" s="960"/>
      <c r="T21" s="967" t="s">
        <v>2637</v>
      </c>
      <c r="U21" s="849"/>
      <c r="V21" s="849"/>
      <c r="W21" s="849"/>
      <c r="X21" s="846"/>
      <c r="Y21" s="1003"/>
      <c r="Z21" s="849" t="s">
        <v>2638</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306</v>
      </c>
      <c r="R22" s="960"/>
      <c r="S22" s="960"/>
      <c r="T22" s="967"/>
      <c r="U22" s="849"/>
      <c r="V22" s="849" t="s">
        <v>2639</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309</v>
      </c>
      <c r="R23" s="960"/>
      <c r="S23" s="960"/>
      <c r="T23" s="967"/>
      <c r="U23" s="849"/>
      <c r="V23" s="849" t="s">
        <v>2640</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728</v>
      </c>
      <c r="R24" s="960"/>
      <c r="S24" s="960"/>
      <c r="T24" s="967"/>
      <c r="U24" s="849"/>
      <c r="V24" s="849" t="s">
        <v>2641</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309</v>
      </c>
      <c r="P25" s="960" t="s">
        <v>306</v>
      </c>
      <c r="Q25" s="960" t="s">
        <v>735</v>
      </c>
      <c r="R25" s="960" t="s">
        <v>306</v>
      </c>
      <c r="S25" s="960"/>
      <c r="T25" s="967" t="s">
        <v>2642</v>
      </c>
      <c r="U25" s="849" t="s">
        <v>2642</v>
      </c>
      <c r="V25" s="849" t="s">
        <v>2642</v>
      </c>
      <c r="W25" s="849" t="s">
        <v>2642</v>
      </c>
      <c r="X25" s="846"/>
      <c r="Y25" s="1003"/>
      <c r="Z25" s="849"/>
      <c r="AA25" s="852"/>
      <c r="AB25" s="849"/>
      <c r="AC25" s="849"/>
      <c r="AD25" s="849"/>
    </row>
    <row customHeight="1" ht="18">
      <c r="A26" s="848"/>
      <c r="B26" s="902">
        <v>9</v>
      </c>
      <c r="C26" s="846" t="s">
        <v>651</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724</v>
      </c>
      <c r="P26" s="960" t="s">
        <v>718</v>
      </c>
      <c r="Q26" s="960" t="s">
        <v>2643</v>
      </c>
      <c r="R26" s="960" t="s">
        <v>718</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2644</v>
      </c>
      <c r="V26" s="967" t="s">
        <v>2644</v>
      </c>
      <c r="W26" s="967" t="s">
        <v>2644</v>
      </c>
      <c r="X26" s="846"/>
      <c r="Y26" s="1003"/>
      <c r="Z26" s="849"/>
      <c r="AA26" s="852"/>
      <c r="AB26" s="849"/>
      <c r="AC26" s="849"/>
      <c r="AD26" s="849"/>
    </row>
    <row customHeight="1" ht="18">
      <c r="A27" s="848"/>
      <c r="B27" s="902">
        <v>10</v>
      </c>
      <c r="C27" s="846" t="s">
        <v>655</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726</v>
      </c>
      <c r="P27" s="960" t="s">
        <v>720</v>
      </c>
      <c r="Q27" s="960" t="s">
        <v>2645</v>
      </c>
      <c r="R27" s="960" t="s">
        <v>720</v>
      </c>
      <c r="S27" s="960"/>
      <c r="T27" s="967" t="s">
        <v>2646</v>
      </c>
      <c r="U27" s="967" t="s">
        <v>2646</v>
      </c>
      <c r="V27" s="967" t="s">
        <v>2646</v>
      </c>
      <c r="W27" s="967" t="s">
        <v>2646</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728</v>
      </c>
      <c r="P28" s="960"/>
      <c r="Q28" s="960"/>
      <c r="R28" s="960"/>
      <c r="S28" s="960"/>
      <c r="T28" s="967" t="s">
        <v>2647</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735</v>
      </c>
      <c r="P29" s="960" t="s">
        <v>309</v>
      </c>
      <c r="Q29" s="960"/>
      <c r="R29" s="960" t="s">
        <v>309</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2648</v>
      </c>
      <c r="V29" s="849"/>
      <c r="W29" s="849" t="s">
        <v>2648</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737</v>
      </c>
      <c r="P30" s="960" t="s">
        <v>728</v>
      </c>
      <c r="Q30" s="960" t="s">
        <v>737</v>
      </c>
      <c r="R30" s="960" t="s">
        <v>728</v>
      </c>
      <c r="S30" s="960"/>
      <c r="T30" s="967" t="s">
        <v>2649</v>
      </c>
      <c r="U30" s="849" t="s">
        <v>2649</v>
      </c>
      <c r="V30" s="849" t="s">
        <v>2649</v>
      </c>
      <c r="W30" s="849" t="s">
        <v>2649</v>
      </c>
      <c r="X30" s="846"/>
      <c r="Y30" s="1003"/>
      <c r="Z30" s="849"/>
      <c r="AA30" s="852" t="s">
        <v>2650</v>
      </c>
      <c r="AB30" s="852" t="s">
        <v>2650</v>
      </c>
      <c r="AC30" s="852" t="s">
        <v>2650</v>
      </c>
      <c r="AD30" s="849"/>
    </row>
    <row customHeight="1" ht="18">
      <c r="A31" s="848"/>
      <c r="B31" s="902">
        <v>14</v>
      </c>
      <c r="C31" s="846" t="s">
        <v>2651</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2652</v>
      </c>
      <c r="P31" s="960" t="s">
        <v>731</v>
      </c>
      <c r="Q31" s="960" t="s">
        <v>2652</v>
      </c>
      <c r="R31" s="960" t="s">
        <v>731</v>
      </c>
      <c r="S31" s="960"/>
      <c r="T31" s="968" t="s">
        <v>2653</v>
      </c>
      <c r="U31" s="849" t="s">
        <v>2653</v>
      </c>
      <c r="V31" s="849" t="s">
        <v>2653</v>
      </c>
      <c r="W31" s="849" t="s">
        <v>2653</v>
      </c>
      <c r="X31" s="846"/>
      <c r="Y31" s="1003"/>
      <c r="Z31" s="849"/>
      <c r="AA31" s="852"/>
      <c r="AB31" s="852"/>
      <c r="AC31" s="852"/>
      <c r="AD31" s="849"/>
    </row>
    <row customHeight="1" ht="36">
      <c r="A32" s="848"/>
      <c r="B32" s="902">
        <v>15</v>
      </c>
      <c r="C32" s="846" t="s">
        <v>2654</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2655</v>
      </c>
      <c r="P32" s="960" t="s">
        <v>733</v>
      </c>
      <c r="Q32" s="960" t="s">
        <v>2655</v>
      </c>
      <c r="R32" s="960" t="s">
        <v>733</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2656</v>
      </c>
      <c r="V32" s="849" t="s">
        <v>2656</v>
      </c>
      <c r="W32" s="849" t="s">
        <v>2656</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739</v>
      </c>
      <c r="P33" s="960" t="s">
        <v>735</v>
      </c>
      <c r="Q33" s="960" t="s">
        <v>739</v>
      </c>
      <c r="R33" s="960" t="s">
        <v>735</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2657</v>
      </c>
      <c r="V33" s="849" t="s">
        <v>2657</v>
      </c>
      <c r="W33" s="849" t="s">
        <v>2658</v>
      </c>
      <c r="X33" s="846"/>
      <c r="Y33" s="1003"/>
      <c r="Z33" s="849"/>
      <c r="AA33" s="852" t="s">
        <v>2659</v>
      </c>
      <c r="AB33" s="852" t="s">
        <v>2659</v>
      </c>
      <c r="AC33" s="852" t="s">
        <v>2659</v>
      </c>
      <c r="AD33" s="849"/>
    </row>
    <row customHeight="1" ht="27">
      <c r="A34" s="848"/>
      <c r="B34" s="902">
        <v>17</v>
      </c>
      <c r="C34" s="846" t="s">
        <v>2660</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2661</v>
      </c>
      <c r="P34" s="960" t="s">
        <v>2643</v>
      </c>
      <c r="Q34" s="960" t="s">
        <v>2661</v>
      </c>
      <c r="R34" s="960" t="s">
        <v>2643</v>
      </c>
      <c r="S34" s="960"/>
      <c r="T34" s="969" t="s">
        <v>2662</v>
      </c>
      <c r="U34" s="849" t="s">
        <v>2662</v>
      </c>
      <c r="V34" s="849" t="s">
        <v>2662</v>
      </c>
      <c r="W34" s="849" t="s">
        <v>2663</v>
      </c>
      <c r="X34" s="846"/>
      <c r="Y34" s="1003"/>
      <c r="Z34" s="849"/>
      <c r="AA34" s="852"/>
      <c r="AB34" s="849"/>
      <c r="AC34" s="849"/>
      <c r="AD34" s="849"/>
    </row>
    <row customHeight="1" ht="45">
      <c r="A35" s="848"/>
      <c r="B35" s="902">
        <v>18</v>
      </c>
      <c r="C35" s="846" t="s">
        <v>2664</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2665</v>
      </c>
      <c r="P35" s="960" t="s">
        <v>2645</v>
      </c>
      <c r="Q35" s="960" t="s">
        <v>2665</v>
      </c>
      <c r="R35" s="960" t="s">
        <v>2645</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2666</v>
      </c>
      <c r="V35" s="849" t="s">
        <v>2666</v>
      </c>
      <c r="W35" s="849" t="s">
        <v>2666</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741</v>
      </c>
      <c r="P36" s="960" t="s">
        <v>737</v>
      </c>
      <c r="Q36" s="960" t="s">
        <v>741</v>
      </c>
      <c r="R36" s="960" t="s">
        <v>737</v>
      </c>
      <c r="S36" s="960"/>
      <c r="T36" s="967" t="s">
        <v>2667</v>
      </c>
      <c r="U36" s="849" t="s">
        <v>2667</v>
      </c>
      <c r="V36" s="849" t="s">
        <v>2667</v>
      </c>
      <c r="W36" s="849" t="s">
        <v>2667</v>
      </c>
      <c r="X36" s="846"/>
      <c r="Y36" s="1003"/>
      <c r="Z36" s="849"/>
      <c r="AA36" s="852"/>
      <c r="AB36" s="849"/>
      <c r="AC36" s="849"/>
      <c r="AD36" s="849"/>
    </row>
    <row customHeight="1" ht="18">
      <c r="A37" s="848"/>
      <c r="B37" s="902">
        <v>20</v>
      </c>
      <c r="C37" s="846" t="s">
        <v>2668</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2669</v>
      </c>
      <c r="P37" s="960" t="s">
        <v>2652</v>
      </c>
      <c r="Q37" s="960" t="s">
        <v>2669</v>
      </c>
      <c r="R37" s="960" t="s">
        <v>2652</v>
      </c>
      <c r="S37" s="960"/>
      <c r="T37" s="967" t="s">
        <v>2670</v>
      </c>
      <c r="U37" s="849" t="s">
        <v>2670</v>
      </c>
      <c r="V37" s="849" t="s">
        <v>2670</v>
      </c>
      <c r="W37" s="849" t="s">
        <v>2670</v>
      </c>
      <c r="X37" s="846"/>
      <c r="Y37" s="1003"/>
      <c r="Z37" s="849"/>
      <c r="AA37" s="852"/>
      <c r="AB37" s="849"/>
      <c r="AC37" s="849"/>
      <c r="AD37" s="849"/>
    </row>
    <row customHeight="1" ht="18">
      <c r="A38" s="848"/>
      <c r="B38" s="902">
        <v>21</v>
      </c>
      <c r="C38" s="846" t="s">
        <v>2671</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2672</v>
      </c>
      <c r="P38" s="960" t="s">
        <v>2655</v>
      </c>
      <c r="Q38" s="960" t="s">
        <v>2672</v>
      </c>
      <c r="R38" s="960" t="s">
        <v>2655</v>
      </c>
      <c r="S38" s="960"/>
      <c r="T38" s="967" t="s">
        <v>2673</v>
      </c>
      <c r="U38" s="849" t="s">
        <v>2673</v>
      </c>
      <c r="V38" s="849" t="s">
        <v>2673</v>
      </c>
      <c r="W38" s="849" t="s">
        <v>2673</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745</v>
      </c>
      <c r="P39" s="960" t="s">
        <v>739</v>
      </c>
      <c r="Q39" s="960" t="s">
        <v>745</v>
      </c>
      <c r="R39" s="960" t="s">
        <v>739</v>
      </c>
      <c r="S39" s="960"/>
      <c r="T39" s="967" t="s">
        <v>2674</v>
      </c>
      <c r="U39" s="849" t="s">
        <v>2675</v>
      </c>
      <c r="V39" s="849" t="s">
        <v>2676</v>
      </c>
      <c r="W39" s="849" t="s">
        <v>2677</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2678</v>
      </c>
      <c r="P40" s="960" t="s">
        <v>741</v>
      </c>
      <c r="Q40" s="960" t="s">
        <v>2678</v>
      </c>
      <c r="R40" s="960" t="s">
        <v>741</v>
      </c>
      <c r="S40" s="960"/>
      <c r="T40" s="846" t="s">
        <v>2679</v>
      </c>
      <c r="U40" s="846" t="s">
        <v>2679</v>
      </c>
      <c r="V40" s="846" t="s">
        <v>2679</v>
      </c>
      <c r="W40" s="846" t="s">
        <v>2679</v>
      </c>
      <c r="X40" s="846"/>
      <c r="Y40" s="1003"/>
      <c r="Z40" s="849" t="s">
        <v>2680</v>
      </c>
      <c r="AA40" s="852" t="s">
        <v>2680</v>
      </c>
      <c r="AB40" s="852" t="s">
        <v>2680</v>
      </c>
      <c r="AC40" s="852" t="s">
        <v>2680</v>
      </c>
      <c r="AD40" s="849"/>
    </row>
    <row customHeight="1" ht="27">
      <c r="A41" s="848"/>
      <c r="B41" s="902">
        <v>24</v>
      </c>
      <c r="C41" s="846" t="s">
        <v>2681</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2682</v>
      </c>
      <c r="P41" s="960" t="s">
        <v>2669</v>
      </c>
      <c r="Q41" s="960" t="s">
        <v>2682</v>
      </c>
      <c r="R41" s="960" t="s">
        <v>2669</v>
      </c>
      <c r="S41" s="960"/>
      <c r="T41" s="846" t="s">
        <v>2683</v>
      </c>
      <c r="U41" s="846" t="s">
        <v>2683</v>
      </c>
      <c r="V41" s="846" t="s">
        <v>2683</v>
      </c>
      <c r="W41" s="846" t="s">
        <v>2683</v>
      </c>
      <c r="X41" s="846"/>
      <c r="Y41" s="1003"/>
      <c r="Z41" s="849" t="s">
        <v>2684</v>
      </c>
      <c r="AA41" s="849" t="s">
        <v>2684</v>
      </c>
      <c r="AB41" s="849" t="s">
        <v>2684</v>
      </c>
      <c r="AC41" s="849" t="s">
        <v>2684</v>
      </c>
      <c r="AD41" s="849"/>
    </row>
    <row customHeight="1" ht="27">
      <c r="A42" s="848"/>
      <c r="B42" s="902">
        <v>25</v>
      </c>
      <c r="C42" s="846" t="s">
        <v>2685</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2686</v>
      </c>
      <c r="P42" s="960" t="s">
        <v>2672</v>
      </c>
      <c r="Q42" s="960" t="s">
        <v>2686</v>
      </c>
      <c r="R42" s="960" t="s">
        <v>2672</v>
      </c>
      <c r="S42" s="960"/>
      <c r="T42" s="846" t="s">
        <v>2687</v>
      </c>
      <c r="U42" s="846" t="s">
        <v>2687</v>
      </c>
      <c r="V42" s="846" t="s">
        <v>2687</v>
      </c>
      <c r="W42" s="846" t="s">
        <v>2687</v>
      </c>
      <c r="X42" s="846"/>
      <c r="Y42" s="1003"/>
      <c r="Z42" s="849" t="s">
        <v>2688</v>
      </c>
      <c r="AA42" s="849" t="s">
        <v>2688</v>
      </c>
      <c r="AB42" s="849" t="s">
        <v>2688</v>
      </c>
      <c r="AC42" s="849" t="s">
        <v>2688</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2689</v>
      </c>
      <c r="P43" s="960" t="s">
        <v>745</v>
      </c>
      <c r="Q43" s="960" t="s">
        <v>2689</v>
      </c>
      <c r="R43" s="960" t="s">
        <v>745</v>
      </c>
      <c r="S43" s="960"/>
      <c r="T43" s="846" t="s">
        <v>2690</v>
      </c>
      <c r="U43" s="846" t="s">
        <v>2690</v>
      </c>
      <c r="V43" s="846" t="s">
        <v>2690</v>
      </c>
      <c r="W43" s="846" t="s">
        <v>2690</v>
      </c>
      <c r="X43" s="846"/>
      <c r="Y43" s="1003"/>
      <c r="Z43" s="849" t="s">
        <v>2691</v>
      </c>
      <c r="AA43" s="849" t="s">
        <v>2691</v>
      </c>
      <c r="AB43" s="849" t="s">
        <v>2691</v>
      </c>
      <c r="AC43" s="849" t="s">
        <v>2691</v>
      </c>
      <c r="AD43" s="849"/>
    </row>
    <row customHeight="1" ht="27">
      <c r="A44" s="848"/>
      <c r="B44" s="902">
        <v>27</v>
      </c>
      <c r="C44" s="846" t="s">
        <v>2692</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2693</v>
      </c>
      <c r="P44" s="960" t="s">
        <v>2694</v>
      </c>
      <c r="Q44" s="960" t="s">
        <v>2693</v>
      </c>
      <c r="R44" s="960" t="s">
        <v>2694</v>
      </c>
      <c r="S44" s="960"/>
      <c r="T44" s="846" t="s">
        <v>2683</v>
      </c>
      <c r="U44" s="846" t="s">
        <v>2683</v>
      </c>
      <c r="V44" s="846" t="s">
        <v>2683</v>
      </c>
      <c r="W44" s="846" t="s">
        <v>2683</v>
      </c>
      <c r="X44" s="846"/>
      <c r="Y44" s="1003"/>
      <c r="Z44" s="849" t="s">
        <v>2695</v>
      </c>
      <c r="AA44" s="849" t="s">
        <v>2695</v>
      </c>
      <c r="AB44" s="849" t="s">
        <v>2695</v>
      </c>
      <c r="AC44" s="849" t="s">
        <v>2695</v>
      </c>
      <c r="AD44" s="849"/>
    </row>
    <row customHeight="1" ht="27">
      <c r="A45" s="848"/>
      <c r="B45" s="902">
        <v>28</v>
      </c>
      <c r="C45" s="846" t="s">
        <v>2696</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2697</v>
      </c>
      <c r="P45" s="960" t="s">
        <v>2698</v>
      </c>
      <c r="Q45" s="960" t="s">
        <v>2697</v>
      </c>
      <c r="R45" s="960" t="s">
        <v>2698</v>
      </c>
      <c r="S45" s="960"/>
      <c r="T45" s="846" t="s">
        <v>2687</v>
      </c>
      <c r="U45" s="846" t="s">
        <v>2687</v>
      </c>
      <c r="V45" s="846" t="s">
        <v>2687</v>
      </c>
      <c r="W45" s="846" t="s">
        <v>2687</v>
      </c>
      <c r="X45" s="846"/>
      <c r="Y45" s="1003"/>
      <c r="Z45" s="849" t="s">
        <v>2699</v>
      </c>
      <c r="AA45" s="849" t="s">
        <v>2699</v>
      </c>
      <c r="AB45" s="849" t="s">
        <v>2699</v>
      </c>
      <c r="AC45" s="849" t="s">
        <v>2699</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2700</v>
      </c>
      <c r="P46" s="960" t="s">
        <v>2678</v>
      </c>
      <c r="Q46" s="960" t="s">
        <v>2700</v>
      </c>
      <c r="R46" s="960" t="s">
        <v>2678</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2701</v>
      </c>
      <c r="V46" s="846" t="s">
        <v>2701</v>
      </c>
      <c r="W46" s="846" t="s">
        <v>2701</v>
      </c>
      <c r="X46" s="846"/>
      <c r="Y46" s="1003"/>
      <c r="Z46" s="849" t="s">
        <v>2702</v>
      </c>
      <c r="AA46" s="849" t="s">
        <v>2703</v>
      </c>
      <c r="AB46" s="849" t="s">
        <v>2703</v>
      </c>
      <c r="AC46" s="849" t="s">
        <v>2703</v>
      </c>
      <c r="AD46" s="849"/>
    </row>
    <row customHeight="1" ht="54">
      <c r="A47" s="848"/>
      <c r="B47" s="902">
        <v>30</v>
      </c>
      <c r="C47" s="846" t="s">
        <v>2704</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2705</v>
      </c>
      <c r="P47" s="960" t="s">
        <v>2682</v>
      </c>
      <c r="Q47" s="960" t="s">
        <v>2705</v>
      </c>
      <c r="R47" s="960" t="s">
        <v>2682</v>
      </c>
      <c r="S47" s="960"/>
      <c r="T47" s="846" t="s">
        <v>2706</v>
      </c>
      <c r="U47" s="846" t="s">
        <v>2706</v>
      </c>
      <c r="V47" s="846" t="s">
        <v>2706</v>
      </c>
      <c r="W47" s="846" t="s">
        <v>2706</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2689</v>
      </c>
      <c r="Q48" s="960" t="s">
        <v>2707</v>
      </c>
      <c r="R48" s="960" t="s">
        <v>2689</v>
      </c>
      <c r="S48" s="960"/>
      <c r="T48" s="846"/>
      <c r="U48" s="846" t="s">
        <v>2708</v>
      </c>
      <c r="V48" s="846" t="s">
        <v>2709</v>
      </c>
      <c r="W48" s="846" t="s">
        <v>2709</v>
      </c>
      <c r="X48" s="846"/>
      <c r="Y48" s="1003"/>
      <c r="Z48" s="849"/>
      <c r="AA48" s="852" t="s">
        <v>2703</v>
      </c>
      <c r="AB48" s="852" t="s">
        <v>2703</v>
      </c>
      <c r="AC48" s="852" t="s">
        <v>2703</v>
      </c>
      <c r="AD48" s="849"/>
    </row>
    <row customHeight="1" ht="54">
      <c r="A49" s="848"/>
      <c r="B49" s="902">
        <v>32</v>
      </c>
      <c r="C49" s="846" t="s">
        <v>2710</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2693</v>
      </c>
      <c r="Q49" s="960" t="s">
        <v>2711</v>
      </c>
      <c r="R49" s="960" t="s">
        <v>2693</v>
      </c>
      <c r="S49" s="960"/>
      <c r="T49" s="846"/>
      <c r="U49" s="846" t="s">
        <v>2706</v>
      </c>
      <c r="V49" s="846" t="s">
        <v>2706</v>
      </c>
      <c r="W49" s="846" t="s">
        <v>2706</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2707</v>
      </c>
      <c r="P50" s="960" t="s">
        <v>2700</v>
      </c>
      <c r="Q50" s="960" t="s">
        <v>2712</v>
      </c>
      <c r="R50" s="960" t="s">
        <v>2700</v>
      </c>
      <c r="S50" s="960"/>
      <c r="T50" s="846" t="s">
        <v>2713</v>
      </c>
      <c r="U50" s="846" t="s">
        <v>2714</v>
      </c>
      <c r="V50" s="846" t="s">
        <v>2715</v>
      </c>
      <c r="W50" s="846" t="s">
        <v>2716</v>
      </c>
      <c r="X50" s="846"/>
      <c r="Y50" s="1003"/>
      <c r="Z50" s="849" t="s">
        <v>2717</v>
      </c>
      <c r="AA50" s="852" t="s">
        <v>2718</v>
      </c>
      <c r="AB50" s="852" t="s">
        <v>2718</v>
      </c>
      <c r="AC50" s="852" t="s">
        <v>2718</v>
      </c>
      <c r="AD50" s="849"/>
    </row>
    <row customHeight="1" ht="27">
      <c r="A51" s="848"/>
      <c r="B51" s="902">
        <v>34</v>
      </c>
      <c r="C51" s="846" t="s">
        <v>2719</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90</v>
      </c>
      <c r="P51" s="960"/>
      <c r="Q51" s="960"/>
      <c r="R51" s="960"/>
      <c r="S51" s="960"/>
      <c r="T51" s="846" t="s">
        <v>2720</v>
      </c>
      <c r="U51" s="846"/>
      <c r="V51" s="846"/>
      <c r="W51" s="846"/>
      <c r="X51" s="846"/>
      <c r="Y51" s="1003"/>
      <c r="Z51" s="849"/>
      <c r="AA51" s="852"/>
      <c r="AB51" s="852"/>
      <c r="AC51" s="852"/>
      <c r="AD51" s="849"/>
    </row>
    <row customHeight="1" ht="36">
      <c r="A52" s="848"/>
      <c r="B52" s="902">
        <v>35</v>
      </c>
      <c r="C52" s="846" t="s">
        <v>2613</v>
      </c>
      <c r="D52" s="970" t="s">
        <v>2613</v>
      </c>
      <c r="E52" s="846" t="s">
        <v>2613</v>
      </c>
      <c r="F52" s="846" t="s">
        <v>2613</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91</v>
      </c>
      <c r="P52" s="960" t="s">
        <v>90</v>
      </c>
      <c r="Q52" s="960" t="s">
        <v>90</v>
      </c>
      <c r="R52" s="960" t="s">
        <v>90</v>
      </c>
      <c r="S52" s="960"/>
      <c r="T52" s="846" t="s">
        <v>2721</v>
      </c>
      <c r="U52" s="846" t="s">
        <v>2722</v>
      </c>
      <c r="V52" s="846" t="s">
        <v>2723</v>
      </c>
      <c r="W52" s="846" t="s">
        <v>2724</v>
      </c>
      <c r="X52" s="846"/>
      <c r="Y52" s="1003"/>
      <c r="Z52" s="849" t="s">
        <v>749</v>
      </c>
      <c r="AA52" s="852" t="s">
        <v>749</v>
      </c>
      <c r="AB52" s="852" t="s">
        <v>749</v>
      </c>
      <c r="AC52" s="852" t="s">
        <v>749</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753</v>
      </c>
      <c r="P53" s="960" t="s">
        <v>323</v>
      </c>
      <c r="Q53" s="960" t="s">
        <v>323</v>
      </c>
      <c r="R53" s="960" t="s">
        <v>323</v>
      </c>
      <c r="S53" s="960"/>
      <c r="T53" s="846" t="s">
        <v>2725</v>
      </c>
      <c r="U53" s="846" t="s">
        <v>2725</v>
      </c>
      <c r="V53" s="846" t="s">
        <v>2725</v>
      </c>
      <c r="W53" s="846" t="s">
        <v>2725</v>
      </c>
      <c r="X53" s="846"/>
      <c r="Y53" s="1003"/>
      <c r="Z53" s="849"/>
      <c r="AA53" s="852"/>
      <c r="AB53" s="849"/>
      <c r="AC53" s="849"/>
      <c r="AD53" s="849"/>
    </row>
    <row customHeight="1" ht="18">
      <c r="A54" s="848"/>
      <c r="B54" s="902">
        <v>37</v>
      </c>
      <c r="C54" s="846" t="s">
        <v>2619</v>
      </c>
      <c r="D54" s="970" t="s">
        <v>2619</v>
      </c>
      <c r="E54" s="846" t="s">
        <v>2619</v>
      </c>
      <c r="F54" s="846" t="s">
        <v>2619</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111</v>
      </c>
      <c r="P54" s="960" t="s">
        <v>91</v>
      </c>
      <c r="Q54" s="960" t="s">
        <v>91</v>
      </c>
      <c r="R54" s="960" t="s">
        <v>91</v>
      </c>
      <c r="S54" s="960"/>
      <c r="T54" s="846" t="s">
        <v>751</v>
      </c>
      <c r="U54" s="846" t="s">
        <v>751</v>
      </c>
      <c r="V54" s="846" t="s">
        <v>751</v>
      </c>
      <c r="W54" s="846" t="s">
        <v>751</v>
      </c>
      <c r="X54" s="846"/>
      <c r="Y54" s="1003"/>
      <c r="Z54" s="849" t="s">
        <v>752</v>
      </c>
      <c r="AA54" s="849" t="s">
        <v>752</v>
      </c>
      <c r="AB54" s="849" t="s">
        <v>752</v>
      </c>
      <c r="AC54" s="849" t="s">
        <v>752</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312</v>
      </c>
      <c r="P55" s="960" t="s">
        <v>753</v>
      </c>
      <c r="Q55" s="960" t="s">
        <v>753</v>
      </c>
      <c r="R55" s="960" t="s">
        <v>753</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2726</v>
      </c>
      <c r="V55" s="846" t="s">
        <v>2726</v>
      </c>
      <c r="W55" s="846" t="s">
        <v>2726</v>
      </c>
      <c r="X55" s="846"/>
      <c r="Y55" s="1003"/>
      <c r="Z55" s="849" t="s">
        <v>2727</v>
      </c>
      <c r="AA55" s="849" t="s">
        <v>2727</v>
      </c>
      <c r="AB55" s="849" t="s">
        <v>2727</v>
      </c>
      <c r="AC55" s="849" t="s">
        <v>2727</v>
      </c>
      <c r="AD55" s="849"/>
    </row>
    <row customHeight="1" ht="27">
      <c r="A56" s="848"/>
      <c r="B56" s="902">
        <v>39</v>
      </c>
      <c r="C56" s="846" t="s">
        <v>1605</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1724</v>
      </c>
      <c r="P56" s="960" t="s">
        <v>756</v>
      </c>
      <c r="Q56" s="960" t="s">
        <v>756</v>
      </c>
      <c r="R56" s="960" t="s">
        <v>756</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2728</v>
      </c>
      <c r="V56" s="846" t="s">
        <v>2728</v>
      </c>
      <c r="W56" s="846" t="s">
        <v>2728</v>
      </c>
      <c r="X56" s="846"/>
      <c r="Y56" s="1003"/>
      <c r="Z56" s="849" t="s">
        <v>758</v>
      </c>
      <c r="AA56" s="849" t="s">
        <v>758</v>
      </c>
      <c r="AB56" s="849" t="s">
        <v>758</v>
      </c>
      <c r="AC56" s="849" t="s">
        <v>758</v>
      </c>
      <c r="AD56" s="849"/>
    </row>
    <row customHeight="1" ht="27">
      <c r="A57" s="848"/>
      <c r="B57" s="902">
        <v>40</v>
      </c>
      <c r="C57" s="846" t="s">
        <v>1607</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2729</v>
      </c>
      <c r="P57" s="960" t="s">
        <v>759</v>
      </c>
      <c r="Q57" s="960" t="s">
        <v>759</v>
      </c>
      <c r="R57" s="960" t="s">
        <v>759</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2730</v>
      </c>
      <c r="V57" s="846" t="s">
        <v>2730</v>
      </c>
      <c r="W57" s="846" t="s">
        <v>2730</v>
      </c>
      <c r="X57" s="846"/>
      <c r="Y57" s="1003"/>
      <c r="Z57" s="849" t="s">
        <v>761</v>
      </c>
      <c r="AA57" s="849" t="s">
        <v>761</v>
      </c>
      <c r="AB57" s="849" t="s">
        <v>761</v>
      </c>
      <c r="AC57" s="849" t="s">
        <v>761</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881</v>
      </c>
      <c r="P58" s="960" t="s">
        <v>795</v>
      </c>
      <c r="Q58" s="960" t="s">
        <v>795</v>
      </c>
      <c r="R58" s="960" t="s">
        <v>795</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2731</v>
      </c>
      <c r="V58" s="846" t="s">
        <v>2731</v>
      </c>
      <c r="W58" s="846" t="s">
        <v>2731</v>
      </c>
      <c r="X58" s="846"/>
      <c r="Y58" s="1003"/>
      <c r="Z58" s="849"/>
      <c r="AA58" s="852"/>
      <c r="AB58" s="849"/>
      <c r="AC58" s="849"/>
      <c r="AD58" s="849"/>
    </row>
    <row customHeight="1" ht="36">
      <c r="A59" s="848"/>
      <c r="B59" s="902">
        <v>42</v>
      </c>
      <c r="C59" s="846">
        <v>3</v>
      </c>
      <c r="D59" s="970" t="s">
        <v>2719</v>
      </c>
      <c r="E59" s="846" t="s">
        <v>2719</v>
      </c>
      <c r="F59" s="846" t="s">
        <v>2719</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111</v>
      </c>
      <c r="Q59" s="960" t="s">
        <v>111</v>
      </c>
      <c r="R59" s="960" t="s">
        <v>111</v>
      </c>
      <c r="S59" s="960"/>
      <c r="T59" s="846"/>
      <c r="U59" s="846" t="s">
        <v>2732</v>
      </c>
      <c r="V59" s="846" t="s">
        <v>2733</v>
      </c>
      <c r="W59" s="846" t="s">
        <v>2734</v>
      </c>
      <c r="X59" s="846"/>
      <c r="Y59" s="1003"/>
      <c r="Z59" s="849"/>
      <c r="AA59" s="852"/>
      <c r="AB59" s="849"/>
      <c r="AC59" s="849"/>
      <c r="AD59" s="849"/>
    </row>
    <row customHeight="1" ht="81">
      <c r="A60" s="848"/>
      <c r="B60" s="902">
        <v>43</v>
      </c>
      <c r="C60" s="846" t="s">
        <v>2735</v>
      </c>
      <c r="D60" s="970" t="s">
        <v>2735</v>
      </c>
      <c r="E60" s="846" t="s">
        <v>2735</v>
      </c>
      <c r="F60" s="846" t="s">
        <v>2735</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92</v>
      </c>
      <c r="P60" s="960" t="s">
        <v>92</v>
      </c>
      <c r="Q60" s="960" t="s">
        <v>92</v>
      </c>
      <c r="R60" s="960" t="s">
        <v>92</v>
      </c>
      <c r="S60" s="960"/>
      <c r="T60" s="846" t="s">
        <v>628</v>
      </c>
      <c r="U60" s="846" t="s">
        <v>628</v>
      </c>
      <c r="V60" s="846" t="s">
        <v>628</v>
      </c>
      <c r="W60" s="846" t="s">
        <v>628</v>
      </c>
      <c r="X60" s="846"/>
      <c r="Y60" s="1003"/>
      <c r="Z60" s="849" t="s">
        <v>2736</v>
      </c>
      <c r="AA60" s="852" t="s">
        <v>2737</v>
      </c>
      <c r="AB60" s="849" t="s">
        <v>2738</v>
      </c>
      <c r="AC60" s="849" t="s">
        <v>2737</v>
      </c>
      <c r="AD60" s="849"/>
    </row>
    <row customHeight="1" ht="9">
      <c r="A61" s="848"/>
      <c r="B61" s="902">
        <v>44</v>
      </c>
      <c r="C61" s="846"/>
      <c r="D61" s="970" t="s">
        <v>2739</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93</v>
      </c>
      <c r="Q61" s="960"/>
      <c r="R61" s="960"/>
      <c r="S61" s="960"/>
      <c r="T61" s="846"/>
      <c r="U61" s="846" t="s">
        <v>2740</v>
      </c>
      <c r="V61" s="846"/>
      <c r="W61" s="846"/>
      <c r="X61" s="846"/>
      <c r="Y61" s="1003"/>
      <c r="Z61" s="849"/>
      <c r="AA61" s="852"/>
      <c r="AB61" s="849"/>
      <c r="AC61" s="849"/>
      <c r="AD61" s="849"/>
    </row>
    <row customHeight="1" ht="9">
      <c r="A62" s="848"/>
      <c r="B62" s="902">
        <v>45</v>
      </c>
      <c r="C62" s="846"/>
      <c r="D62" s="970" t="s">
        <v>2741</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112</v>
      </c>
      <c r="Q62" s="960"/>
      <c r="R62" s="960"/>
      <c r="S62" s="960"/>
      <c r="T62" s="846"/>
      <c r="U62" s="846" t="s">
        <v>2742</v>
      </c>
      <c r="V62" s="846"/>
      <c r="W62" s="846"/>
      <c r="X62" s="846"/>
      <c r="Y62" s="1003"/>
      <c r="Z62" s="849"/>
      <c r="AA62" s="852"/>
      <c r="AB62" s="849"/>
      <c r="AC62" s="849"/>
      <c r="AD62" s="849"/>
    </row>
    <row customHeight="1" ht="18">
      <c r="A63" s="848"/>
      <c r="B63" s="902">
        <v>46</v>
      </c>
      <c r="C63" s="846"/>
      <c r="D63" s="970" t="s">
        <v>2743</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149</v>
      </c>
      <c r="Q63" s="960"/>
      <c r="R63" s="960"/>
      <c r="S63" s="960"/>
      <c r="T63" s="846"/>
      <c r="U63" s="846" t="s">
        <v>2744</v>
      </c>
      <c r="V63" s="846"/>
      <c r="W63" s="846"/>
      <c r="X63" s="846"/>
      <c r="Y63" s="1003"/>
      <c r="Z63" s="849"/>
      <c r="AA63" s="852"/>
      <c r="AB63" s="849"/>
      <c r="AC63" s="849"/>
      <c r="AD63" s="849"/>
    </row>
    <row customHeight="1" ht="18">
      <c r="A64" s="848"/>
      <c r="B64" s="902">
        <v>47</v>
      </c>
      <c r="C64" s="846"/>
      <c r="D64" s="970" t="s">
        <v>2745</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150</v>
      </c>
      <c r="Q64" s="960"/>
      <c r="R64" s="960"/>
      <c r="S64" s="960"/>
      <c r="T64" s="846"/>
      <c r="U64" s="846" t="s">
        <v>2746</v>
      </c>
      <c r="V64" s="846"/>
      <c r="W64" s="846"/>
      <c r="X64" s="846"/>
      <c r="Y64" s="1003"/>
      <c r="Z64" s="849"/>
      <c r="AA64" s="852" t="s">
        <v>2747</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2660</v>
      </c>
      <c r="Q65" s="960"/>
      <c r="R65" s="960"/>
      <c r="S65" s="960"/>
      <c r="T65" s="846"/>
      <c r="U65" s="846" t="s">
        <v>2748</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2664</v>
      </c>
      <c r="Q66" s="960"/>
      <c r="R66" s="960"/>
      <c r="S66" s="960"/>
      <c r="T66" s="846"/>
      <c r="U66" s="846" t="s">
        <v>2749</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2750</v>
      </c>
      <c r="Q67" s="960"/>
      <c r="R67" s="960"/>
      <c r="S67" s="960"/>
      <c r="T67" s="846"/>
      <c r="U67" s="846" t="s">
        <v>2751</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2752</v>
      </c>
      <c r="Q68" s="960"/>
      <c r="R68" s="960"/>
      <c r="S68" s="960"/>
      <c r="T68" s="846"/>
      <c r="U68" s="846" t="s">
        <v>2753</v>
      </c>
      <c r="V68" s="846"/>
      <c r="W68" s="846"/>
      <c r="X68" s="846"/>
      <c r="Y68" s="1003"/>
      <c r="Z68" s="849"/>
      <c r="AA68" s="852"/>
      <c r="AB68" s="849"/>
      <c r="AC68" s="849"/>
      <c r="AD68" s="849"/>
    </row>
    <row customHeight="1" ht="9">
      <c r="A69" s="848"/>
      <c r="B69" s="902">
        <v>52</v>
      </c>
      <c r="C69" s="846"/>
      <c r="D69" s="970" t="s">
        <v>2754</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151</v>
      </c>
      <c r="Q69" s="960"/>
      <c r="R69" s="960"/>
      <c r="S69" s="960"/>
      <c r="T69" s="846"/>
      <c r="U69" s="846" t="s">
        <v>2755</v>
      </c>
      <c r="V69" s="846"/>
      <c r="W69" s="846"/>
      <c r="X69" s="846"/>
      <c r="Y69" s="1003"/>
      <c r="Z69" s="849"/>
      <c r="AA69" s="852"/>
      <c r="AB69" s="849"/>
      <c r="AC69" s="849"/>
      <c r="AD69" s="849"/>
    </row>
    <row customHeight="1" ht="27">
      <c r="A70" s="848"/>
      <c r="B70" s="902">
        <v>53</v>
      </c>
      <c r="C70" s="846"/>
      <c r="D70" s="970"/>
      <c r="E70" s="846" t="s">
        <v>2739</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93</v>
      </c>
      <c r="R70" s="960"/>
      <c r="S70" s="960"/>
      <c r="T70" s="846"/>
      <c r="U70" s="846"/>
      <c r="V70" s="846" t="s">
        <v>2756</v>
      </c>
      <c r="W70" s="846"/>
      <c r="X70" s="846"/>
      <c r="Y70" s="1003"/>
      <c r="Z70" s="849"/>
      <c r="AA70" s="852"/>
      <c r="AB70" s="849"/>
      <c r="AC70" s="849"/>
      <c r="AD70" s="849"/>
    </row>
    <row customHeight="1" ht="36">
      <c r="A71" s="848"/>
      <c r="B71" s="902">
        <v>54</v>
      </c>
      <c r="C71" s="846"/>
      <c r="D71" s="970"/>
      <c r="E71" s="846" t="s">
        <v>2741</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112</v>
      </c>
      <c r="R71" s="960"/>
      <c r="S71" s="960"/>
      <c r="T71" s="846"/>
      <c r="U71" s="846"/>
      <c r="V71" s="846" t="s">
        <v>2757</v>
      </c>
      <c r="W71" s="846"/>
      <c r="X71" s="846"/>
      <c r="Y71" s="1003"/>
      <c r="Z71" s="849"/>
      <c r="AA71" s="852"/>
      <c r="AB71" s="849"/>
      <c r="AC71" s="849"/>
      <c r="AD71" s="849"/>
    </row>
    <row customHeight="1" ht="27">
      <c r="A72" s="848"/>
      <c r="B72" s="902">
        <v>55</v>
      </c>
      <c r="C72" s="846"/>
      <c r="D72" s="970"/>
      <c r="E72" s="846" t="s">
        <v>2743</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149</v>
      </c>
      <c r="R72" s="960"/>
      <c r="S72" s="960"/>
      <c r="T72" s="846"/>
      <c r="U72" s="846"/>
      <c r="V72" s="846" t="s">
        <v>2758</v>
      </c>
      <c r="W72" s="846"/>
      <c r="X72" s="846"/>
      <c r="Y72" s="1003"/>
      <c r="Z72" s="849"/>
      <c r="AA72" s="852"/>
      <c r="AB72" s="849"/>
      <c r="AC72" s="849"/>
      <c r="AD72" s="849"/>
    </row>
    <row customHeight="1" ht="36">
      <c r="A73" s="848"/>
      <c r="B73" s="902">
        <v>56</v>
      </c>
      <c r="C73" s="846"/>
      <c r="D73" s="970"/>
      <c r="E73" s="846" t="s">
        <v>2745</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150</v>
      </c>
      <c r="R73" s="960"/>
      <c r="S73" s="960"/>
      <c r="T73" s="846"/>
      <c r="U73" s="846"/>
      <c r="V73" s="846" t="s">
        <v>2759</v>
      </c>
      <c r="W73" s="846"/>
      <c r="X73" s="846"/>
      <c r="Y73" s="1003"/>
      <c r="Z73" s="849"/>
      <c r="AA73" s="852"/>
      <c r="AB73" s="849"/>
      <c r="AC73" s="849"/>
      <c r="AD73" s="849"/>
    </row>
    <row customHeight="1" ht="18">
      <c r="A74" s="848"/>
      <c r="B74" s="902">
        <v>57</v>
      </c>
      <c r="C74" s="846"/>
      <c r="D74" s="970"/>
      <c r="E74" s="846" t="s">
        <v>2754</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151</v>
      </c>
      <c r="R74" s="960"/>
      <c r="S74" s="960"/>
      <c r="T74" s="846"/>
      <c r="U74" s="846"/>
      <c r="V74" s="846" t="s">
        <v>2760</v>
      </c>
      <c r="W74" s="846"/>
      <c r="X74" s="846"/>
      <c r="Y74" s="1003"/>
      <c r="Z74" s="849"/>
      <c r="AA74" s="852"/>
      <c r="AB74" s="849"/>
      <c r="AC74" s="849"/>
      <c r="AD74" s="849"/>
    </row>
    <row customHeight="1" ht="18">
      <c r="A75" s="848"/>
      <c r="B75" s="902">
        <v>58</v>
      </c>
      <c r="C75" s="846"/>
      <c r="D75" s="970"/>
      <c r="E75" s="846"/>
      <c r="F75" s="846" t="s">
        <v>2739</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93</v>
      </c>
      <c r="S75" s="960"/>
      <c r="T75" s="846"/>
      <c r="U75" s="846"/>
      <c r="V75" s="846"/>
      <c r="W75" s="846" t="s">
        <v>2761</v>
      </c>
      <c r="X75" s="846"/>
      <c r="Y75" s="1003"/>
      <c r="Z75" s="849"/>
      <c r="AA75" s="852"/>
      <c r="AB75" s="849"/>
      <c r="AC75" s="849"/>
      <c r="AD75" s="849"/>
    </row>
    <row customHeight="1" ht="36">
      <c r="A76" s="848"/>
      <c r="B76" s="902">
        <v>59</v>
      </c>
      <c r="C76" s="846"/>
      <c r="D76" s="970"/>
      <c r="E76" s="846"/>
      <c r="F76" s="846" t="s">
        <v>2741</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112</v>
      </c>
      <c r="S76" s="960"/>
      <c r="T76" s="846"/>
      <c r="U76" s="846"/>
      <c r="V76" s="846"/>
      <c r="W76" s="846" t="s">
        <v>2762</v>
      </c>
      <c r="X76" s="846"/>
      <c r="Y76" s="1003"/>
      <c r="Z76" s="849"/>
      <c r="AA76" s="852"/>
      <c r="AB76" s="849"/>
      <c r="AC76" s="849"/>
      <c r="AD76" s="849"/>
    </row>
    <row customHeight="1" ht="18">
      <c r="A77" s="848"/>
      <c r="B77" s="902">
        <v>60</v>
      </c>
      <c r="C77" s="846"/>
      <c r="D77" s="970"/>
      <c r="E77" s="846"/>
      <c r="F77" s="846" t="s">
        <v>2743</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149</v>
      </c>
      <c r="S77" s="960"/>
      <c r="T77" s="846"/>
      <c r="U77" s="846"/>
      <c r="V77" s="846"/>
      <c r="W77" s="846" t="s">
        <v>2763</v>
      </c>
      <c r="X77" s="846"/>
      <c r="Y77" s="1003"/>
      <c r="Z77" s="849"/>
      <c r="AA77" s="852"/>
      <c r="AB77" s="849"/>
      <c r="AC77" s="849"/>
      <c r="AD77" s="849"/>
    </row>
    <row customHeight="1" ht="72">
      <c r="A78" s="848"/>
      <c r="B78" s="902">
        <v>61</v>
      </c>
      <c r="C78" s="846" t="s">
        <v>2739</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93</v>
      </c>
      <c r="P78" s="960"/>
      <c r="Q78" s="960"/>
      <c r="R78" s="960"/>
      <c r="S78" s="960"/>
      <c r="T78" s="846" t="s">
        <v>633</v>
      </c>
      <c r="U78" s="846"/>
      <c r="V78" s="846"/>
      <c r="W78" s="846"/>
      <c r="X78" s="846"/>
      <c r="Y78" s="1003"/>
      <c r="Z78" s="849" t="s">
        <v>2764</v>
      </c>
      <c r="AA78" s="852"/>
      <c r="AB78" s="849"/>
      <c r="AC78" s="849"/>
      <c r="AD78" s="849"/>
    </row>
    <row customHeight="1" ht="36">
      <c r="A79" s="848"/>
      <c r="B79" s="902">
        <v>62</v>
      </c>
      <c r="C79" s="846" t="s">
        <v>2741</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112</v>
      </c>
      <c r="P79" s="960"/>
      <c r="Q79" s="960"/>
      <c r="R79" s="960"/>
      <c r="S79" s="960"/>
      <c r="T79" s="846" t="s">
        <v>2765</v>
      </c>
      <c r="U79" s="846"/>
      <c r="V79" s="846"/>
      <c r="W79" s="846"/>
      <c r="X79" s="846"/>
      <c r="Y79" s="1003"/>
      <c r="Z79" s="849" t="s">
        <v>2766</v>
      </c>
      <c r="AA79" s="852"/>
      <c r="AB79" s="849"/>
      <c r="AC79" s="849"/>
      <c r="AD79" s="849"/>
    </row>
    <row customHeight="1" ht="45">
      <c r="A80" s="848"/>
      <c r="B80" s="902">
        <v>63</v>
      </c>
      <c r="C80" s="846" t="s">
        <v>2743</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149</v>
      </c>
      <c r="P80" s="960"/>
      <c r="Q80" s="960"/>
      <c r="R80" s="960"/>
      <c r="S80" s="960"/>
      <c r="T80" s="846" t="s">
        <v>2767</v>
      </c>
      <c r="U80" s="846"/>
      <c r="V80" s="846"/>
      <c r="W80" s="846"/>
      <c r="X80" s="846"/>
      <c r="Y80" s="1003"/>
      <c r="Z80" s="849" t="s">
        <v>2768</v>
      </c>
      <c r="AA80" s="852"/>
      <c r="AB80" s="849"/>
      <c r="AC80" s="849"/>
      <c r="AD80" s="849"/>
    </row>
    <row customHeight="1" ht="36">
      <c r="A81" s="848"/>
      <c r="B81" s="902">
        <v>64</v>
      </c>
      <c r="C81" s="846" t="s">
        <v>2745</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2651</v>
      </c>
      <c r="P81" s="960"/>
      <c r="Q81" s="960"/>
      <c r="R81" s="960"/>
      <c r="S81" s="960"/>
      <c r="T81" s="846" t="s">
        <v>2769</v>
      </c>
      <c r="U81" s="846"/>
      <c r="V81" s="846"/>
      <c r="W81" s="846"/>
      <c r="X81" s="846"/>
      <c r="Y81" s="1003"/>
      <c r="Z81" s="849" t="s">
        <v>2770</v>
      </c>
      <c r="AA81" s="852"/>
      <c r="AB81" s="849"/>
      <c r="AC81" s="849"/>
      <c r="AD81" s="849"/>
    </row>
    <row customHeight="1" ht="90">
      <c r="A82" s="848"/>
      <c r="B82" s="902">
        <v>65</v>
      </c>
      <c r="C82" s="846" t="s">
        <v>2754</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150</v>
      </c>
      <c r="P82" s="960"/>
      <c r="Q82" s="960"/>
      <c r="R82" s="960"/>
      <c r="S82" s="960"/>
      <c r="T82" s="846" t="s">
        <v>2771</v>
      </c>
      <c r="U82" s="846"/>
      <c r="V82" s="846"/>
      <c r="W82" s="846"/>
      <c r="X82" s="846"/>
      <c r="Y82" s="1003"/>
      <c r="Z82" s="849" t="s">
        <v>2772</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2660</v>
      </c>
      <c r="P83" s="960"/>
      <c r="Q83" s="960"/>
      <c r="R83" s="960"/>
      <c r="S83" s="960"/>
      <c r="T83" s="846" t="s">
        <v>2773</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2774</v>
      </c>
      <c r="P84" s="960"/>
      <c r="Q84" s="960"/>
      <c r="R84" s="960"/>
      <c r="S84" s="960"/>
      <c r="T84" s="846" t="s">
        <v>2775</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2664</v>
      </c>
      <c r="P85" s="960"/>
      <c r="Q85" s="960"/>
      <c r="R85" s="960"/>
      <c r="S85" s="960"/>
      <c r="T85" s="846" t="s">
        <v>2776</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2777</v>
      </c>
      <c r="P86" s="960"/>
      <c r="Q86" s="960"/>
      <c r="R86" s="960"/>
      <c r="S86" s="960"/>
      <c r="T86" s="846" t="s">
        <v>2778</v>
      </c>
      <c r="U86" s="846"/>
      <c r="V86" s="846"/>
      <c r="W86" s="846"/>
      <c r="X86" s="846"/>
      <c r="Y86" s="1003"/>
      <c r="Z86" s="849"/>
      <c r="AA86" s="852"/>
      <c r="AB86" s="849"/>
      <c r="AC86" s="849"/>
      <c r="AD86" s="849"/>
    </row>
    <row customHeight="1" ht="36">
      <c r="A87" s="848"/>
      <c r="B87" s="902">
        <v>70</v>
      </c>
      <c r="C87" s="846" t="s">
        <v>2779</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151</v>
      </c>
      <c r="P87" s="960"/>
      <c r="Q87" s="960"/>
      <c r="R87" s="960"/>
      <c r="S87" s="960"/>
      <c r="T87" s="846" t="s">
        <v>2780</v>
      </c>
      <c r="U87" s="846"/>
      <c r="V87" s="846"/>
      <c r="W87" s="846"/>
      <c r="X87" s="846"/>
      <c r="Y87" s="1003"/>
      <c r="Z87" s="849"/>
      <c r="AA87" s="852"/>
      <c r="AB87" s="849"/>
      <c r="AC87" s="849"/>
      <c r="AD87" s="849"/>
    </row>
    <row customHeight="1" ht="18">
      <c r="A88" s="848"/>
      <c r="B88" s="902">
        <v>71</v>
      </c>
      <c r="C88" s="846" t="s">
        <v>2781</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152</v>
      </c>
      <c r="P88" s="960"/>
      <c r="Q88" s="960"/>
      <c r="R88" s="960"/>
      <c r="S88" s="960"/>
      <c r="T88" s="846" t="s">
        <v>665</v>
      </c>
      <c r="U88" s="846"/>
      <c r="V88" s="846"/>
      <c r="W88" s="846"/>
      <c r="X88" s="846"/>
      <c r="Y88" s="1003"/>
      <c r="Z88" s="849"/>
      <c r="AA88" s="852"/>
      <c r="AB88" s="849"/>
      <c r="AC88" s="849"/>
      <c r="AD88" s="849"/>
    </row>
    <row customHeight="1" ht="18">
      <c r="A89" s="848"/>
      <c r="B89" s="902">
        <v>72</v>
      </c>
      <c r="C89" s="846" t="s">
        <v>2782</v>
      </c>
      <c r="D89" s="970" t="s">
        <v>2779</v>
      </c>
      <c r="E89" s="846" t="s">
        <v>2779</v>
      </c>
      <c r="F89" s="846" t="s">
        <v>2745</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153</v>
      </c>
      <c r="P89" s="960" t="s">
        <v>152</v>
      </c>
      <c r="Q89" s="960" t="s">
        <v>152</v>
      </c>
      <c r="R89" s="960" t="s">
        <v>150</v>
      </c>
      <c r="S89" s="960"/>
      <c r="T89" s="846" t="s">
        <v>673</v>
      </c>
      <c r="U89" s="846" t="s">
        <v>673</v>
      </c>
      <c r="V89" s="846" t="s">
        <v>673</v>
      </c>
      <c r="W89" s="846" t="s">
        <v>673</v>
      </c>
      <c r="X89" s="846"/>
      <c r="Y89" s="1003"/>
      <c r="Z89" s="849"/>
      <c r="AA89" s="852"/>
      <c r="AB89" s="849"/>
      <c r="AC89" s="849"/>
      <c r="AD89" s="849"/>
    </row>
    <row customHeight="1" ht="27">
      <c r="A90" s="848"/>
      <c r="B90" s="902">
        <v>73</v>
      </c>
      <c r="C90" s="846" t="s">
        <v>2783</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154</v>
      </c>
      <c r="P90" s="960"/>
      <c r="Q90" s="960"/>
      <c r="R90" s="960"/>
      <c r="S90" s="960"/>
      <c r="T90" s="846" t="s">
        <v>675</v>
      </c>
      <c r="U90" s="846"/>
      <c r="V90" s="846"/>
      <c r="W90" s="846"/>
      <c r="X90" s="846"/>
      <c r="Y90" s="1003"/>
      <c r="Z90" s="849"/>
      <c r="AA90" s="852"/>
      <c r="AB90" s="849"/>
      <c r="AC90" s="849"/>
      <c r="AD90" s="849"/>
    </row>
    <row customHeight="1" ht="18">
      <c r="A91" s="848"/>
      <c r="B91" s="902">
        <v>74</v>
      </c>
      <c r="C91" s="846"/>
      <c r="D91" s="970" t="s">
        <v>2781</v>
      </c>
      <c r="E91" s="846" t="s">
        <v>2781</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153</v>
      </c>
      <c r="Q91" s="960" t="s">
        <v>153</v>
      </c>
      <c r="R91" s="960"/>
      <c r="S91" s="960"/>
      <c r="T91" s="846"/>
      <c r="U91" s="846" t="s">
        <v>2784</v>
      </c>
      <c r="V91" s="846" t="s">
        <v>2784</v>
      </c>
      <c r="W91" s="846"/>
      <c r="X91" s="846"/>
      <c r="Y91" s="1003"/>
      <c r="Z91" s="849"/>
      <c r="AA91" s="852"/>
      <c r="AB91" s="849"/>
      <c r="AC91" s="849"/>
      <c r="AD91" s="849"/>
    </row>
    <row customHeight="1" ht="27">
      <c r="A92" s="848"/>
      <c r="B92" s="902">
        <v>75</v>
      </c>
      <c r="C92" s="846"/>
      <c r="D92" s="970" t="s">
        <v>2782</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154</v>
      </c>
      <c r="Q92" s="960"/>
      <c r="R92" s="960"/>
      <c r="S92" s="960"/>
      <c r="T92" s="846"/>
      <c r="U92" s="846" t="s">
        <v>2785</v>
      </c>
      <c r="V92" s="846"/>
      <c r="W92" s="846"/>
      <c r="X92" s="846"/>
      <c r="Y92" s="1003"/>
      <c r="Z92" s="849"/>
      <c r="AA92" s="852" t="s">
        <v>2786</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2692</v>
      </c>
      <c r="Q93" s="960"/>
      <c r="R93" s="960"/>
      <c r="S93" s="960"/>
      <c r="T93" s="846"/>
      <c r="U93" s="846" t="s">
        <v>2787</v>
      </c>
      <c r="V93" s="846"/>
      <c r="W93" s="846"/>
      <c r="X93" s="846"/>
      <c r="Y93" s="1003"/>
      <c r="Z93" s="849"/>
      <c r="AA93" s="852" t="s">
        <v>2788</v>
      </c>
      <c r="AB93" s="849"/>
      <c r="AC93" s="849"/>
      <c r="AD93" s="849"/>
    </row>
    <row customHeight="1" ht="45">
      <c r="A94" s="848"/>
      <c r="B94" s="902">
        <v>77</v>
      </c>
      <c r="C94" s="846"/>
      <c r="D94" s="970" t="s">
        <v>2783</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2046</v>
      </c>
      <c r="Q94" s="960"/>
      <c r="R94" s="960"/>
      <c r="S94" s="960"/>
      <c r="T94" s="846"/>
      <c r="U94" s="846" t="s">
        <v>2789</v>
      </c>
      <c r="V94" s="846"/>
      <c r="W94" s="846"/>
      <c r="X94" s="846"/>
      <c r="Y94" s="1003"/>
      <c r="Z94" s="849"/>
      <c r="AA94" s="852" t="s">
        <v>2790</v>
      </c>
      <c r="AB94" s="849"/>
      <c r="AC94" s="849"/>
      <c r="AD94" s="849"/>
    </row>
    <row customHeight="1" ht="99">
      <c r="A95" s="848"/>
      <c r="B95" s="902">
        <v>78</v>
      </c>
      <c r="C95" s="846" t="s">
        <v>2791</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2046</v>
      </c>
      <c r="P95" s="960"/>
      <c r="Q95" s="960"/>
      <c r="R95" s="960"/>
      <c r="S95" s="960"/>
      <c r="T95" s="846" t="s">
        <v>2792</v>
      </c>
      <c r="U95" s="846"/>
      <c r="V95" s="846"/>
      <c r="W95" s="846"/>
      <c r="X95" s="846"/>
      <c r="Y95" s="1003"/>
      <c r="Z95" s="849"/>
      <c r="AA95" s="852"/>
      <c r="AB95" s="849"/>
      <c r="AC95" s="849"/>
      <c r="AD95" s="849"/>
    </row>
    <row customHeight="1" ht="99">
      <c r="A96" s="848"/>
      <c r="B96" s="902">
        <v>79</v>
      </c>
      <c r="C96" s="846" t="s">
        <v>1733</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2052</v>
      </c>
      <c r="P96" s="960"/>
      <c r="Q96" s="960"/>
      <c r="R96" s="960"/>
      <c r="S96" s="960"/>
      <c r="T96" s="846" t="s">
        <v>2793</v>
      </c>
      <c r="U96" s="846"/>
      <c r="V96" s="846"/>
      <c r="W96" s="846"/>
      <c r="X96" s="846"/>
      <c r="Y96" s="1003"/>
      <c r="Z96" s="849" t="s">
        <v>2794</v>
      </c>
      <c r="AA96" s="852"/>
      <c r="AB96" s="849"/>
      <c r="AC96" s="849"/>
      <c r="AD96" s="849"/>
    </row>
    <row customHeight="1" ht="63">
      <c r="A97" s="848"/>
      <c r="B97" s="902">
        <v>80</v>
      </c>
      <c r="C97" s="846" t="s">
        <v>2795</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2064</v>
      </c>
      <c r="P97" s="960"/>
      <c r="Q97" s="960"/>
      <c r="R97" s="960"/>
      <c r="S97" s="960"/>
      <c r="T97" s="846" t="s">
        <v>2796</v>
      </c>
      <c r="U97" s="846"/>
      <c r="V97" s="846"/>
      <c r="W97" s="846"/>
      <c r="X97" s="846"/>
      <c r="Y97" s="1003"/>
      <c r="Z97" s="849" t="s">
        <v>2797</v>
      </c>
      <c r="AA97" s="852"/>
      <c r="AB97" s="849"/>
      <c r="AC97" s="849"/>
      <c r="AD97" s="849"/>
    </row>
    <row customHeight="1" ht="63">
      <c r="A98" s="848"/>
      <c r="B98" s="902">
        <v>81</v>
      </c>
      <c r="C98" s="846" t="s">
        <v>2798</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2078</v>
      </c>
      <c r="P98" s="960"/>
      <c r="Q98" s="960"/>
      <c r="R98" s="960"/>
      <c r="S98" s="960"/>
      <c r="T98" s="846" t="s">
        <v>2799</v>
      </c>
      <c r="U98" s="846"/>
      <c r="V98" s="846"/>
      <c r="W98" s="846"/>
      <c r="X98" s="846"/>
      <c r="Y98" s="1003"/>
      <c r="Z98" s="849" t="s">
        <v>2797</v>
      </c>
      <c r="AA98" s="852"/>
      <c r="AB98" s="849"/>
      <c r="AC98" s="849"/>
      <c r="AD98" s="849"/>
    </row>
    <row customHeight="1" ht="90">
      <c r="A99" s="848"/>
      <c r="B99" s="902">
        <v>82</v>
      </c>
      <c r="C99" s="846" t="s">
        <v>2800</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2090</v>
      </c>
      <c r="P99" s="960"/>
      <c r="Q99" s="960"/>
      <c r="R99" s="960"/>
      <c r="S99" s="960"/>
      <c r="T99" s="846" t="s">
        <v>2801</v>
      </c>
      <c r="U99" s="846"/>
      <c r="V99" s="846"/>
      <c r="W99" s="846"/>
      <c r="X99" s="846"/>
      <c r="Y99" s="1003"/>
      <c r="Z99" s="849" t="s">
        <v>630</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2802</v>
      </c>
      <c r="P100" s="960"/>
      <c r="Q100" s="960"/>
      <c r="R100" s="960"/>
      <c r="S100" s="960"/>
      <c r="T100" s="846" t="s">
        <v>2803</v>
      </c>
      <c r="U100" s="846"/>
      <c r="V100" s="846"/>
      <c r="W100" s="846"/>
      <c r="X100" s="846"/>
      <c r="Y100" s="1003"/>
      <c r="Z100" s="849" t="s">
        <v>630</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2804</v>
      </c>
      <c r="P101" s="960"/>
      <c r="Q101" s="960"/>
      <c r="R101" s="960"/>
      <c r="S101" s="960"/>
      <c r="T101" s="846" t="s">
        <v>2805</v>
      </c>
      <c r="U101" s="846"/>
      <c r="V101" s="846"/>
      <c r="W101" s="846"/>
      <c r="X101" s="846"/>
      <c r="Y101" s="1003"/>
      <c r="Z101" s="849" t="s">
        <v>630</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2244</v>
      </c>
      <c r="B148" s="848"/>
      <c r="C148" s="846" t="s">
        <v>2806</v>
      </c>
      <c r="D148" s="846" t="s">
        <v>2146</v>
      </c>
      <c r="E148" s="846" t="s">
        <v>2246</v>
      </c>
      <c r="F148" s="846" t="s">
        <v>2807</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2808</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2809</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2248</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2251</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2256</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61618D-6B0E-F07C-4434-0.19B29F7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2810</v>
      </c>
      <c r="M5" s="2606"/>
      <c r="N5" s="2606"/>
      <c r="O5" s="2606"/>
      <c r="P5" s="2606"/>
      <c r="Q5" s="2606"/>
      <c r="R5" s="2606"/>
      <c r="S5" s="2606"/>
      <c r="T5" s="2606"/>
      <c r="U5" s="2606"/>
      <c r="V5" s="1246"/>
      <c r="AD5" s="1158">
        <v>64</v>
      </c>
    </row>
    <row customHeight="1" ht="14.699999999999998">
      <c r="J6" s="379"/>
      <c r="K6" s="379"/>
      <c r="L6" s="2607" t="str">
        <f>IF(org=0,"Не определено",org)</f>
        <v>ПАО "ТГК-2"</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422</v>
      </c>
      <c r="N9" s="307"/>
      <c r="O9" s="2254" t="str">
        <f>IF(TITLE_DATE_CHANGE_PERIOD="",IF(TITLE_DATE_PR="","",TITLE_DATE_PR),TITLE_DATE_CHANGE_PERIOD)</f>
        <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423</v>
      </c>
      <c r="N10" s="307"/>
      <c r="O10" s="2254" t="str">
        <f>IF(TITLE_NUMBER_PR_CHANGE="",IF(TITLE_NUMBER_PR="","",TITLE_NUMBER_PR),TITLE_NUMBER_PR_CHANGE)</f>
        <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43</v>
      </c>
      <c r="N11" s="307"/>
      <c r="O11" s="2254" t="str">
        <f>IF(TITLE_IST_PUB_CHANGE="",IF(TITLE_IST_PUB="","",TITLE_IST_PUB),TITLE_IST_PUB_CHANGE)</f>
        <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426</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299</v>
      </c>
      <c r="M14" s="2130"/>
      <c r="N14" s="2130"/>
      <c r="O14" s="2130"/>
      <c r="P14" s="2130"/>
      <c r="Q14" s="2130"/>
      <c r="R14" s="2130"/>
      <c r="S14" s="2130"/>
      <c r="T14" s="2130"/>
      <c r="U14" s="2130"/>
      <c r="V14" s="2130"/>
      <c r="W14" s="2130"/>
      <c r="X14" s="2130" t="s">
        <v>300</v>
      </c>
      <c r="AD14" s="1158">
        <v>14</v>
      </c>
    </row>
    <row customHeight="1" ht="14.699999999999998">
      <c r="J15" s="379"/>
      <c r="K15" s="379"/>
      <c r="L15" s="2276" t="s">
        <v>88</v>
      </c>
      <c r="M15" s="2212" t="s">
        <v>427</v>
      </c>
      <c r="N15" s="304"/>
      <c r="O15" s="2277" t="s">
        <v>2811</v>
      </c>
      <c r="P15" s="2278"/>
      <c r="Q15" s="2278"/>
      <c r="R15" s="2278"/>
      <c r="S15" s="2278"/>
      <c r="T15" s="2278"/>
      <c r="U15" s="2279"/>
      <c r="V15" s="2280" t="s">
        <v>429</v>
      </c>
      <c r="W15" s="2283" t="s">
        <v>1730</v>
      </c>
      <c r="X15" s="2130"/>
      <c r="AD15" s="1158">
        <v>14</v>
      </c>
    </row>
    <row customHeight="1" ht="35.699999999999996">
      <c r="J16" s="379"/>
      <c r="K16" s="379"/>
      <c r="L16" s="2276"/>
      <c r="M16" s="2212"/>
      <c r="N16" s="1034"/>
      <c r="O16" s="2263" t="s">
        <v>432</v>
      </c>
      <c r="P16" s="2263" t="s">
        <v>433</v>
      </c>
      <c r="Q16" s="2265" t="s">
        <v>434</v>
      </c>
      <c r="R16" s="2266"/>
      <c r="S16" s="2265" t="s">
        <v>448</v>
      </c>
      <c r="T16" s="2272"/>
      <c r="U16" s="2266"/>
      <c r="V16" s="2281"/>
      <c r="W16" s="2284"/>
      <c r="X16" s="2130"/>
      <c r="AD16" s="1158">
        <v>34</v>
      </c>
    </row>
    <row customHeight="1" ht="35.699999999999996">
      <c r="A17" s="1373" t="s">
        <v>135</v>
      </c>
      <c r="B17" s="1373" t="s">
        <v>136</v>
      </c>
      <c r="C17" s="1373" t="s">
        <v>137</v>
      </c>
      <c r="D17" s="1373" t="s">
        <v>138</v>
      </c>
      <c r="E17" s="1373"/>
      <c r="J17" s="379"/>
      <c r="K17" s="379"/>
      <c r="L17" s="2276"/>
      <c r="M17" s="2212"/>
      <c r="N17" s="305"/>
      <c r="O17" s="2264"/>
      <c r="P17" s="2264"/>
      <c r="Q17" s="1225" t="s">
        <v>443</v>
      </c>
      <c r="R17" s="1225" t="s">
        <v>444</v>
      </c>
      <c r="S17" s="1295" t="s">
        <v>445</v>
      </c>
      <c r="T17" s="2273" t="s">
        <v>446</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109</v>
      </c>
      <c r="M18" s="1258" t="s">
        <v>110</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169</v>
      </c>
      <c r="B19" s="1366" t="s">
        <v>170</v>
      </c>
      <c r="C19" s="1366" t="s">
        <v>171</v>
      </c>
      <c r="D19" s="1366" t="s">
        <v>172</v>
      </c>
      <c r="E19" s="1366"/>
      <c r="F19" s="1368"/>
      <c r="G19" s="1368"/>
      <c r="H19" s="1368"/>
      <c r="I19" s="364"/>
      <c r="J19" s="363"/>
      <c r="K19" s="358"/>
      <c r="L19" s="1296">
        <f>INDEX(PT_DIFFERENTIATION_NUM_NTAR,MATCH(A19,PT_DIFFERENTIATION_NTAR_ID,0))</f>
        <v>0</v>
      </c>
      <c r="M19" s="301" t="s">
        <v>124</v>
      </c>
      <c r="N19" s="303"/>
      <c r="O19" s="2609" t="str">
        <f>INDEX(PT_DIFFERENTIATION_NTAR,MATCH(A19,PT_DIFFERENTIATION_NTAR_ID,0))</f>
        <v/>
      </c>
      <c r="P19" s="2609"/>
      <c r="Q19" s="2609"/>
      <c r="R19" s="2609"/>
      <c r="S19" s="2609"/>
      <c r="T19" s="2609"/>
      <c r="U19" s="2609"/>
      <c r="V19" s="2609"/>
      <c r="W19" s="2609"/>
      <c r="X19" s="1261" t="s">
        <v>395</v>
      </c>
      <c r="Z19" s="503"/>
      <c r="AA19" s="503" t="str">
        <f>IF(M19="","",M19)</f>
        <v>Наименование тарифа</v>
      </c>
      <c r="AB19" s="503"/>
      <c r="AC19" s="503"/>
      <c r="AD19" s="1158">
        <v>20</v>
      </c>
    </row>
    <row customHeight="1" ht="21">
      <c r="A20" s="1366" t="s">
        <v>169</v>
      </c>
      <c r="B20" s="1366" t="s">
        <v>170</v>
      </c>
      <c r="C20" s="1366" t="s">
        <v>171</v>
      </c>
      <c r="D20" s="1366" t="s">
        <v>172</v>
      </c>
      <c r="E20" s="1366"/>
      <c r="F20" s="1368"/>
      <c r="G20" s="1368"/>
      <c r="H20" s="1368"/>
      <c r="I20" s="1293"/>
      <c r="J20" s="355"/>
      <c r="K20" s="356"/>
      <c r="L20" s="1296" t="str">
        <f>INDEX(PT_DIFFERENTIATION_NUM_TER,MATCH(B19,PT_DIFFERENTIATION_TER_ID,0))</f>
        <v>.</v>
      </c>
      <c r="M20" s="311" t="s">
        <v>396</v>
      </c>
      <c r="N20" s="303"/>
      <c r="O20" s="2609" t="str">
        <f>INDEX(PT_DIFFERENTIATION_TER,MATCH(B19,PT_DIFFERENTIATION_TER_ID,0))</f>
        <v/>
      </c>
      <c r="P20" s="2609"/>
      <c r="Q20" s="2609"/>
      <c r="R20" s="2609"/>
      <c r="S20" s="2609"/>
      <c r="T20" s="2609"/>
      <c r="U20" s="2609"/>
      <c r="V20" s="2609"/>
      <c r="W20" s="2609"/>
      <c r="X20" s="1261" t="s">
        <v>397</v>
      </c>
      <c r="Z20" s="503"/>
      <c r="AA20" s="503" t="str">
        <f>IF(M20="","",M20)</f>
        <v>Территория действия тарифа</v>
      </c>
      <c r="AB20" s="503"/>
      <c r="AC20" s="503"/>
      <c r="AD20" s="1158">
        <v>20</v>
      </c>
    </row>
    <row customHeight="1" ht="24">
      <c r="A21" s="1366" t="s">
        <v>169</v>
      </c>
      <c r="B21" s="1366" t="s">
        <v>170</v>
      </c>
      <c r="C21" s="1366" t="s">
        <v>171</v>
      </c>
      <c r="D21" s="1366" t="s">
        <v>172</v>
      </c>
      <c r="E21" s="1366"/>
      <c r="F21" s="1368"/>
      <c r="G21" s="1368"/>
      <c r="H21" s="1368"/>
      <c r="I21" s="357"/>
      <c r="J21" s="355"/>
      <c r="K21" s="356"/>
      <c r="L21" s="1296" t="str">
        <f>INDEX(PT_DIFFERENTIATION_NUM_CS,MATCH(C19,PT_DIFFERENTIATION_CS_ID,0))</f>
        <v>..</v>
      </c>
      <c r="M21" s="312" t="s">
        <v>398</v>
      </c>
      <c r="N21" s="303"/>
      <c r="O21" s="2609" t="str">
        <f>INDEX(PT_DIFFERENTIATION_CS,MATCH(C19,PT_DIFFERENTIATION_CS_ID,0))</f>
        <v/>
      </c>
      <c r="P21" s="2609"/>
      <c r="Q21" s="2609"/>
      <c r="R21" s="2609"/>
      <c r="S21" s="2609"/>
      <c r="T21" s="2609"/>
      <c r="U21" s="2609"/>
      <c r="V21" s="2609"/>
      <c r="W21" s="2609"/>
      <c r="X21" s="1261" t="s">
        <v>399</v>
      </c>
      <c r="Z21" s="503"/>
      <c r="AA21" s="503" t="str">
        <f>IF(M21="","",M21)</f>
        <v>Наименование системы теплоснабжения </v>
      </c>
      <c r="AB21" s="503"/>
      <c r="AC21" s="503"/>
      <c r="AD21" s="1158">
        <v>23</v>
      </c>
    </row>
    <row customHeight="1" ht="21">
      <c r="A22" s="1366" t="s">
        <v>169</v>
      </c>
      <c r="B22" s="1366" t="s">
        <v>170</v>
      </c>
      <c r="C22" s="1366" t="s">
        <v>171</v>
      </c>
      <c r="D22" s="1366" t="s">
        <v>172</v>
      </c>
      <c r="E22" s="1366"/>
      <c r="F22" s="1368"/>
      <c r="G22" s="1368"/>
      <c r="H22" s="1368"/>
      <c r="I22" s="357"/>
      <c r="J22" s="355"/>
      <c r="K22" s="356"/>
      <c r="L22" s="1296" t="str">
        <f>INDEX(PT_DIFFERENTIATION_NUM_IST_TE,MATCH(D19,PT_DIFFERENTIATION_IST_TE_ID,0))</f>
        <v>...</v>
      </c>
      <c r="M22" s="313" t="s">
        <v>400</v>
      </c>
      <c r="N22" s="303"/>
      <c r="O22" s="2609" t="str">
        <f>INDEX(PT_DIFFERENTIATION_IST_TE,MATCH(D19,PT_DIFFERENTIATION_IST_TE_ID,0))</f>
        <v/>
      </c>
      <c r="P22" s="2609"/>
      <c r="Q22" s="2609"/>
      <c r="R22" s="2609"/>
      <c r="S22" s="2609"/>
      <c r="T22" s="2609"/>
      <c r="U22" s="2609"/>
      <c r="V22" s="2609"/>
      <c r="W22" s="2609"/>
      <c r="X22" s="1261" t="s">
        <v>401</v>
      </c>
      <c r="Z22" s="503"/>
      <c r="AA22" s="503" t="str">
        <f>IF(M22="","",M22)</f>
        <v>Источник тепловой энергии  </v>
      </c>
      <c r="AB22" s="503"/>
      <c r="AC22" s="503"/>
      <c r="AD22" s="1158">
        <v>20</v>
      </c>
    </row>
    <row customHeight="1" ht="96.75">
      <c r="A23" s="1366" t="s">
        <v>169</v>
      </c>
      <c r="B23" s="1366" t="s">
        <v>170</v>
      </c>
      <c r="C23" s="1366" t="s">
        <v>171</v>
      </c>
      <c r="D23" s="1366" t="s">
        <v>172</v>
      </c>
      <c r="E23" s="1366"/>
      <c r="F23" s="2610" t="str">
        <f>L22&amp;".1"</f>
        <v>....1</v>
      </c>
      <c r="I23" s="2260">
        <v>1</v>
      </c>
      <c r="J23" s="1294"/>
      <c r="K23" s="359"/>
      <c r="L23" s="1296" t="str">
        <f>$F$23</f>
        <v>....1</v>
      </c>
      <c r="M23" s="288" t="s">
        <v>403</v>
      </c>
      <c r="N23" s="303"/>
      <c r="O23" s="2308"/>
      <c r="P23" s="2308"/>
      <c r="Q23" s="2308"/>
      <c r="R23" s="2308"/>
      <c r="S23" s="2308"/>
      <c r="T23" s="2308"/>
      <c r="U23" s="2308"/>
      <c r="V23" s="2308"/>
      <c r="W23" s="2308"/>
      <c r="X23" s="1261" t="s">
        <v>404</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169</v>
      </c>
      <c r="B24" s="1366" t="s">
        <v>170</v>
      </c>
      <c r="C24" s="1366" t="s">
        <v>171</v>
      </c>
      <c r="D24" s="1366" t="s">
        <v>172</v>
      </c>
      <c r="E24" s="1366"/>
      <c r="F24" s="2610"/>
      <c r="G24" s="2220" t="str">
        <f>F23&amp;".1"</f>
        <v>....1.1</v>
      </c>
      <c r="I24" s="2260"/>
      <c r="J24" s="2260">
        <v>1</v>
      </c>
      <c r="K24" s="360"/>
      <c r="L24" s="1296" t="str">
        <f>$G$24</f>
        <v>....1.1</v>
      </c>
      <c r="M24" s="289" t="s">
        <v>406</v>
      </c>
      <c r="N24" s="303"/>
      <c r="O24" s="2248"/>
      <c r="P24" s="2249"/>
      <c r="Q24" s="2249"/>
      <c r="R24" s="2249"/>
      <c r="S24" s="2249"/>
      <c r="T24" s="2249"/>
      <c r="U24" s="2249"/>
      <c r="V24" s="2249"/>
      <c r="W24" s="2250"/>
      <c r="X24" s="1261" t="s">
        <v>407</v>
      </c>
      <c r="Z24" s="503"/>
      <c r="AA24" s="503" t="str">
        <f>IF(M24="","",M24)</f>
        <v>Группа потребителей</v>
      </c>
      <c r="AB24" s="503"/>
      <c r="AC24" s="503"/>
      <c r="AD24" s="1158">
        <v>82</v>
      </c>
    </row>
    <row customHeight="1" ht="11.549999999999999">
      <c r="A25" s="1366" t="s">
        <v>169</v>
      </c>
      <c r="B25" s="1366" t="s">
        <v>170</v>
      </c>
      <c r="C25" s="1366" t="s">
        <v>171</v>
      </c>
      <c r="D25" s="1366" t="s">
        <v>172</v>
      </c>
      <c r="E25" s="1366"/>
      <c r="F25" s="2610"/>
      <c r="G25" s="2220"/>
      <c r="H25" s="2220" t="str">
        <f>G24&amp;".1"</f>
        <v>....1.1.1</v>
      </c>
      <c r="I25" s="2260"/>
      <c r="J25" s="2260"/>
      <c r="K25" s="360">
        <v>1</v>
      </c>
      <c r="L25" s="1296" t="str">
        <f>$H$25</f>
        <v>....1.1.1</v>
      </c>
      <c r="M25" s="1350"/>
      <c r="N25" s="303"/>
      <c r="O25" s="754"/>
      <c r="P25" s="328"/>
      <c r="Q25" s="754"/>
      <c r="R25" s="1260"/>
      <c r="S25" s="2605"/>
      <c r="T25" s="2110" t="s">
        <v>66</v>
      </c>
      <c r="U25" s="2605"/>
      <c r="V25" s="2110" t="s">
        <v>19</v>
      </c>
      <c r="W25" s="328"/>
      <c r="X25" s="2256" t="s">
        <v>409</v>
      </c>
      <c r="Y25" s="514">
        <f>STRCHECKDATE(O26:W26)</f>
      </c>
      <c r="Z25" s="503"/>
      <c r="AA25" s="503" t="str">
        <f>IF(M25="","",M25)</f>
        <v/>
      </c>
      <c r="AB25" s="503"/>
      <c r="AC25" s="503"/>
      <c r="AD25" s="1158">
        <v>11</v>
      </c>
    </row>
    <row customHeight="1" ht="11.549999999999999">
      <c r="A26" s="1366" t="s">
        <v>169</v>
      </c>
      <c r="B26" s="1366" t="s">
        <v>170</v>
      </c>
      <c r="C26" s="1366" t="s">
        <v>171</v>
      </c>
      <c r="D26" s="1366" t="s">
        <v>172</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169</v>
      </c>
      <c r="B27" s="1366" t="s">
        <v>170</v>
      </c>
      <c r="C27" s="1366" t="s">
        <v>171</v>
      </c>
      <c r="D27" s="1366" t="s">
        <v>172</v>
      </c>
      <c r="E27" s="1366"/>
      <c r="F27" s="2610"/>
      <c r="G27" s="2220"/>
      <c r="I27" s="2260"/>
      <c r="J27" s="2260"/>
      <c r="K27" s="359"/>
      <c r="L27" s="1281"/>
      <c r="M27" s="291" t="s">
        <v>410</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169</v>
      </c>
      <c r="B28" s="1366" t="s">
        <v>170</v>
      </c>
      <c r="C28" s="1366" t="s">
        <v>171</v>
      </c>
      <c r="D28" s="1366" t="s">
        <v>172</v>
      </c>
      <c r="E28" s="1366"/>
      <c r="F28" s="2610"/>
      <c r="I28" s="2260"/>
      <c r="J28" s="1294"/>
      <c r="K28" s="359"/>
      <c r="L28" s="1281"/>
      <c r="M28" s="290" t="s">
        <v>411</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169</v>
      </c>
      <c r="B29" s="1366" t="s">
        <v>170</v>
      </c>
      <c r="C29" s="1366" t="s">
        <v>171</v>
      </c>
      <c r="D29" s="1366" t="s">
        <v>172</v>
      </c>
      <c r="E29" s="1366"/>
      <c r="F29" s="1368"/>
      <c r="G29" s="1368"/>
      <c r="H29" s="540"/>
      <c r="I29" s="363"/>
      <c r="J29" s="378"/>
      <c r="K29" s="358"/>
      <c r="L29" s="1281"/>
      <c r="M29" s="368" t="s">
        <v>412</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169</v>
      </c>
      <c r="B30" s="1366" t="s">
        <v>170</v>
      </c>
      <c r="C30" s="1366" t="s">
        <v>171</v>
      </c>
      <c r="D30" s="1366"/>
      <c r="E30" s="1366" t="s">
        <v>585</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169</v>
      </c>
      <c r="B31" s="1366" t="s">
        <v>170</v>
      </c>
      <c r="C31" s="1366"/>
      <c r="D31" s="1366"/>
      <c r="E31" s="1366" t="s">
        <v>2812</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2813</v>
      </c>
      <c r="B32" s="1366"/>
      <c r="C32" s="1366"/>
      <c r="D32" s="1366"/>
      <c r="E32" s="1366" t="s">
        <v>104</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447</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803</v>
      </c>
      <c r="M35" s="2288" t="s">
        <v>2814</v>
      </c>
      <c r="N35" s="2288"/>
      <c r="O35" s="2288"/>
      <c r="P35" s="2288"/>
      <c r="Q35" s="2288"/>
      <c r="R35" s="2288"/>
      <c r="S35" s="2288"/>
      <c r="T35" s="2288"/>
      <c r="U35" s="2288"/>
      <c r="V35" s="2288"/>
      <c r="W35" s="2288"/>
      <c r="X35" s="2288"/>
      <c r="AD35" s="1158">
        <v>27</v>
      </c>
    </row>
    <row customHeight="1" ht="109.19999999999999">
      <c r="H36" s="540"/>
      <c r="I36" s="1306"/>
      <c r="M36" s="2288" t="s">
        <v>2815</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82</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F28F33-7DFB-98B7-7E6C-0.B0C40A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0B20D-CB69-3E53-C8B8-0.B28FA5A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95E99-68CE-C903-2EAC-0.FAAC8B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D8966-2995-E3B4-89BE-0.5B96E1E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CBE379-651E-9224-8E64-0.C09BF20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700D7C-48FB-7E51-8203-0.6D9D8ED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298</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"ТГК-2"</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299</v>
      </c>
      <c r="E8" s="2208"/>
      <c r="F8" s="2208"/>
      <c r="G8" s="2211" t="s">
        <v>300</v>
      </c>
      <c r="J8" s="458">
        <v>11</v>
      </c>
    </row>
    <row customHeight="1" ht="11.549999999999999">
      <c r="A9" s="460"/>
      <c r="B9" s="505"/>
      <c r="C9" s="460"/>
      <c r="D9" s="475" t="s">
        <v>88</v>
      </c>
      <c r="E9" s="449" t="s">
        <v>301</v>
      </c>
      <c r="F9" s="449" t="s">
        <v>302</v>
      </c>
      <c r="G9" s="2212"/>
      <c r="J9" s="458">
        <v>11</v>
      </c>
    </row>
    <row customHeight="1" ht="12" hidden="1">
      <c r="A10" s="460"/>
      <c r="B10" s="505"/>
      <c r="C10" s="460"/>
      <c r="D10" s="467"/>
      <c r="E10" s="467"/>
      <c r="F10" s="467"/>
      <c r="G10" s="467"/>
      <c r="J10" s="458">
        <v>0</v>
      </c>
    </row>
    <row customHeight="1" ht="22.5" hidden="1">
      <c r="A11" s="460"/>
      <c r="B11" s="505"/>
      <c r="C11" s="460"/>
      <c r="D11" s="1012" t="s">
        <v>109</v>
      </c>
      <c r="E11" s="1015" t="s">
        <v>303</v>
      </c>
      <c r="F11" s="1014" t="str">
        <f>IF(region_name="","",region_name)</f>
        <v>Ярославская область</v>
      </c>
      <c r="G11" s="1015" t="s">
        <v>304</v>
      </c>
      <c r="H11" s="478"/>
      <c r="J11" s="458">
        <v>0</v>
      </c>
    </row>
    <row customHeight="1" ht="22.5" hidden="1">
      <c r="A12" s="460"/>
      <c r="B12" s="505"/>
      <c r="C12" s="460"/>
      <c r="D12" s="448" t="s">
        <v>109</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305</v>
      </c>
      <c r="G12" s="477"/>
      <c r="H12" s="478"/>
      <c r="J12" s="458">
        <v>0</v>
      </c>
    </row>
    <row customHeight="1" ht="23.25">
      <c r="A13" s="460"/>
      <c r="B13" s="505"/>
      <c r="C13" s="460"/>
      <c r="D13" s="448" t="s">
        <v>109</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306</v>
      </c>
      <c r="E14" s="1013" t="s">
        <v>307</v>
      </c>
      <c r="F14" s="1014" t="str">
        <f>IF(inn="","",inn)</f>
        <v>7606053324</v>
      </c>
      <c r="G14" s="1015" t="s">
        <v>308</v>
      </c>
      <c r="H14" s="478"/>
      <c r="J14" s="458">
        <v>0</v>
      </c>
    </row>
    <row customHeight="1" ht="22.5" hidden="1">
      <c r="A15" s="460"/>
      <c r="B15" s="505"/>
      <c r="C15" s="460"/>
      <c r="D15" s="1012" t="s">
        <v>309</v>
      </c>
      <c r="E15" s="1013" t="s">
        <v>310</v>
      </c>
      <c r="F15" s="1014" t="str">
        <f>IF(kpp="","",kpp)</f>
        <v>760631001</v>
      </c>
      <c r="G15" s="1015" t="s">
        <v>311</v>
      </c>
      <c r="H15" s="478"/>
      <c r="J15" s="458">
        <v>0</v>
      </c>
    </row>
    <row customHeight="1" ht="39">
      <c r="A16" s="460"/>
      <c r="B16" s="505"/>
      <c r="C16" s="460"/>
      <c r="D16" s="448" t="s">
        <v>110</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90</v>
      </c>
      <c r="E17" s="445" t="str">
        <f>"Дата присвоения ОГРН"&amp;IF(TEMPLATE_SPHERE="TKO",""," (ОГРНИП)")</f>
        <v>Дата присвоения ОГРН (ОГРНИП)</v>
      </c>
      <c r="F17" s="1735" t="s">
        <v>22</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91</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312</v>
      </c>
      <c r="B19" s="505"/>
      <c r="C19" s="2216"/>
      <c r="D19" s="448" t="str">
        <f>A19</f>
        <v>5.1</v>
      </c>
      <c r="E19" s="445" t="s">
        <v>313</v>
      </c>
      <c r="F19" s="446" t="s">
        <v>305</v>
      </c>
      <c r="G19" s="447" t="s">
        <v>314</v>
      </c>
      <c r="H19" s="478"/>
      <c r="I19" s="855"/>
      <c r="J19" s="458">
        <v>0</v>
      </c>
    </row>
    <row customHeight="1" ht="24" hidden="1">
      <c r="A20" s="2205"/>
      <c r="B20" s="505"/>
      <c r="C20" s="2216"/>
      <c r="D20" s="443" t="str">
        <f>D19&amp;".1"</f>
        <v>5.1.1</v>
      </c>
      <c r="E20" s="442" t="s">
        <v>315</v>
      </c>
      <c r="F20" s="884" t="s">
        <v>22</v>
      </c>
      <c r="G20" s="477"/>
      <c r="H20" s="478"/>
      <c r="I20" s="855"/>
      <c r="J20" s="458">
        <v>0</v>
      </c>
    </row>
    <row customHeight="1" ht="22.5" hidden="1">
      <c r="A21" s="2205"/>
      <c r="B21" s="505"/>
      <c r="C21" s="2216"/>
      <c r="D21" s="443" t="str">
        <f>D19&amp;".2"</f>
        <v>5.1.2</v>
      </c>
      <c r="E21" s="442" t="s">
        <v>316</v>
      </c>
      <c r="F21" s="1736" t="s">
        <v>22</v>
      </c>
      <c r="G21" s="447" t="s">
        <v>317</v>
      </c>
      <c r="H21" s="478"/>
      <c r="I21" s="855"/>
      <c r="J21" s="458">
        <v>0</v>
      </c>
    </row>
    <row customHeight="1" ht="22.5" hidden="1">
      <c r="A22" s="2205"/>
      <c r="B22" s="505"/>
      <c r="C22" s="2216"/>
      <c r="D22" s="443" t="str">
        <f>D19&amp;".3"</f>
        <v>5.1.3</v>
      </c>
      <c r="E22" s="442" t="s">
        <v>318</v>
      </c>
      <c r="F22" s="884" t="s">
        <v>22</v>
      </c>
      <c r="G22" s="477"/>
      <c r="H22" s="478"/>
      <c r="I22" s="855"/>
      <c r="J22" s="458">
        <v>0</v>
      </c>
    </row>
    <row customHeight="1" ht="22.5" hidden="1">
      <c r="A23" s="2205"/>
      <c r="B23" s="505"/>
      <c r="C23" s="2216"/>
      <c r="D23" s="443" t="str">
        <f>D19&amp;".4"</f>
        <v>5.1.4</v>
      </c>
      <c r="E23" s="442" t="s">
        <v>319</v>
      </c>
      <c r="F23" s="884" t="s">
        <v>22</v>
      </c>
      <c r="G23" s="447" t="s">
        <v>320</v>
      </c>
      <c r="H23" s="478"/>
      <c r="I23" s="855"/>
      <c r="J23" s="458">
        <v>0</v>
      </c>
    </row>
    <row customHeight="1" ht="22.5" hidden="1">
      <c r="A24" s="1981"/>
      <c r="B24" s="505"/>
      <c r="C24" s="495"/>
      <c r="D24" s="470"/>
      <c r="E24" s="1171" t="s">
        <v>321</v>
      </c>
      <c r="F24" s="471"/>
      <c r="G24" s="472"/>
      <c r="H24" s="478"/>
      <c r="I24" s="855"/>
      <c r="J24" s="458">
        <v>0</v>
      </c>
    </row>
    <row s="504" customFormat="1" customHeight="1" ht="24.75" hidden="1">
      <c r="A25" s="460"/>
      <c r="B25" s="505"/>
      <c r="C25" s="505"/>
      <c r="D25" s="1009" t="s">
        <v>90</v>
      </c>
      <c r="E25" s="1011" t="s">
        <v>322</v>
      </c>
      <c r="F25" s="1016" t="s">
        <v>305</v>
      </c>
      <c r="G25" s="1011"/>
      <c r="J25" s="504">
        <v>0</v>
      </c>
    </row>
    <row s="504" customFormat="1" customHeight="1" ht="11.25" hidden="1">
      <c r="A26" s="460"/>
      <c r="B26" s="505"/>
      <c r="C26" s="505"/>
      <c r="D26" s="1009" t="s">
        <v>323</v>
      </c>
      <c r="E26" s="1010" t="s">
        <v>324</v>
      </c>
      <c r="F26" s="1016" t="s">
        <v>305</v>
      </c>
      <c r="G26" s="1011"/>
      <c r="J26" s="504">
        <v>0</v>
      </c>
    </row>
    <row s="504" customFormat="1" customHeight="1" ht="11.25" hidden="1">
      <c r="A27" s="460"/>
      <c r="B27" s="505"/>
      <c r="C27" s="505"/>
      <c r="D27" s="1009" t="s">
        <v>325</v>
      </c>
      <c r="E27" s="1017" t="s">
        <v>326</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327</v>
      </c>
      <c r="E28" s="1017" t="s">
        <v>328</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329</v>
      </c>
      <c r="E29" s="1017" t="s">
        <v>330</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331</v>
      </c>
      <c r="E30" s="1010" t="s">
        <v>332</v>
      </c>
      <c r="F30" s="1018"/>
      <c r="G30" s="1011"/>
      <c r="J30" s="504">
        <v>0</v>
      </c>
    </row>
    <row s="504" customFormat="1" customHeight="1" ht="11.25" hidden="1">
      <c r="A31" s="460"/>
      <c r="B31" s="505"/>
      <c r="C31" s="505"/>
      <c r="D31" s="1009" t="s">
        <v>333</v>
      </c>
      <c r="E31" s="1010" t="s">
        <v>334</v>
      </c>
      <c r="F31" s="1018"/>
      <c r="G31" s="1011"/>
      <c r="J31" s="504">
        <v>0</v>
      </c>
    </row>
    <row s="504" customFormat="1" customHeight="1" ht="11.25" hidden="1">
      <c r="A32" s="460"/>
      <c r="B32" s="505"/>
      <c r="C32" s="505"/>
      <c r="D32" s="1009" t="s">
        <v>335</v>
      </c>
      <c r="E32" s="1010" t="s">
        <v>336</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305</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337</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337</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305</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338</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339</v>
      </c>
      <c r="H44" s="478"/>
      <c r="J44" s="458">
        <v>22</v>
      </c>
    </row>
    <row customHeight="1" ht="23.25">
      <c r="A45" s="460"/>
      <c r="B45" s="505"/>
      <c r="C45" s="460"/>
      <c r="D45" s="443">
        <f>D44+1</f>
        <v>12</v>
      </c>
      <c r="E45" s="441" t="s">
        <v>340</v>
      </c>
      <c r="F45" s="446" t="s">
        <v>305</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341</v>
      </c>
      <c r="H46" s="478"/>
      <c r="J46" s="458">
        <v>23</v>
      </c>
    </row>
    <row customHeight="1" ht="24">
      <c r="A47" s="2205"/>
      <c r="B47" s="505"/>
      <c r="C47" s="495"/>
      <c r="D47" s="443" t="str">
        <f>D45&amp;".2"</f>
        <v>12.2</v>
      </c>
      <c r="E47" s="445" t="s">
        <v>342</v>
      </c>
      <c r="F47" s="493"/>
      <c r="G47" s="440" t="s">
        <v>343</v>
      </c>
      <c r="H47" s="478"/>
      <c r="J47" s="458">
        <v>23</v>
      </c>
    </row>
    <row customHeight="1" ht="24">
      <c r="A48" s="2205"/>
      <c r="B48" s="505"/>
      <c r="C48" s="495"/>
      <c r="D48" s="443" t="str">
        <f>D45&amp;".3"</f>
        <v>12.3</v>
      </c>
      <c r="E48" s="445" t="s">
        <v>344</v>
      </c>
      <c r="F48" s="493"/>
      <c r="G48" s="440" t="s">
        <v>345</v>
      </c>
      <c r="H48" s="478"/>
      <c r="J48" s="458">
        <v>23</v>
      </c>
    </row>
    <row customHeight="1" ht="24">
      <c r="A49" s="2205"/>
      <c r="B49" s="505"/>
      <c r="C49" s="495"/>
      <c r="D49" s="443" t="str">
        <f>IF(TEMPLATE_SPHERE="TKO",D45&amp;".0",D45&amp;".4")</f>
        <v>12.4</v>
      </c>
      <c r="E49" s="439" t="s">
        <v>346</v>
      </c>
      <c r="F49" s="1688"/>
      <c r="G49" s="1765" t="s">
        <v>347</v>
      </c>
      <c r="H49" s="478"/>
      <c r="J49" s="458">
        <v>23</v>
      </c>
    </row>
    <row customHeight="1" ht="24">
      <c r="A50" s="460"/>
      <c r="B50" s="505"/>
      <c r="C50" s="460"/>
      <c r="D50" s="470"/>
      <c r="E50" s="418" t="s">
        <v>348</v>
      </c>
      <c r="F50" s="471"/>
      <c r="G50" s="1765" t="s">
        <v>349</v>
      </c>
      <c r="H50" s="479"/>
      <c r="J50" s="458">
        <v>23</v>
      </c>
    </row>
    <row customHeight="1" ht="24">
      <c r="A51" s="861"/>
      <c r="B51" s="505"/>
      <c r="C51" s="495"/>
      <c r="D51" s="443">
        <f>D45+1</f>
        <v>13</v>
      </c>
      <c r="E51" s="531" t="s">
        <v>350</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82</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2F3AC-02E4-BA64-3528-0.2346D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51DB38-EA56-3C6E-E9EC-0.E358E83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CA68D-46BA-4BAE-A377-0.01FBD50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5D099-D6C3-A2DF-786B-0.45B0ED03}"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2816</v>
      </c>
      <c r="B1" s="2619" t="s">
        <v>2817</v>
      </c>
      <c r="C1" s="2620" t="s">
        <v>2818</v>
      </c>
      <c r="D1" s="2621"/>
      <c r="E1" s="839" t="s">
        <v>2819</v>
      </c>
    </row>
    <row customHeight="1" ht="11.25">
      <c r="A2" s="2622"/>
      <c r="B2" s="768" t="s">
        <v>27</v>
      </c>
      <c r="C2" s="756"/>
      <c r="D2" s="767"/>
      <c r="E2" s="839"/>
    </row>
    <row customHeight="1" ht="11.25">
      <c r="A3" s="2623"/>
      <c r="B3" s="2624" t="s">
        <v>33</v>
      </c>
      <c r="C3" s="756"/>
      <c r="D3" s="767"/>
      <c r="E3" s="839"/>
    </row>
    <row customHeight="1" ht="11.25">
      <c r="A4" s="2625"/>
      <c r="B4" s="769" t="s">
        <v>2244</v>
      </c>
      <c r="C4" s="756"/>
      <c r="D4" s="767"/>
      <c r="E4" s="839"/>
    </row>
    <row customHeight="1" ht="11.25">
      <c r="A5" s="2626"/>
      <c r="B5" s="769" t="s">
        <v>2238</v>
      </c>
      <c r="C5" s="2627" t="s">
        <v>2583</v>
      </c>
      <c r="D5" s="2628" t="s">
        <v>2820</v>
      </c>
      <c r="E5" s="839"/>
    </row>
    <row s="1853" customFormat="1" customHeight="1" ht="11.25">
      <c r="A6" s="2629"/>
      <c r="B6" s="769" t="s">
        <v>2248</v>
      </c>
      <c r="C6" s="756"/>
      <c r="D6" s="767"/>
      <c r="E6" s="839"/>
    </row>
    <row customHeight="1" ht="11.25">
      <c r="A7" s="2630"/>
      <c r="B7" s="769" t="s">
        <v>2256</v>
      </c>
      <c r="C7" s="756"/>
      <c r="D7" s="767"/>
      <c r="E7" s="839"/>
    </row>
    <row customHeight="1" ht="11.25">
      <c r="A8" s="759"/>
      <c r="B8" s="769" t="s">
        <v>2251</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8D07A-8319-66CE-8EB9-0.6621D76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493C4-0203-0609-6197-0.0FDE02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C5183D-563D-3C22-ED49-0.9BB77CB6}" mc:Ignorable="x14ac xr xr2 xr3">
  <sheetPr>
    <tabColor rgb="FFFFCC99"/>
  </sheetPr>
  <dimension ref="A1:I366"/>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2821</v>
      </c>
      <c r="B1" s="71" t="s">
        <v>2822</v>
      </c>
      <c r="C1" s="71" t="s">
        <v>2823</v>
      </c>
      <c r="D1" s="71" t="s">
        <v>2824</v>
      </c>
      <c r="E1" s="71" t="s">
        <v>2825</v>
      </c>
      <c r="F1" s="71" t="s">
        <v>2826</v>
      </c>
      <c r="G1" s="71" t="s">
        <v>2827</v>
      </c>
      <c r="H1" s="71" t="s">
        <v>2828</v>
      </c>
      <c r="I1" s="71" t="s">
        <v>2829</v>
      </c>
    </row>
    <row customHeight="1" ht="11.25">
      <c r="A2" s="1853" t="s">
        <v>2830</v>
      </c>
      <c r="B2" s="1853" t="s">
        <v>16</v>
      </c>
      <c r="C2" s="1853" t="s">
        <v>2831</v>
      </c>
      <c r="D2" s="1853" t="s">
        <v>2832</v>
      </c>
      <c r="E2" s="1853" t="s">
        <v>2833</v>
      </c>
      <c r="F2" s="1853" t="s">
        <v>2834</v>
      </c>
      <c r="G2" s="1853" t="s">
        <v>22</v>
      </c>
      <c r="H2" s="1853" t="s">
        <v>22</v>
      </c>
      <c r="I2" s="1853" t="s">
        <v>807</v>
      </c>
    </row>
    <row customHeight="1" ht="11.25">
      <c r="A3" s="1853" t="s">
        <v>2830</v>
      </c>
      <c r="B3" s="1853" t="s">
        <v>16</v>
      </c>
      <c r="C3" s="1853" t="s">
        <v>2835</v>
      </c>
      <c r="D3" s="1853" t="s">
        <v>2836</v>
      </c>
      <c r="E3" s="1853" t="s">
        <v>2837</v>
      </c>
      <c r="F3" s="1853" t="s">
        <v>2838</v>
      </c>
      <c r="G3" s="1853" t="s">
        <v>2839</v>
      </c>
      <c r="H3" s="1853" t="s">
        <v>22</v>
      </c>
      <c r="I3" s="1853" t="s">
        <v>807</v>
      </c>
    </row>
    <row customHeight="1" ht="11.25">
      <c r="A4" s="1853" t="s">
        <v>2830</v>
      </c>
      <c r="B4" s="1853" t="s">
        <v>16</v>
      </c>
      <c r="C4" s="1853" t="s">
        <v>2840</v>
      </c>
      <c r="D4" s="1853" t="s">
        <v>2841</v>
      </c>
      <c r="E4" s="1853" t="s">
        <v>2842</v>
      </c>
      <c r="F4" s="1853" t="s">
        <v>2843</v>
      </c>
      <c r="G4" s="1853" t="s">
        <v>2844</v>
      </c>
      <c r="H4" s="1853" t="s">
        <v>22</v>
      </c>
      <c r="I4" s="1853" t="s">
        <v>807</v>
      </c>
    </row>
    <row customHeight="1" ht="11.25">
      <c r="A5" s="1853" t="s">
        <v>2830</v>
      </c>
      <c r="B5" s="1853" t="s">
        <v>16</v>
      </c>
      <c r="C5" s="1853" t="s">
        <v>2845</v>
      </c>
      <c r="D5" s="1853" t="s">
        <v>2846</v>
      </c>
      <c r="E5" s="1853" t="s">
        <v>2847</v>
      </c>
      <c r="F5" s="1853" t="s">
        <v>2848</v>
      </c>
      <c r="G5" s="1853" t="s">
        <v>22</v>
      </c>
      <c r="H5" s="1853" t="s">
        <v>22</v>
      </c>
      <c r="I5" s="1853" t="s">
        <v>807</v>
      </c>
    </row>
    <row customHeight="1" ht="11.25">
      <c r="A6" s="1853" t="s">
        <v>2830</v>
      </c>
      <c r="B6" s="1853" t="s">
        <v>16</v>
      </c>
      <c r="C6" s="1853" t="s">
        <v>2849</v>
      </c>
      <c r="D6" s="1853" t="s">
        <v>2850</v>
      </c>
      <c r="E6" s="1853" t="s">
        <v>2851</v>
      </c>
      <c r="F6" s="1853" t="s">
        <v>2852</v>
      </c>
      <c r="G6" s="1853" t="s">
        <v>22</v>
      </c>
      <c r="H6" s="1853" t="s">
        <v>22</v>
      </c>
      <c r="I6" s="1853" t="s">
        <v>807</v>
      </c>
    </row>
    <row customHeight="1" ht="11.25">
      <c r="A7" s="1853" t="s">
        <v>2830</v>
      </c>
      <c r="B7" s="1853" t="s">
        <v>16</v>
      </c>
      <c r="C7" s="1853" t="s">
        <v>2853</v>
      </c>
      <c r="D7" s="1853" t="s">
        <v>2854</v>
      </c>
      <c r="E7" s="1853" t="s">
        <v>2855</v>
      </c>
      <c r="F7" s="1853" t="s">
        <v>2856</v>
      </c>
      <c r="G7" s="1853" t="s">
        <v>22</v>
      </c>
      <c r="H7" s="1853" t="s">
        <v>22</v>
      </c>
      <c r="I7" s="1853" t="s">
        <v>807</v>
      </c>
    </row>
    <row customHeight="1" ht="11.25">
      <c r="A8" s="1853" t="s">
        <v>2830</v>
      </c>
      <c r="B8" s="1853" t="s">
        <v>16</v>
      </c>
      <c r="C8" s="1853" t="s">
        <v>2857</v>
      </c>
      <c r="D8" s="1853" t="s">
        <v>2858</v>
      </c>
      <c r="E8" s="1853" t="s">
        <v>2859</v>
      </c>
      <c r="F8" s="1853" t="s">
        <v>2860</v>
      </c>
      <c r="G8" s="1853" t="s">
        <v>22</v>
      </c>
      <c r="H8" s="1853" t="s">
        <v>22</v>
      </c>
      <c r="I8" s="1853" t="s">
        <v>807</v>
      </c>
    </row>
    <row customHeight="1" ht="11.25">
      <c r="A9" s="1853" t="s">
        <v>2830</v>
      </c>
      <c r="B9" s="1853" t="s">
        <v>16</v>
      </c>
      <c r="C9" s="1853" t="s">
        <v>2861</v>
      </c>
      <c r="D9" s="1853" t="s">
        <v>2862</v>
      </c>
      <c r="E9" s="1853" t="s">
        <v>2863</v>
      </c>
      <c r="F9" s="1853" t="s">
        <v>2864</v>
      </c>
      <c r="G9" s="1853" t="s">
        <v>22</v>
      </c>
      <c r="H9" s="1853" t="s">
        <v>22</v>
      </c>
      <c r="I9" s="1853" t="s">
        <v>807</v>
      </c>
    </row>
    <row customHeight="1" ht="11.25">
      <c r="A10" s="1853" t="s">
        <v>2830</v>
      </c>
      <c r="B10" s="1853" t="s">
        <v>16</v>
      </c>
      <c r="C10" s="1853" t="s">
        <v>2865</v>
      </c>
      <c r="D10" s="1853" t="s">
        <v>2866</v>
      </c>
      <c r="E10" s="1853" t="s">
        <v>2867</v>
      </c>
      <c r="F10" s="1853" t="s">
        <v>2868</v>
      </c>
      <c r="G10" s="1853" t="s">
        <v>22</v>
      </c>
      <c r="H10" s="1853" t="s">
        <v>22</v>
      </c>
      <c r="I10" s="1853" t="s">
        <v>807</v>
      </c>
    </row>
    <row customHeight="1" ht="11.25">
      <c r="A11" s="1853" t="s">
        <v>2830</v>
      </c>
      <c r="B11" s="1853" t="s">
        <v>16</v>
      </c>
      <c r="C11" s="1853" t="s">
        <v>2869</v>
      </c>
      <c r="D11" s="1853" t="s">
        <v>2870</v>
      </c>
      <c r="E11" s="1853" t="s">
        <v>2871</v>
      </c>
      <c r="F11" s="1853" t="s">
        <v>2872</v>
      </c>
      <c r="G11" s="1853" t="s">
        <v>22</v>
      </c>
      <c r="H11" s="1853" t="s">
        <v>22</v>
      </c>
      <c r="I11" s="1853" t="s">
        <v>807</v>
      </c>
    </row>
    <row customHeight="1" ht="11.25">
      <c r="A12" s="1853" t="s">
        <v>2830</v>
      </c>
      <c r="B12" s="1853" t="s">
        <v>16</v>
      </c>
      <c r="C12" s="1853" t="s">
        <v>2873</v>
      </c>
      <c r="D12" s="1853" t="s">
        <v>2874</v>
      </c>
      <c r="E12" s="1853" t="s">
        <v>2875</v>
      </c>
      <c r="F12" s="1853" t="s">
        <v>2876</v>
      </c>
      <c r="G12" s="1853" t="s">
        <v>22</v>
      </c>
      <c r="H12" s="1853" t="s">
        <v>22</v>
      </c>
      <c r="I12" s="1853" t="s">
        <v>807</v>
      </c>
    </row>
    <row customHeight="1" ht="11.25">
      <c r="A13" s="1853" t="s">
        <v>2830</v>
      </c>
      <c r="B13" s="1853" t="s">
        <v>16</v>
      </c>
      <c r="C13" s="1853" t="s">
        <v>2877</v>
      </c>
      <c r="D13" s="1853" t="s">
        <v>2878</v>
      </c>
      <c r="E13" s="1853" t="s">
        <v>2879</v>
      </c>
      <c r="F13" s="1853" t="s">
        <v>2848</v>
      </c>
      <c r="G13" s="1853" t="s">
        <v>22</v>
      </c>
      <c r="H13" s="1853" t="s">
        <v>22</v>
      </c>
      <c r="I13" s="1853" t="s">
        <v>807</v>
      </c>
    </row>
    <row customHeight="1" ht="11.25">
      <c r="A14" s="1853" t="s">
        <v>2830</v>
      </c>
      <c r="B14" s="1853" t="s">
        <v>16</v>
      </c>
      <c r="C14" s="1853" t="s">
        <v>2880</v>
      </c>
      <c r="D14" s="1853" t="s">
        <v>2881</v>
      </c>
      <c r="E14" s="1853" t="s">
        <v>2882</v>
      </c>
      <c r="F14" s="1853" t="s">
        <v>2883</v>
      </c>
      <c r="G14" s="1853" t="s">
        <v>2884</v>
      </c>
      <c r="H14" s="1853" t="s">
        <v>22</v>
      </c>
      <c r="I14" s="1853" t="s">
        <v>807</v>
      </c>
    </row>
    <row customHeight="1" ht="11.25">
      <c r="A15" s="1853" t="s">
        <v>2830</v>
      </c>
      <c r="B15" s="1853" t="s">
        <v>16</v>
      </c>
      <c r="C15" s="1853" t="s">
        <v>2885</v>
      </c>
      <c r="D15" s="1853" t="s">
        <v>2886</v>
      </c>
      <c r="E15" s="1853" t="s">
        <v>2887</v>
      </c>
      <c r="F15" s="1853" t="s">
        <v>2888</v>
      </c>
      <c r="G15" s="1853" t="s">
        <v>22</v>
      </c>
      <c r="H15" s="1853" t="s">
        <v>22</v>
      </c>
      <c r="I15" s="1853" t="s">
        <v>807</v>
      </c>
    </row>
    <row customHeight="1" ht="11.25">
      <c r="A16" s="1853" t="s">
        <v>2830</v>
      </c>
      <c r="B16" s="1853" t="s">
        <v>16</v>
      </c>
      <c r="C16" s="1853" t="s">
        <v>2889</v>
      </c>
      <c r="D16" s="1853" t="s">
        <v>2890</v>
      </c>
      <c r="E16" s="1853" t="s">
        <v>2891</v>
      </c>
      <c r="F16" s="1853" t="s">
        <v>2892</v>
      </c>
      <c r="G16" s="1853" t="s">
        <v>22</v>
      </c>
      <c r="H16" s="1853" t="s">
        <v>22</v>
      </c>
      <c r="I16" s="1853" t="s">
        <v>807</v>
      </c>
    </row>
    <row customHeight="1" ht="11.25">
      <c r="A17" s="1853" t="s">
        <v>2830</v>
      </c>
      <c r="B17" s="1853" t="s">
        <v>16</v>
      </c>
      <c r="C17" s="1853" t="s">
        <v>2893</v>
      </c>
      <c r="D17" s="1853" t="s">
        <v>2894</v>
      </c>
      <c r="E17" s="1853" t="s">
        <v>2895</v>
      </c>
      <c r="F17" s="1853" t="s">
        <v>2896</v>
      </c>
      <c r="G17" s="1853" t="s">
        <v>22</v>
      </c>
      <c r="H17" s="1853" t="s">
        <v>22</v>
      </c>
      <c r="I17" s="1853" t="s">
        <v>807</v>
      </c>
    </row>
    <row customHeight="1" ht="11.25">
      <c r="A18" s="1853" t="s">
        <v>2830</v>
      </c>
      <c r="B18" s="1853" t="s">
        <v>16</v>
      </c>
      <c r="C18" s="1853" t="s">
        <v>2897</v>
      </c>
      <c r="D18" s="1853" t="s">
        <v>2898</v>
      </c>
      <c r="E18" s="1853" t="s">
        <v>2899</v>
      </c>
      <c r="F18" s="1853" t="s">
        <v>2868</v>
      </c>
      <c r="G18" s="1853" t="s">
        <v>2900</v>
      </c>
      <c r="H18" s="1853" t="s">
        <v>22</v>
      </c>
      <c r="I18" s="1853" t="s">
        <v>807</v>
      </c>
    </row>
    <row customHeight="1" ht="11.25">
      <c r="A19" s="1853" t="s">
        <v>2830</v>
      </c>
      <c r="B19" s="1853" t="s">
        <v>16</v>
      </c>
      <c r="C19" s="1853" t="s">
        <v>2901</v>
      </c>
      <c r="D19" s="1853" t="s">
        <v>2902</v>
      </c>
      <c r="E19" s="1853" t="s">
        <v>2903</v>
      </c>
      <c r="F19" s="1853" t="s">
        <v>2904</v>
      </c>
      <c r="G19" s="1853" t="s">
        <v>22</v>
      </c>
      <c r="H19" s="1853" t="s">
        <v>22</v>
      </c>
      <c r="I19" s="1853" t="s">
        <v>807</v>
      </c>
    </row>
    <row customHeight="1" ht="11.25">
      <c r="A20" s="1853" t="s">
        <v>2830</v>
      </c>
      <c r="B20" s="1853" t="s">
        <v>16</v>
      </c>
      <c r="C20" s="1853" t="s">
        <v>2905</v>
      </c>
      <c r="D20" s="1853" t="s">
        <v>2906</v>
      </c>
      <c r="E20" s="1853" t="s">
        <v>2907</v>
      </c>
      <c r="F20" s="1853" t="s">
        <v>2904</v>
      </c>
      <c r="G20" s="1853" t="s">
        <v>22</v>
      </c>
      <c r="H20" s="1853" t="s">
        <v>22</v>
      </c>
      <c r="I20" s="1853" t="s">
        <v>807</v>
      </c>
    </row>
    <row customHeight="1" ht="11.25">
      <c r="A21" s="1853" t="s">
        <v>2830</v>
      </c>
      <c r="B21" s="1853" t="s">
        <v>16</v>
      </c>
      <c r="C21" s="1853" t="s">
        <v>2908</v>
      </c>
      <c r="D21" s="1853" t="s">
        <v>2909</v>
      </c>
      <c r="E21" s="1853" t="s">
        <v>2910</v>
      </c>
      <c r="F21" s="1853" t="s">
        <v>2911</v>
      </c>
      <c r="G21" s="1853" t="s">
        <v>2912</v>
      </c>
      <c r="H21" s="1853" t="s">
        <v>22</v>
      </c>
      <c r="I21" s="1853" t="s">
        <v>807</v>
      </c>
    </row>
    <row customHeight="1" ht="11.25">
      <c r="A22" s="1853" t="s">
        <v>2830</v>
      </c>
      <c r="B22" s="1853" t="s">
        <v>16</v>
      </c>
      <c r="C22" s="1853" t="s">
        <v>2913</v>
      </c>
      <c r="D22" s="1853" t="s">
        <v>2914</v>
      </c>
      <c r="E22" s="1853" t="s">
        <v>2915</v>
      </c>
      <c r="F22" s="1853" t="s">
        <v>2911</v>
      </c>
      <c r="G22" s="1853" t="s">
        <v>22</v>
      </c>
      <c r="H22" s="1853" t="s">
        <v>22</v>
      </c>
      <c r="I22" s="1853" t="s">
        <v>807</v>
      </c>
    </row>
    <row customHeight="1" ht="11.25">
      <c r="A23" s="1853" t="s">
        <v>2830</v>
      </c>
      <c r="B23" s="1853" t="s">
        <v>16</v>
      </c>
      <c r="C23" s="1853" t="s">
        <v>2916</v>
      </c>
      <c r="D23" s="1853" t="s">
        <v>2917</v>
      </c>
      <c r="E23" s="1853" t="s">
        <v>2918</v>
      </c>
      <c r="F23" s="1853" t="s">
        <v>2904</v>
      </c>
      <c r="G23" s="1853" t="s">
        <v>2919</v>
      </c>
      <c r="H23" s="1853" t="s">
        <v>22</v>
      </c>
      <c r="I23" s="1853" t="s">
        <v>807</v>
      </c>
    </row>
    <row customHeight="1" ht="11.25">
      <c r="A24" s="1853" t="s">
        <v>2830</v>
      </c>
      <c r="B24" s="1853" t="s">
        <v>16</v>
      </c>
      <c r="C24" s="1853" t="s">
        <v>2920</v>
      </c>
      <c r="D24" s="1853" t="s">
        <v>2921</v>
      </c>
      <c r="E24" s="1853" t="s">
        <v>2922</v>
      </c>
      <c r="F24" s="1853" t="s">
        <v>2923</v>
      </c>
      <c r="G24" s="1853" t="s">
        <v>22</v>
      </c>
      <c r="H24" s="1853" t="s">
        <v>22</v>
      </c>
      <c r="I24" s="1853" t="s">
        <v>807</v>
      </c>
    </row>
    <row customHeight="1" ht="11.25">
      <c r="A25" s="1853" t="s">
        <v>2830</v>
      </c>
      <c r="B25" s="1853" t="s">
        <v>16</v>
      </c>
      <c r="C25" s="1853" t="s">
        <v>2924</v>
      </c>
      <c r="D25" s="1853" t="s">
        <v>2925</v>
      </c>
      <c r="E25" s="1853" t="s">
        <v>2926</v>
      </c>
      <c r="F25" s="1853" t="s">
        <v>2848</v>
      </c>
      <c r="G25" s="1853" t="s">
        <v>22</v>
      </c>
      <c r="H25" s="1853" t="s">
        <v>22</v>
      </c>
      <c r="I25" s="1853" t="s">
        <v>807</v>
      </c>
    </row>
    <row customHeight="1" ht="11.25">
      <c r="A26" s="1853" t="s">
        <v>2830</v>
      </c>
      <c r="B26" s="1853" t="s">
        <v>16</v>
      </c>
      <c r="C26" s="1853" t="s">
        <v>2927</v>
      </c>
      <c r="D26" s="1853" t="s">
        <v>2928</v>
      </c>
      <c r="E26" s="1853" t="s">
        <v>2929</v>
      </c>
      <c r="F26" s="1853" t="s">
        <v>2888</v>
      </c>
      <c r="G26" s="1853" t="s">
        <v>22</v>
      </c>
      <c r="H26" s="1853" t="s">
        <v>22</v>
      </c>
      <c r="I26" s="1853" t="s">
        <v>807</v>
      </c>
    </row>
    <row customHeight="1" ht="11.25">
      <c r="A27" s="1853" t="s">
        <v>2830</v>
      </c>
      <c r="B27" s="1853" t="s">
        <v>16</v>
      </c>
      <c r="C27" s="1853" t="s">
        <v>2930</v>
      </c>
      <c r="D27" s="1853" t="s">
        <v>2931</v>
      </c>
      <c r="E27" s="1853" t="s">
        <v>2932</v>
      </c>
      <c r="F27" s="1853" t="s">
        <v>2856</v>
      </c>
      <c r="G27" s="1853" t="s">
        <v>2933</v>
      </c>
      <c r="H27" s="1853" t="s">
        <v>22</v>
      </c>
      <c r="I27" s="1853" t="s">
        <v>807</v>
      </c>
    </row>
    <row customHeight="1" ht="11.25">
      <c r="A28" s="1853" t="s">
        <v>2830</v>
      </c>
      <c r="B28" s="1853" t="s">
        <v>16</v>
      </c>
      <c r="C28" s="1853" t="s">
        <v>2934</v>
      </c>
      <c r="D28" s="1853" t="s">
        <v>2935</v>
      </c>
      <c r="E28" s="1853" t="s">
        <v>2936</v>
      </c>
      <c r="F28" s="1853" t="s">
        <v>2937</v>
      </c>
      <c r="G28" s="1853" t="s">
        <v>22</v>
      </c>
      <c r="H28" s="1853" t="s">
        <v>22</v>
      </c>
      <c r="I28" s="1853" t="s">
        <v>807</v>
      </c>
    </row>
    <row customHeight="1" ht="11.25">
      <c r="A29" s="1853" t="s">
        <v>2830</v>
      </c>
      <c r="B29" s="1853" t="s">
        <v>16</v>
      </c>
      <c r="C29" s="1853" t="s">
        <v>2938</v>
      </c>
      <c r="D29" s="1853" t="s">
        <v>2939</v>
      </c>
      <c r="E29" s="1853" t="s">
        <v>2940</v>
      </c>
      <c r="F29" s="1853" t="s">
        <v>2868</v>
      </c>
      <c r="G29" s="1853" t="s">
        <v>22</v>
      </c>
      <c r="H29" s="1853" t="s">
        <v>22</v>
      </c>
      <c r="I29" s="1853" t="s">
        <v>807</v>
      </c>
    </row>
    <row customHeight="1" ht="11.25">
      <c r="A30" s="1853" t="s">
        <v>2830</v>
      </c>
      <c r="B30" s="1853" t="s">
        <v>16</v>
      </c>
      <c r="C30" s="1853" t="s">
        <v>2941</v>
      </c>
      <c r="D30" s="1853" t="s">
        <v>2942</v>
      </c>
      <c r="E30" s="1853" t="s">
        <v>2943</v>
      </c>
      <c r="F30" s="1853" t="s">
        <v>2944</v>
      </c>
      <c r="G30" s="1853" t="s">
        <v>22</v>
      </c>
      <c r="H30" s="1853" t="s">
        <v>22</v>
      </c>
      <c r="I30" s="1853" t="s">
        <v>807</v>
      </c>
    </row>
    <row customHeight="1" ht="11.25">
      <c r="A31" s="1853" t="s">
        <v>2830</v>
      </c>
      <c r="B31" s="1853" t="s">
        <v>16</v>
      </c>
      <c r="C31" s="1853" t="s">
        <v>2945</v>
      </c>
      <c r="D31" s="1853" t="s">
        <v>2946</v>
      </c>
      <c r="E31" s="1853" t="s">
        <v>2947</v>
      </c>
      <c r="F31" s="1853" t="s">
        <v>2948</v>
      </c>
      <c r="G31" s="1853" t="s">
        <v>22</v>
      </c>
      <c r="H31" s="1853" t="s">
        <v>22</v>
      </c>
      <c r="I31" s="1853" t="s">
        <v>807</v>
      </c>
    </row>
    <row customHeight="1" ht="11.25">
      <c r="A32" s="1853" t="s">
        <v>2830</v>
      </c>
      <c r="B32" s="1853" t="s">
        <v>16</v>
      </c>
      <c r="C32" s="1853" t="s">
        <v>2949</v>
      </c>
      <c r="D32" s="1853" t="s">
        <v>2950</v>
      </c>
      <c r="E32" s="1853" t="s">
        <v>2951</v>
      </c>
      <c r="F32" s="1853" t="s">
        <v>2888</v>
      </c>
      <c r="G32" s="1853" t="s">
        <v>22</v>
      </c>
      <c r="H32" s="1853" t="s">
        <v>22</v>
      </c>
      <c r="I32" s="1853" t="s">
        <v>807</v>
      </c>
    </row>
    <row customHeight="1" ht="11.25">
      <c r="A33" s="1853" t="s">
        <v>2830</v>
      </c>
      <c r="B33" s="1853" t="s">
        <v>16</v>
      </c>
      <c r="C33" s="1853" t="s">
        <v>2952</v>
      </c>
      <c r="D33" s="1853" t="s">
        <v>2953</v>
      </c>
      <c r="E33" s="1853" t="s">
        <v>2954</v>
      </c>
      <c r="F33" s="1853" t="s">
        <v>2911</v>
      </c>
      <c r="G33" s="1853" t="s">
        <v>22</v>
      </c>
      <c r="H33" s="1853" t="s">
        <v>22</v>
      </c>
      <c r="I33" s="1853" t="s">
        <v>807</v>
      </c>
    </row>
    <row customHeight="1" ht="11.25">
      <c r="A34" s="1853" t="s">
        <v>2830</v>
      </c>
      <c r="B34" s="1853" t="s">
        <v>16</v>
      </c>
      <c r="C34" s="1853" t="s">
        <v>22</v>
      </c>
      <c r="D34" s="1853" t="s">
        <v>2955</v>
      </c>
      <c r="E34" s="1853" t="s">
        <v>2956</v>
      </c>
      <c r="F34" s="1853" t="s">
        <v>2896</v>
      </c>
      <c r="G34" s="1853" t="s">
        <v>22</v>
      </c>
      <c r="H34" s="1853" t="s">
        <v>22</v>
      </c>
      <c r="I34" s="1853" t="s">
        <v>807</v>
      </c>
    </row>
    <row customHeight="1" ht="11.25">
      <c r="A35" s="1853" t="s">
        <v>2830</v>
      </c>
      <c r="B35" s="1853" t="s">
        <v>16</v>
      </c>
      <c r="C35" s="1853" t="s">
        <v>2957</v>
      </c>
      <c r="D35" s="1853" t="s">
        <v>2958</v>
      </c>
      <c r="E35" s="1853" t="s">
        <v>2959</v>
      </c>
      <c r="F35" s="1853" t="s">
        <v>2960</v>
      </c>
      <c r="G35" s="1853" t="s">
        <v>22</v>
      </c>
      <c r="H35" s="1853" t="s">
        <v>22</v>
      </c>
      <c r="I35" s="1853" t="s">
        <v>807</v>
      </c>
    </row>
    <row customHeight="1" ht="11.25">
      <c r="A36" s="1853" t="s">
        <v>2830</v>
      </c>
      <c r="B36" s="1853" t="s">
        <v>16</v>
      </c>
      <c r="C36" s="1853" t="s">
        <v>2961</v>
      </c>
      <c r="D36" s="1853" t="s">
        <v>2962</v>
      </c>
      <c r="E36" s="1853" t="s">
        <v>2963</v>
      </c>
      <c r="F36" s="1853" t="s">
        <v>2944</v>
      </c>
      <c r="G36" s="1853" t="s">
        <v>22</v>
      </c>
      <c r="H36" s="1853" t="s">
        <v>22</v>
      </c>
      <c r="I36" s="1853" t="s">
        <v>807</v>
      </c>
    </row>
    <row customHeight="1" ht="11.25">
      <c r="A37" s="1853" t="s">
        <v>2830</v>
      </c>
      <c r="B37" s="1853" t="s">
        <v>16</v>
      </c>
      <c r="C37" s="1853" t="s">
        <v>2964</v>
      </c>
      <c r="D37" s="1853" t="s">
        <v>2965</v>
      </c>
      <c r="E37" s="1853" t="s">
        <v>2966</v>
      </c>
      <c r="F37" s="1853" t="s">
        <v>2864</v>
      </c>
      <c r="G37" s="1853" t="s">
        <v>22</v>
      </c>
      <c r="H37" s="1853" t="s">
        <v>22</v>
      </c>
      <c r="I37" s="1853" t="s">
        <v>807</v>
      </c>
    </row>
    <row customHeight="1" ht="11.25">
      <c r="A38" s="1853" t="s">
        <v>2830</v>
      </c>
      <c r="B38" s="1853" t="s">
        <v>16</v>
      </c>
      <c r="C38" s="1853" t="s">
        <v>2967</v>
      </c>
      <c r="D38" s="1853" t="s">
        <v>2968</v>
      </c>
      <c r="E38" s="1853" t="s">
        <v>2969</v>
      </c>
      <c r="F38" s="1853" t="s">
        <v>2864</v>
      </c>
      <c r="G38" s="1853" t="s">
        <v>2970</v>
      </c>
      <c r="H38" s="1853" t="s">
        <v>22</v>
      </c>
      <c r="I38" s="1853" t="s">
        <v>807</v>
      </c>
    </row>
    <row customHeight="1" ht="11.25">
      <c r="A39" s="1853" t="s">
        <v>2830</v>
      </c>
      <c r="B39" s="1853" t="s">
        <v>16</v>
      </c>
      <c r="C39" s="1853" t="s">
        <v>2971</v>
      </c>
      <c r="D39" s="1853" t="s">
        <v>2972</v>
      </c>
      <c r="E39" s="1853" t="s">
        <v>2973</v>
      </c>
      <c r="F39" s="1853" t="s">
        <v>2888</v>
      </c>
      <c r="G39" s="1853" t="s">
        <v>2974</v>
      </c>
      <c r="H39" s="1853" t="s">
        <v>22</v>
      </c>
      <c r="I39" s="1853" t="s">
        <v>807</v>
      </c>
    </row>
    <row customHeight="1" ht="11.25">
      <c r="A40" s="1853" t="s">
        <v>2830</v>
      </c>
      <c r="B40" s="1853" t="s">
        <v>16</v>
      </c>
      <c r="C40" s="1853" t="s">
        <v>2975</v>
      </c>
      <c r="D40" s="1853" t="s">
        <v>2976</v>
      </c>
      <c r="E40" s="1853" t="s">
        <v>2977</v>
      </c>
      <c r="F40" s="1853" t="s">
        <v>2944</v>
      </c>
      <c r="G40" s="1853" t="s">
        <v>22</v>
      </c>
      <c r="H40" s="1853" t="s">
        <v>22</v>
      </c>
      <c r="I40" s="1853" t="s">
        <v>807</v>
      </c>
    </row>
    <row customHeight="1" ht="11.25">
      <c r="A41" s="1853" t="s">
        <v>2830</v>
      </c>
      <c r="B41" s="1853" t="s">
        <v>16</v>
      </c>
      <c r="C41" s="1853" t="s">
        <v>2978</v>
      </c>
      <c r="D41" s="1853" t="s">
        <v>2979</v>
      </c>
      <c r="E41" s="1853" t="s">
        <v>2980</v>
      </c>
      <c r="F41" s="1853" t="s">
        <v>2852</v>
      </c>
      <c r="G41" s="1853" t="s">
        <v>22</v>
      </c>
      <c r="H41" s="1853" t="s">
        <v>22</v>
      </c>
      <c r="I41" s="1853" t="s">
        <v>807</v>
      </c>
    </row>
    <row customHeight="1" ht="11.25">
      <c r="A42" s="1853" t="s">
        <v>2830</v>
      </c>
      <c r="B42" s="1853" t="s">
        <v>16</v>
      </c>
      <c r="C42" s="1853" t="s">
        <v>2981</v>
      </c>
      <c r="D42" s="1853" t="s">
        <v>2982</v>
      </c>
      <c r="E42" s="1853" t="s">
        <v>2983</v>
      </c>
      <c r="F42" s="1853" t="s">
        <v>2948</v>
      </c>
      <c r="G42" s="1853" t="s">
        <v>22</v>
      </c>
      <c r="H42" s="1853" t="s">
        <v>22</v>
      </c>
      <c r="I42" s="1853" t="s">
        <v>807</v>
      </c>
    </row>
    <row customHeight="1" ht="11.25">
      <c r="A43" s="1853" t="s">
        <v>2830</v>
      </c>
      <c r="B43" s="1853" t="s">
        <v>16</v>
      </c>
      <c r="C43" s="1853" t="s">
        <v>2984</v>
      </c>
      <c r="D43" s="1853" t="s">
        <v>2985</v>
      </c>
      <c r="E43" s="1853" t="s">
        <v>2986</v>
      </c>
      <c r="F43" s="1853" t="s">
        <v>2896</v>
      </c>
      <c r="G43" s="1853" t="s">
        <v>22</v>
      </c>
      <c r="H43" s="1853" t="s">
        <v>22</v>
      </c>
      <c r="I43" s="1853" t="s">
        <v>807</v>
      </c>
    </row>
    <row customHeight="1" ht="11.25">
      <c r="A44" s="1853" t="s">
        <v>2830</v>
      </c>
      <c r="B44" s="1853" t="s">
        <v>16</v>
      </c>
      <c r="C44" s="1853" t="s">
        <v>2987</v>
      </c>
      <c r="D44" s="1853" t="s">
        <v>2988</v>
      </c>
      <c r="E44" s="1853" t="s">
        <v>2989</v>
      </c>
      <c r="F44" s="1853" t="s">
        <v>2904</v>
      </c>
      <c r="G44" s="1853" t="s">
        <v>22</v>
      </c>
      <c r="H44" s="1853" t="s">
        <v>22</v>
      </c>
      <c r="I44" s="1853" t="s">
        <v>807</v>
      </c>
    </row>
    <row customHeight="1" ht="11.25">
      <c r="A45" s="1853" t="s">
        <v>2830</v>
      </c>
      <c r="B45" s="1853" t="s">
        <v>16</v>
      </c>
      <c r="C45" s="1853" t="s">
        <v>2990</v>
      </c>
      <c r="D45" s="1853" t="s">
        <v>2991</v>
      </c>
      <c r="E45" s="1853" t="s">
        <v>2992</v>
      </c>
      <c r="F45" s="1853" t="s">
        <v>2856</v>
      </c>
      <c r="G45" s="1853" t="s">
        <v>22</v>
      </c>
      <c r="H45" s="1853" t="s">
        <v>22</v>
      </c>
      <c r="I45" s="1853" t="s">
        <v>807</v>
      </c>
    </row>
    <row customHeight="1" ht="11.25">
      <c r="A46" s="1853" t="s">
        <v>2830</v>
      </c>
      <c r="B46" s="1853" t="s">
        <v>16</v>
      </c>
      <c r="C46" s="1853" t="s">
        <v>2993</v>
      </c>
      <c r="D46" s="1853" t="s">
        <v>2994</v>
      </c>
      <c r="E46" s="1853" t="s">
        <v>2995</v>
      </c>
      <c r="F46" s="1853" t="s">
        <v>2888</v>
      </c>
      <c r="G46" s="1853" t="s">
        <v>22</v>
      </c>
      <c r="H46" s="1853" t="s">
        <v>22</v>
      </c>
      <c r="I46" s="1853" t="s">
        <v>807</v>
      </c>
    </row>
    <row customHeight="1" ht="11.25">
      <c r="A47" s="1853" t="s">
        <v>2830</v>
      </c>
      <c r="B47" s="1853" t="s">
        <v>16</v>
      </c>
      <c r="C47" s="1853" t="s">
        <v>2996</v>
      </c>
      <c r="D47" s="1853" t="s">
        <v>2997</v>
      </c>
      <c r="E47" s="1853" t="s">
        <v>2998</v>
      </c>
      <c r="F47" s="1853" t="s">
        <v>2948</v>
      </c>
      <c r="G47" s="1853" t="s">
        <v>22</v>
      </c>
      <c r="H47" s="1853" t="s">
        <v>22</v>
      </c>
      <c r="I47" s="1853" t="s">
        <v>807</v>
      </c>
    </row>
    <row customHeight="1" ht="11.25">
      <c r="A48" s="1853" t="s">
        <v>2830</v>
      </c>
      <c r="B48" s="1853" t="s">
        <v>16</v>
      </c>
      <c r="C48" s="1853" t="s">
        <v>2999</v>
      </c>
      <c r="D48" s="1853" t="s">
        <v>3000</v>
      </c>
      <c r="E48" s="1853" t="s">
        <v>3001</v>
      </c>
      <c r="F48" s="1853" t="s">
        <v>2904</v>
      </c>
      <c r="G48" s="1853" t="s">
        <v>22</v>
      </c>
      <c r="H48" s="1853" t="s">
        <v>22</v>
      </c>
      <c r="I48" s="1853" t="s">
        <v>807</v>
      </c>
    </row>
    <row customHeight="1" ht="11.25">
      <c r="A49" s="1853" t="s">
        <v>2830</v>
      </c>
      <c r="B49" s="1853" t="s">
        <v>16</v>
      </c>
      <c r="C49" s="1853" t="s">
        <v>3002</v>
      </c>
      <c r="D49" s="1853" t="s">
        <v>3003</v>
      </c>
      <c r="E49" s="1853" t="s">
        <v>3004</v>
      </c>
      <c r="F49" s="1853" t="s">
        <v>2883</v>
      </c>
      <c r="G49" s="1853" t="s">
        <v>22</v>
      </c>
      <c r="H49" s="1853" t="s">
        <v>22</v>
      </c>
      <c r="I49" s="1853" t="s">
        <v>807</v>
      </c>
    </row>
    <row customHeight="1" ht="11.25">
      <c r="A50" s="1853" t="s">
        <v>2830</v>
      </c>
      <c r="B50" s="1853" t="s">
        <v>16</v>
      </c>
      <c r="C50" s="1853" t="s">
        <v>3005</v>
      </c>
      <c r="D50" s="1853" t="s">
        <v>3006</v>
      </c>
      <c r="E50" s="1853" t="s">
        <v>3007</v>
      </c>
      <c r="F50" s="1853" t="s">
        <v>2896</v>
      </c>
      <c r="G50" s="1853" t="s">
        <v>22</v>
      </c>
      <c r="H50" s="1853" t="s">
        <v>22</v>
      </c>
      <c r="I50" s="1853" t="s">
        <v>807</v>
      </c>
    </row>
    <row customHeight="1" ht="11.25">
      <c r="A51" s="1853" t="s">
        <v>2830</v>
      </c>
      <c r="B51" s="1853" t="s">
        <v>16</v>
      </c>
      <c r="C51" s="1853" t="s">
        <v>3008</v>
      </c>
      <c r="D51" s="1853" t="s">
        <v>3009</v>
      </c>
      <c r="E51" s="1853" t="s">
        <v>3010</v>
      </c>
      <c r="F51" s="1853" t="s">
        <v>3011</v>
      </c>
      <c r="G51" s="1853" t="s">
        <v>3012</v>
      </c>
      <c r="H51" s="1853" t="s">
        <v>22</v>
      </c>
      <c r="I51" s="1853" t="s">
        <v>807</v>
      </c>
    </row>
    <row customHeight="1" ht="11.25">
      <c r="A52" s="1853" t="s">
        <v>2830</v>
      </c>
      <c r="B52" s="1853" t="s">
        <v>16</v>
      </c>
      <c r="C52" s="1853" t="s">
        <v>3013</v>
      </c>
      <c r="D52" s="1853" t="s">
        <v>3014</v>
      </c>
      <c r="E52" s="1853" t="s">
        <v>3015</v>
      </c>
      <c r="F52" s="1853" t="s">
        <v>3016</v>
      </c>
      <c r="G52" s="1853" t="s">
        <v>3017</v>
      </c>
      <c r="H52" s="1853" t="s">
        <v>22</v>
      </c>
      <c r="I52" s="1853" t="s">
        <v>807</v>
      </c>
    </row>
    <row customHeight="1" ht="11.25">
      <c r="A53" s="1853" t="s">
        <v>2830</v>
      </c>
      <c r="B53" s="1853" t="s">
        <v>16</v>
      </c>
      <c r="C53" s="1853" t="s">
        <v>3018</v>
      </c>
      <c r="D53" s="1853" t="s">
        <v>3019</v>
      </c>
      <c r="E53" s="1853" t="s">
        <v>3020</v>
      </c>
      <c r="F53" s="1853" t="s">
        <v>3011</v>
      </c>
      <c r="G53" s="1853" t="s">
        <v>3021</v>
      </c>
      <c r="H53" s="1853" t="s">
        <v>22</v>
      </c>
      <c r="I53" s="1853" t="s">
        <v>807</v>
      </c>
    </row>
    <row customHeight="1" ht="11.25">
      <c r="A54" s="1853" t="s">
        <v>2830</v>
      </c>
      <c r="B54" s="1853" t="s">
        <v>16</v>
      </c>
      <c r="C54" s="1853" t="s">
        <v>3022</v>
      </c>
      <c r="D54" s="1853" t="s">
        <v>3023</v>
      </c>
      <c r="E54" s="1853" t="s">
        <v>3024</v>
      </c>
      <c r="F54" s="1853" t="s">
        <v>3025</v>
      </c>
      <c r="G54" s="1853" t="s">
        <v>3026</v>
      </c>
      <c r="H54" s="1853" t="s">
        <v>22</v>
      </c>
      <c r="I54" s="1853" t="s">
        <v>807</v>
      </c>
    </row>
    <row customHeight="1" ht="11.25">
      <c r="A55" s="1853" t="s">
        <v>2830</v>
      </c>
      <c r="B55" s="1853" t="s">
        <v>16</v>
      </c>
      <c r="C55" s="1853" t="s">
        <v>3027</v>
      </c>
      <c r="D55" s="1853" t="s">
        <v>3028</v>
      </c>
      <c r="E55" s="1853" t="s">
        <v>3029</v>
      </c>
      <c r="F55" s="1853" t="s">
        <v>3030</v>
      </c>
      <c r="G55" s="1853" t="s">
        <v>3031</v>
      </c>
      <c r="H55" s="1853" t="s">
        <v>22</v>
      </c>
      <c r="I55" s="1853" t="s">
        <v>807</v>
      </c>
    </row>
    <row customHeight="1" ht="11.25">
      <c r="A56" s="1853" t="s">
        <v>2830</v>
      </c>
      <c r="B56" s="1853" t="s">
        <v>16</v>
      </c>
      <c r="C56" s="1853" t="s">
        <v>3032</v>
      </c>
      <c r="D56" s="1853" t="s">
        <v>3033</v>
      </c>
      <c r="E56" s="1853" t="s">
        <v>3034</v>
      </c>
      <c r="F56" s="1853" t="s">
        <v>2904</v>
      </c>
      <c r="G56" s="1853" t="s">
        <v>3035</v>
      </c>
      <c r="H56" s="1853" t="s">
        <v>22</v>
      </c>
      <c r="I56" s="1853" t="s">
        <v>807</v>
      </c>
    </row>
    <row customHeight="1" ht="11.25">
      <c r="A57" s="1853" t="s">
        <v>2830</v>
      </c>
      <c r="B57" s="1853" t="s">
        <v>16</v>
      </c>
      <c r="C57" s="1853" t="s">
        <v>3036</v>
      </c>
      <c r="D57" s="1853" t="s">
        <v>3037</v>
      </c>
      <c r="E57" s="1853" t="s">
        <v>3038</v>
      </c>
      <c r="F57" s="1853" t="s">
        <v>2896</v>
      </c>
      <c r="G57" s="1853" t="s">
        <v>3039</v>
      </c>
      <c r="H57" s="1853" t="s">
        <v>22</v>
      </c>
      <c r="I57" s="1853" t="s">
        <v>807</v>
      </c>
    </row>
    <row customHeight="1" ht="11.25">
      <c r="A58" s="1853" t="s">
        <v>2830</v>
      </c>
      <c r="B58" s="1853" t="s">
        <v>16</v>
      </c>
      <c r="C58" s="1853" t="s">
        <v>3040</v>
      </c>
      <c r="D58" s="1853" t="s">
        <v>3041</v>
      </c>
      <c r="E58" s="1853" t="s">
        <v>3042</v>
      </c>
      <c r="F58" s="1853" t="s">
        <v>2948</v>
      </c>
      <c r="G58" s="1853" t="s">
        <v>3043</v>
      </c>
      <c r="H58" s="1853" t="s">
        <v>22</v>
      </c>
      <c r="I58" s="1853" t="s">
        <v>807</v>
      </c>
    </row>
    <row customHeight="1" ht="11.25">
      <c r="A59" s="1853" t="s">
        <v>2830</v>
      </c>
      <c r="B59" s="1853" t="s">
        <v>16</v>
      </c>
      <c r="C59" s="1853" t="s">
        <v>3044</v>
      </c>
      <c r="D59" s="1853" t="s">
        <v>3045</v>
      </c>
      <c r="E59" s="1853" t="s">
        <v>3046</v>
      </c>
      <c r="F59" s="1853" t="s">
        <v>2904</v>
      </c>
      <c r="G59" s="1853" t="s">
        <v>3047</v>
      </c>
      <c r="H59" s="1853" t="s">
        <v>22</v>
      </c>
      <c r="I59" s="1853" t="s">
        <v>807</v>
      </c>
    </row>
    <row customHeight="1" ht="11.25">
      <c r="A60" s="1853" t="s">
        <v>2830</v>
      </c>
      <c r="B60" s="1853" t="s">
        <v>16</v>
      </c>
      <c r="C60" s="1853" t="s">
        <v>3048</v>
      </c>
      <c r="D60" s="1853" t="s">
        <v>3049</v>
      </c>
      <c r="E60" s="1853" t="s">
        <v>3050</v>
      </c>
      <c r="F60" s="1853" t="s">
        <v>2896</v>
      </c>
      <c r="G60" s="1853" t="s">
        <v>3051</v>
      </c>
      <c r="H60" s="1853" t="s">
        <v>22</v>
      </c>
      <c r="I60" s="1853" t="s">
        <v>807</v>
      </c>
    </row>
    <row customHeight="1" ht="11.25">
      <c r="A61" s="1853" t="s">
        <v>2830</v>
      </c>
      <c r="B61" s="1853" t="s">
        <v>16</v>
      </c>
      <c r="C61" s="1853" t="s">
        <v>3052</v>
      </c>
      <c r="D61" s="1853" t="s">
        <v>3053</v>
      </c>
      <c r="E61" s="1853" t="s">
        <v>3054</v>
      </c>
      <c r="F61" s="1853" t="s">
        <v>2888</v>
      </c>
      <c r="G61" s="1853" t="s">
        <v>3055</v>
      </c>
      <c r="H61" s="1853" t="s">
        <v>22</v>
      </c>
      <c r="I61" s="1853" t="s">
        <v>807</v>
      </c>
    </row>
    <row customHeight="1" ht="11.25">
      <c r="A62" s="1853" t="s">
        <v>2830</v>
      </c>
      <c r="B62" s="1853" t="s">
        <v>16</v>
      </c>
      <c r="C62" s="1853" t="s">
        <v>3056</v>
      </c>
      <c r="D62" s="1853" t="s">
        <v>3057</v>
      </c>
      <c r="E62" s="1853" t="s">
        <v>3058</v>
      </c>
      <c r="F62" s="1853" t="s">
        <v>2948</v>
      </c>
      <c r="G62" s="1853" t="s">
        <v>22</v>
      </c>
      <c r="H62" s="1853" t="s">
        <v>22</v>
      </c>
      <c r="I62" s="1853" t="s">
        <v>807</v>
      </c>
    </row>
    <row customHeight="1" ht="11.25">
      <c r="A63" s="1853" t="s">
        <v>2830</v>
      </c>
      <c r="B63" s="1853" t="s">
        <v>16</v>
      </c>
      <c r="C63" s="1853" t="s">
        <v>3059</v>
      </c>
      <c r="D63" s="1853" t="s">
        <v>3060</v>
      </c>
      <c r="E63" s="1853" t="s">
        <v>3061</v>
      </c>
      <c r="F63" s="1853" t="s">
        <v>2864</v>
      </c>
      <c r="G63" s="1853" t="s">
        <v>22</v>
      </c>
      <c r="H63" s="1853" t="s">
        <v>22</v>
      </c>
      <c r="I63" s="1853" t="s">
        <v>807</v>
      </c>
    </row>
    <row customHeight="1" ht="11.25">
      <c r="A64" s="1853" t="s">
        <v>2830</v>
      </c>
      <c r="B64" s="1853" t="s">
        <v>16</v>
      </c>
      <c r="C64" s="1853" t="s">
        <v>3062</v>
      </c>
      <c r="D64" s="1853" t="s">
        <v>3063</v>
      </c>
      <c r="E64" s="1853" t="s">
        <v>3064</v>
      </c>
      <c r="F64" s="1853" t="s">
        <v>2888</v>
      </c>
      <c r="G64" s="1853" t="s">
        <v>22</v>
      </c>
      <c r="H64" s="1853" t="s">
        <v>22</v>
      </c>
      <c r="I64" s="1853" t="s">
        <v>807</v>
      </c>
    </row>
    <row customHeight="1" ht="11.25">
      <c r="A65" s="1853" t="s">
        <v>2830</v>
      </c>
      <c r="B65" s="1853" t="s">
        <v>16</v>
      </c>
      <c r="C65" s="1853" t="s">
        <v>3065</v>
      </c>
      <c r="D65" s="1853" t="s">
        <v>3066</v>
      </c>
      <c r="E65" s="1853" t="s">
        <v>3067</v>
      </c>
      <c r="F65" s="1853" t="s">
        <v>3068</v>
      </c>
      <c r="G65" s="1853" t="s">
        <v>3069</v>
      </c>
      <c r="H65" s="1853" t="s">
        <v>22</v>
      </c>
      <c r="I65" s="1853" t="s">
        <v>807</v>
      </c>
    </row>
    <row customHeight="1" ht="11.25">
      <c r="A66" s="1853" t="s">
        <v>2830</v>
      </c>
      <c r="B66" s="1853" t="s">
        <v>16</v>
      </c>
      <c r="C66" s="1853" t="s">
        <v>3070</v>
      </c>
      <c r="D66" s="1853" t="s">
        <v>3071</v>
      </c>
      <c r="E66" s="1853" t="s">
        <v>3072</v>
      </c>
      <c r="F66" s="1853" t="s">
        <v>2948</v>
      </c>
      <c r="G66" s="1853" t="s">
        <v>3073</v>
      </c>
      <c r="H66" s="1853" t="s">
        <v>22</v>
      </c>
      <c r="I66" s="1853" t="s">
        <v>807</v>
      </c>
    </row>
    <row customHeight="1" ht="11.25">
      <c r="A67" s="1853" t="s">
        <v>2830</v>
      </c>
      <c r="B67" s="1853" t="s">
        <v>16</v>
      </c>
      <c r="C67" s="1853" t="s">
        <v>3074</v>
      </c>
      <c r="D67" s="1853" t="s">
        <v>3075</v>
      </c>
      <c r="E67" s="1853" t="s">
        <v>3076</v>
      </c>
      <c r="F67" s="1853" t="s">
        <v>2896</v>
      </c>
      <c r="G67" s="1853" t="s">
        <v>22</v>
      </c>
      <c r="H67" s="1853" t="s">
        <v>22</v>
      </c>
      <c r="I67" s="1853" t="s">
        <v>807</v>
      </c>
    </row>
    <row customHeight="1" ht="11.25">
      <c r="A68" s="1853" t="s">
        <v>2830</v>
      </c>
      <c r="B68" s="1853" t="s">
        <v>16</v>
      </c>
      <c r="C68" s="1853" t="s">
        <v>3077</v>
      </c>
      <c r="D68" s="1853" t="s">
        <v>3078</v>
      </c>
      <c r="E68" s="1853" t="s">
        <v>3079</v>
      </c>
      <c r="F68" s="1853" t="s">
        <v>3080</v>
      </c>
      <c r="G68" s="1853" t="s">
        <v>22</v>
      </c>
      <c r="H68" s="1853" t="s">
        <v>22</v>
      </c>
      <c r="I68" s="1853" t="s">
        <v>807</v>
      </c>
    </row>
    <row customHeight="1" ht="11.25">
      <c r="A69" s="1853" t="s">
        <v>2830</v>
      </c>
      <c r="B69" s="1853" t="s">
        <v>16</v>
      </c>
      <c r="C69" s="1853" t="s">
        <v>3081</v>
      </c>
      <c r="D69" s="1853" t="s">
        <v>3082</v>
      </c>
      <c r="E69" s="1853" t="s">
        <v>3083</v>
      </c>
      <c r="F69" s="1853" t="s">
        <v>3084</v>
      </c>
      <c r="G69" s="1853" t="s">
        <v>22</v>
      </c>
      <c r="H69" s="1853" t="s">
        <v>22</v>
      </c>
      <c r="I69" s="1853" t="s">
        <v>807</v>
      </c>
    </row>
    <row customHeight="1" ht="11.25">
      <c r="A70" s="1853" t="s">
        <v>2830</v>
      </c>
      <c r="B70" s="1853" t="s">
        <v>16</v>
      </c>
      <c r="C70" s="1853" t="s">
        <v>3085</v>
      </c>
      <c r="D70" s="1853" t="s">
        <v>3086</v>
      </c>
      <c r="E70" s="1853" t="s">
        <v>3087</v>
      </c>
      <c r="F70" s="1853" t="s">
        <v>2856</v>
      </c>
      <c r="G70" s="1853" t="s">
        <v>3088</v>
      </c>
      <c r="H70" s="1853" t="s">
        <v>22</v>
      </c>
      <c r="I70" s="1853" t="s">
        <v>807</v>
      </c>
    </row>
    <row customHeight="1" ht="11.25">
      <c r="A71" s="1853" t="s">
        <v>2830</v>
      </c>
      <c r="B71" s="1853" t="s">
        <v>16</v>
      </c>
      <c r="C71" s="1853" t="s">
        <v>3089</v>
      </c>
      <c r="D71" s="1853" t="s">
        <v>3090</v>
      </c>
      <c r="E71" s="1853" t="s">
        <v>3091</v>
      </c>
      <c r="F71" s="1853" t="s">
        <v>2888</v>
      </c>
      <c r="G71" s="1853" t="s">
        <v>3092</v>
      </c>
      <c r="H71" s="1853" t="s">
        <v>22</v>
      </c>
      <c r="I71" s="1853" t="s">
        <v>807</v>
      </c>
    </row>
    <row customHeight="1" ht="11.25">
      <c r="A72" s="1853" t="s">
        <v>2830</v>
      </c>
      <c r="B72" s="1853" t="s">
        <v>16</v>
      </c>
      <c r="C72" s="1853" t="s">
        <v>3093</v>
      </c>
      <c r="D72" s="1853" t="s">
        <v>3094</v>
      </c>
      <c r="E72" s="1853" t="s">
        <v>3095</v>
      </c>
      <c r="F72" s="1853" t="s">
        <v>3096</v>
      </c>
      <c r="G72" s="1853" t="s">
        <v>22</v>
      </c>
      <c r="H72" s="1853" t="s">
        <v>22</v>
      </c>
      <c r="I72" s="1853" t="s">
        <v>807</v>
      </c>
    </row>
    <row customHeight="1" ht="11.25">
      <c r="A73" s="1853" t="s">
        <v>2830</v>
      </c>
      <c r="B73" s="1853" t="s">
        <v>16</v>
      </c>
      <c r="C73" s="1853" t="s">
        <v>3097</v>
      </c>
      <c r="D73" s="1853" t="s">
        <v>3098</v>
      </c>
      <c r="E73" s="1853" t="s">
        <v>3099</v>
      </c>
      <c r="F73" s="1853" t="s">
        <v>2948</v>
      </c>
      <c r="G73" s="1853" t="s">
        <v>3100</v>
      </c>
      <c r="H73" s="1853" t="s">
        <v>22</v>
      </c>
      <c r="I73" s="1853" t="s">
        <v>807</v>
      </c>
    </row>
    <row customHeight="1" ht="11.25">
      <c r="A74" s="1853" t="s">
        <v>2830</v>
      </c>
      <c r="B74" s="1853" t="s">
        <v>16</v>
      </c>
      <c r="C74" s="1853" t="s">
        <v>3101</v>
      </c>
      <c r="D74" s="1853" t="s">
        <v>3102</v>
      </c>
      <c r="E74" s="1853" t="s">
        <v>3103</v>
      </c>
      <c r="F74" s="1853" t="s">
        <v>2896</v>
      </c>
      <c r="G74" s="1853" t="s">
        <v>3104</v>
      </c>
      <c r="H74" s="1853" t="s">
        <v>22</v>
      </c>
      <c r="I74" s="1853" t="s">
        <v>807</v>
      </c>
    </row>
    <row customHeight="1" ht="11.25">
      <c r="A75" s="1853" t="s">
        <v>2830</v>
      </c>
      <c r="B75" s="1853" t="s">
        <v>16</v>
      </c>
      <c r="C75" s="1853" t="s">
        <v>3105</v>
      </c>
      <c r="D75" s="1853" t="s">
        <v>3106</v>
      </c>
      <c r="E75" s="1853" t="s">
        <v>3107</v>
      </c>
      <c r="F75" s="1853" t="s">
        <v>2888</v>
      </c>
      <c r="G75" s="1853" t="s">
        <v>22</v>
      </c>
      <c r="H75" s="1853" t="s">
        <v>22</v>
      </c>
      <c r="I75" s="1853" t="s">
        <v>807</v>
      </c>
    </row>
    <row customHeight="1" ht="11.25">
      <c r="A76" s="1853" t="s">
        <v>2830</v>
      </c>
      <c r="B76" s="1853" t="s">
        <v>16</v>
      </c>
      <c r="C76" s="1853" t="s">
        <v>3108</v>
      </c>
      <c r="D76" s="1853" t="s">
        <v>3109</v>
      </c>
      <c r="E76" s="1853" t="s">
        <v>3110</v>
      </c>
      <c r="F76" s="1853" t="s">
        <v>2944</v>
      </c>
      <c r="G76" s="1853" t="s">
        <v>22</v>
      </c>
      <c r="H76" s="1853" t="s">
        <v>22</v>
      </c>
      <c r="I76" s="1853" t="s">
        <v>807</v>
      </c>
    </row>
    <row customHeight="1" ht="11.25">
      <c r="A77" s="1853" t="s">
        <v>2830</v>
      </c>
      <c r="B77" s="1853" t="s">
        <v>16</v>
      </c>
      <c r="C77" s="1853" t="s">
        <v>3111</v>
      </c>
      <c r="D77" s="1853" t="s">
        <v>3112</v>
      </c>
      <c r="E77" s="1853" t="s">
        <v>3113</v>
      </c>
      <c r="F77" s="1853" t="s">
        <v>2896</v>
      </c>
      <c r="G77" s="1853" t="s">
        <v>3114</v>
      </c>
      <c r="H77" s="1853" t="s">
        <v>22</v>
      </c>
      <c r="I77" s="1853" t="s">
        <v>807</v>
      </c>
    </row>
    <row customHeight="1" ht="11.25">
      <c r="A78" s="1853" t="s">
        <v>2830</v>
      </c>
      <c r="B78" s="1853" t="s">
        <v>16</v>
      </c>
      <c r="C78" s="1853" t="s">
        <v>3115</v>
      </c>
      <c r="D78" s="1853" t="s">
        <v>3116</v>
      </c>
      <c r="E78" s="1853" t="s">
        <v>3117</v>
      </c>
      <c r="F78" s="1853" t="s">
        <v>2896</v>
      </c>
      <c r="G78" s="1853" t="s">
        <v>3118</v>
      </c>
      <c r="H78" s="1853" t="s">
        <v>22</v>
      </c>
      <c r="I78" s="1853" t="s">
        <v>807</v>
      </c>
    </row>
    <row customHeight="1" ht="11.25">
      <c r="A79" s="1853" t="s">
        <v>2830</v>
      </c>
      <c r="B79" s="1853" t="s">
        <v>16</v>
      </c>
      <c r="C79" s="1853" t="s">
        <v>3119</v>
      </c>
      <c r="D79" s="1853" t="s">
        <v>3120</v>
      </c>
      <c r="E79" s="1853" t="s">
        <v>3121</v>
      </c>
      <c r="F79" s="1853" t="s">
        <v>2868</v>
      </c>
      <c r="G79" s="1853" t="s">
        <v>22</v>
      </c>
      <c r="H79" s="1853" t="s">
        <v>22</v>
      </c>
      <c r="I79" s="1853" t="s">
        <v>807</v>
      </c>
    </row>
    <row customHeight="1" ht="11.25">
      <c r="A80" s="1853" t="s">
        <v>2830</v>
      </c>
      <c r="B80" s="1853" t="s">
        <v>16</v>
      </c>
      <c r="C80" s="1853" t="s">
        <v>3122</v>
      </c>
      <c r="D80" s="1853" t="s">
        <v>3123</v>
      </c>
      <c r="E80" s="1853" t="s">
        <v>3124</v>
      </c>
      <c r="F80" s="1853" t="s">
        <v>2948</v>
      </c>
      <c r="G80" s="1853" t="s">
        <v>3125</v>
      </c>
      <c r="H80" s="1853" t="s">
        <v>22</v>
      </c>
      <c r="I80" s="1853" t="s">
        <v>807</v>
      </c>
    </row>
    <row customHeight="1" ht="11.25">
      <c r="A81" s="1853" t="s">
        <v>2830</v>
      </c>
      <c r="B81" s="1853" t="s">
        <v>16</v>
      </c>
      <c r="C81" s="1853" t="s">
        <v>3126</v>
      </c>
      <c r="D81" s="1853" t="s">
        <v>3127</v>
      </c>
      <c r="E81" s="1853" t="s">
        <v>3128</v>
      </c>
      <c r="F81" s="1853" t="s">
        <v>2860</v>
      </c>
      <c r="G81" s="1853" t="s">
        <v>3129</v>
      </c>
      <c r="H81" s="1853" t="s">
        <v>22</v>
      </c>
      <c r="I81" s="1853" t="s">
        <v>807</v>
      </c>
    </row>
    <row customHeight="1" ht="11.25">
      <c r="A82" s="1853" t="s">
        <v>2830</v>
      </c>
      <c r="B82" s="1853" t="s">
        <v>16</v>
      </c>
      <c r="C82" s="1853" t="s">
        <v>3130</v>
      </c>
      <c r="D82" s="1853" t="s">
        <v>3131</v>
      </c>
      <c r="E82" s="1853" t="s">
        <v>3132</v>
      </c>
      <c r="F82" s="1853" t="s">
        <v>2948</v>
      </c>
      <c r="G82" s="1853" t="s">
        <v>3133</v>
      </c>
      <c r="H82" s="1853" t="s">
        <v>22</v>
      </c>
      <c r="I82" s="1853" t="s">
        <v>807</v>
      </c>
    </row>
    <row customHeight="1" ht="11.25">
      <c r="A83" s="1853" t="s">
        <v>2830</v>
      </c>
      <c r="B83" s="1853" t="s">
        <v>16</v>
      </c>
      <c r="C83" s="1853" t="s">
        <v>3134</v>
      </c>
      <c r="D83" s="1853" t="s">
        <v>3135</v>
      </c>
      <c r="E83" s="1853" t="s">
        <v>3136</v>
      </c>
      <c r="F83" s="1853" t="s">
        <v>2948</v>
      </c>
      <c r="G83" s="1853" t="s">
        <v>3137</v>
      </c>
      <c r="H83" s="1853" t="s">
        <v>22</v>
      </c>
      <c r="I83" s="1853" t="s">
        <v>807</v>
      </c>
    </row>
    <row customHeight="1" ht="11.25">
      <c r="A84" s="1853" t="s">
        <v>2830</v>
      </c>
      <c r="B84" s="1853" t="s">
        <v>16</v>
      </c>
      <c r="C84" s="1853" t="s">
        <v>3138</v>
      </c>
      <c r="D84" s="1853" t="s">
        <v>3139</v>
      </c>
      <c r="E84" s="1853" t="s">
        <v>3140</v>
      </c>
      <c r="F84" s="1853" t="s">
        <v>2896</v>
      </c>
      <c r="G84" s="1853" t="s">
        <v>22</v>
      </c>
      <c r="H84" s="1853" t="s">
        <v>22</v>
      </c>
      <c r="I84" s="1853" t="s">
        <v>807</v>
      </c>
    </row>
    <row customHeight="1" ht="11.25">
      <c r="A85" s="1853" t="s">
        <v>2830</v>
      </c>
      <c r="B85" s="1853" t="s">
        <v>16</v>
      </c>
      <c r="C85" s="1853" t="s">
        <v>3141</v>
      </c>
      <c r="D85" s="1853" t="s">
        <v>3142</v>
      </c>
      <c r="E85" s="1853" t="s">
        <v>3143</v>
      </c>
      <c r="F85" s="1853" t="s">
        <v>3144</v>
      </c>
      <c r="G85" s="1853" t="s">
        <v>22</v>
      </c>
      <c r="H85" s="1853" t="s">
        <v>22</v>
      </c>
      <c r="I85" s="1853" t="s">
        <v>807</v>
      </c>
    </row>
    <row customHeight="1" ht="11.25">
      <c r="A86" s="1853" t="s">
        <v>2830</v>
      </c>
      <c r="B86" s="1853" t="s">
        <v>16</v>
      </c>
      <c r="C86" s="1853" t="s">
        <v>3145</v>
      </c>
      <c r="D86" s="1853" t="s">
        <v>3146</v>
      </c>
      <c r="E86" s="1853" t="s">
        <v>3147</v>
      </c>
      <c r="F86" s="1853" t="s">
        <v>2896</v>
      </c>
      <c r="G86" s="1853" t="s">
        <v>3148</v>
      </c>
      <c r="H86" s="1853" t="s">
        <v>22</v>
      </c>
      <c r="I86" s="1853" t="s">
        <v>807</v>
      </c>
    </row>
    <row customHeight="1" ht="11.25">
      <c r="A87" s="1853" t="s">
        <v>2830</v>
      </c>
      <c r="B87" s="1853" t="s">
        <v>16</v>
      </c>
      <c r="C87" s="1853" t="s">
        <v>3149</v>
      </c>
      <c r="D87" s="1853" t="s">
        <v>3150</v>
      </c>
      <c r="E87" s="1853" t="s">
        <v>3151</v>
      </c>
      <c r="F87" s="1853" t="s">
        <v>2911</v>
      </c>
      <c r="G87" s="1853" t="s">
        <v>3152</v>
      </c>
      <c r="H87" s="1853" t="s">
        <v>22</v>
      </c>
      <c r="I87" s="1853" t="s">
        <v>807</v>
      </c>
    </row>
    <row customHeight="1" ht="11.25">
      <c r="A88" s="1853" t="s">
        <v>2830</v>
      </c>
      <c r="B88" s="1853" t="s">
        <v>16</v>
      </c>
      <c r="C88" s="1853" t="s">
        <v>3153</v>
      </c>
      <c r="D88" s="1853" t="s">
        <v>3154</v>
      </c>
      <c r="E88" s="1853" t="s">
        <v>3155</v>
      </c>
      <c r="F88" s="1853" t="s">
        <v>2896</v>
      </c>
      <c r="G88" s="1853" t="s">
        <v>22</v>
      </c>
      <c r="H88" s="1853" t="s">
        <v>22</v>
      </c>
      <c r="I88" s="1853" t="s">
        <v>807</v>
      </c>
    </row>
    <row customHeight="1" ht="11.25">
      <c r="A89" s="1853" t="s">
        <v>2830</v>
      </c>
      <c r="B89" s="1853" t="s">
        <v>16</v>
      </c>
      <c r="C89" s="1853" t="s">
        <v>3156</v>
      </c>
      <c r="D89" s="1853" t="s">
        <v>3157</v>
      </c>
      <c r="E89" s="1853" t="s">
        <v>3158</v>
      </c>
      <c r="F89" s="1853" t="s">
        <v>2888</v>
      </c>
      <c r="G89" s="1853" t="s">
        <v>3159</v>
      </c>
      <c r="H89" s="1853" t="s">
        <v>22</v>
      </c>
      <c r="I89" s="1853" t="s">
        <v>807</v>
      </c>
    </row>
    <row customHeight="1" ht="11.25">
      <c r="A90" s="1853" t="s">
        <v>2830</v>
      </c>
      <c r="B90" s="1853" t="s">
        <v>16</v>
      </c>
      <c r="C90" s="1853" t="s">
        <v>3160</v>
      </c>
      <c r="D90" s="1853" t="s">
        <v>3161</v>
      </c>
      <c r="E90" s="1853" t="s">
        <v>3162</v>
      </c>
      <c r="F90" s="1853" t="s">
        <v>2892</v>
      </c>
      <c r="G90" s="1853" t="s">
        <v>22</v>
      </c>
      <c r="H90" s="1853" t="s">
        <v>22</v>
      </c>
      <c r="I90" s="1853" t="s">
        <v>807</v>
      </c>
    </row>
    <row customHeight="1" ht="11.25">
      <c r="A91" s="1853" t="s">
        <v>2830</v>
      </c>
      <c r="B91" s="1853" t="s">
        <v>16</v>
      </c>
      <c r="C91" s="1853" t="s">
        <v>3163</v>
      </c>
      <c r="D91" s="1853" t="s">
        <v>3164</v>
      </c>
      <c r="E91" s="1853" t="s">
        <v>3165</v>
      </c>
      <c r="F91" s="1853" t="s">
        <v>2860</v>
      </c>
      <c r="G91" s="1853" t="s">
        <v>3166</v>
      </c>
      <c r="H91" s="1853" t="s">
        <v>22</v>
      </c>
      <c r="I91" s="1853" t="s">
        <v>807</v>
      </c>
    </row>
    <row customHeight="1" ht="11.25">
      <c r="A92" s="1853" t="s">
        <v>2830</v>
      </c>
      <c r="B92" s="1853" t="s">
        <v>16</v>
      </c>
      <c r="C92" s="1853" t="s">
        <v>3167</v>
      </c>
      <c r="D92" s="1853" t="s">
        <v>3168</v>
      </c>
      <c r="E92" s="1853" t="s">
        <v>3169</v>
      </c>
      <c r="F92" s="1853" t="s">
        <v>2860</v>
      </c>
      <c r="G92" s="1853" t="s">
        <v>3170</v>
      </c>
      <c r="H92" s="1853" t="s">
        <v>22</v>
      </c>
      <c r="I92" s="1853" t="s">
        <v>807</v>
      </c>
    </row>
    <row customHeight="1" ht="11.25">
      <c r="A93" s="1853" t="s">
        <v>2830</v>
      </c>
      <c r="B93" s="1853" t="s">
        <v>16</v>
      </c>
      <c r="C93" s="1853" t="s">
        <v>3171</v>
      </c>
      <c r="D93" s="1853" t="s">
        <v>3172</v>
      </c>
      <c r="E93" s="1853" t="s">
        <v>3173</v>
      </c>
      <c r="F93" s="1853" t="s">
        <v>2860</v>
      </c>
      <c r="G93" s="1853" t="s">
        <v>22</v>
      </c>
      <c r="H93" s="1853" t="s">
        <v>22</v>
      </c>
      <c r="I93" s="1853" t="s">
        <v>807</v>
      </c>
    </row>
    <row customHeight="1" ht="11.25">
      <c r="A94" s="1853" t="s">
        <v>2830</v>
      </c>
      <c r="B94" s="1853" t="s">
        <v>16</v>
      </c>
      <c r="C94" s="1853" t="s">
        <v>3174</v>
      </c>
      <c r="D94" s="1853" t="s">
        <v>3175</v>
      </c>
      <c r="E94" s="1853" t="s">
        <v>3176</v>
      </c>
      <c r="F94" s="1853" t="s">
        <v>2911</v>
      </c>
      <c r="G94" s="1853" t="s">
        <v>3177</v>
      </c>
      <c r="H94" s="1853" t="s">
        <v>22</v>
      </c>
      <c r="I94" s="1853" t="s">
        <v>807</v>
      </c>
    </row>
    <row customHeight="1" ht="11.25">
      <c r="A95" s="1853" t="s">
        <v>2830</v>
      </c>
      <c r="B95" s="1853" t="s">
        <v>16</v>
      </c>
      <c r="C95" s="1853" t="s">
        <v>3178</v>
      </c>
      <c r="D95" s="1853" t="s">
        <v>3179</v>
      </c>
      <c r="E95" s="1853" t="s">
        <v>3180</v>
      </c>
      <c r="F95" s="1853" t="s">
        <v>2888</v>
      </c>
      <c r="G95" s="1853" t="s">
        <v>22</v>
      </c>
      <c r="H95" s="1853" t="s">
        <v>22</v>
      </c>
      <c r="I95" s="1853" t="s">
        <v>807</v>
      </c>
    </row>
    <row customHeight="1" ht="11.25">
      <c r="A96" s="1853" t="s">
        <v>2830</v>
      </c>
      <c r="B96" s="1853" t="s">
        <v>16</v>
      </c>
      <c r="C96" s="1853" t="s">
        <v>3181</v>
      </c>
      <c r="D96" s="1853" t="s">
        <v>3182</v>
      </c>
      <c r="E96" s="1853" t="s">
        <v>3183</v>
      </c>
      <c r="F96" s="1853" t="s">
        <v>2896</v>
      </c>
      <c r="G96" s="1853" t="s">
        <v>3184</v>
      </c>
      <c r="H96" s="1853" t="s">
        <v>22</v>
      </c>
      <c r="I96" s="1853" t="s">
        <v>807</v>
      </c>
    </row>
    <row customHeight="1" ht="11.25">
      <c r="A97" s="1853" t="s">
        <v>2830</v>
      </c>
      <c r="B97" s="1853" t="s">
        <v>16</v>
      </c>
      <c r="C97" s="1853" t="s">
        <v>3185</v>
      </c>
      <c r="D97" s="1853" t="s">
        <v>3186</v>
      </c>
      <c r="E97" s="1853" t="s">
        <v>3187</v>
      </c>
      <c r="F97" s="1853" t="s">
        <v>3188</v>
      </c>
      <c r="G97" s="1853" t="s">
        <v>3189</v>
      </c>
      <c r="H97" s="1853" t="s">
        <v>22</v>
      </c>
      <c r="I97" s="1853" t="s">
        <v>807</v>
      </c>
    </row>
    <row customHeight="1" ht="11.25">
      <c r="A98" s="1853" t="s">
        <v>2830</v>
      </c>
      <c r="B98" s="1853" t="s">
        <v>16</v>
      </c>
      <c r="C98" s="1853" t="s">
        <v>3190</v>
      </c>
      <c r="D98" s="1853" t="s">
        <v>3191</v>
      </c>
      <c r="E98" s="1853" t="s">
        <v>3192</v>
      </c>
      <c r="F98" s="1853" t="s">
        <v>2883</v>
      </c>
      <c r="G98" s="1853" t="s">
        <v>22</v>
      </c>
      <c r="H98" s="1853" t="s">
        <v>22</v>
      </c>
      <c r="I98" s="1853" t="s">
        <v>807</v>
      </c>
    </row>
    <row customHeight="1" ht="11.25">
      <c r="A99" s="1853" t="s">
        <v>2830</v>
      </c>
      <c r="B99" s="1853" t="s">
        <v>16</v>
      </c>
      <c r="C99" s="1853" t="s">
        <v>3193</v>
      </c>
      <c r="D99" s="1853" t="s">
        <v>3194</v>
      </c>
      <c r="E99" s="1853" t="s">
        <v>3195</v>
      </c>
      <c r="F99" s="1853" t="s">
        <v>2860</v>
      </c>
      <c r="G99" s="1853" t="s">
        <v>22</v>
      </c>
      <c r="H99" s="1853" t="s">
        <v>22</v>
      </c>
      <c r="I99" s="1853" t="s">
        <v>807</v>
      </c>
    </row>
    <row customHeight="1" ht="11.25">
      <c r="A100" s="1853" t="s">
        <v>2830</v>
      </c>
      <c r="B100" s="1853" t="s">
        <v>16</v>
      </c>
      <c r="C100" s="1853" t="s">
        <v>3196</v>
      </c>
      <c r="D100" s="1853" t="s">
        <v>3197</v>
      </c>
      <c r="E100" s="1853" t="s">
        <v>3198</v>
      </c>
      <c r="F100" s="1853" t="s">
        <v>2911</v>
      </c>
      <c r="G100" s="1853" t="s">
        <v>22</v>
      </c>
      <c r="H100" s="1853" t="s">
        <v>22</v>
      </c>
      <c r="I100" s="1853" t="s">
        <v>807</v>
      </c>
    </row>
    <row customHeight="1" ht="11.25">
      <c r="A101" s="1853" t="s">
        <v>2830</v>
      </c>
      <c r="B101" s="1853" t="s">
        <v>16</v>
      </c>
      <c r="C101" s="1853" t="s">
        <v>3199</v>
      </c>
      <c r="D101" s="1853" t="s">
        <v>3200</v>
      </c>
      <c r="E101" s="1853" t="s">
        <v>3201</v>
      </c>
      <c r="F101" s="1853" t="s">
        <v>2868</v>
      </c>
      <c r="G101" s="1853" t="s">
        <v>22</v>
      </c>
      <c r="H101" s="1853" t="s">
        <v>22</v>
      </c>
      <c r="I101" s="1853" t="s">
        <v>807</v>
      </c>
    </row>
    <row customHeight="1" ht="11.25">
      <c r="A102" s="1853" t="s">
        <v>2830</v>
      </c>
      <c r="B102" s="1853" t="s">
        <v>16</v>
      </c>
      <c r="C102" s="1853" t="s">
        <v>3202</v>
      </c>
      <c r="D102" s="1853" t="s">
        <v>3200</v>
      </c>
      <c r="E102" s="1853" t="s">
        <v>3201</v>
      </c>
      <c r="F102" s="1853" t="s">
        <v>2948</v>
      </c>
      <c r="G102" s="1853" t="s">
        <v>3203</v>
      </c>
      <c r="H102" s="1853" t="s">
        <v>22</v>
      </c>
      <c r="I102" s="1853" t="s">
        <v>807</v>
      </c>
    </row>
    <row customHeight="1" ht="11.25">
      <c r="A103" s="1853" t="s">
        <v>2830</v>
      </c>
      <c r="B103" s="1853" t="s">
        <v>16</v>
      </c>
      <c r="C103" s="1853" t="s">
        <v>3204</v>
      </c>
      <c r="D103" s="1853" t="s">
        <v>3205</v>
      </c>
      <c r="E103" s="1853" t="s">
        <v>3206</v>
      </c>
      <c r="F103" s="1853" t="s">
        <v>3011</v>
      </c>
      <c r="G103" s="1853" t="s">
        <v>3207</v>
      </c>
      <c r="H103" s="1853" t="s">
        <v>3208</v>
      </c>
      <c r="I103" s="1853" t="s">
        <v>807</v>
      </c>
    </row>
    <row customHeight="1" ht="11.25">
      <c r="A104" s="1853" t="s">
        <v>2830</v>
      </c>
      <c r="B104" s="1853" t="s">
        <v>16</v>
      </c>
      <c r="C104" s="1853" t="s">
        <v>3209</v>
      </c>
      <c r="D104" s="1853" t="s">
        <v>3210</v>
      </c>
      <c r="E104" s="1853" t="s">
        <v>3211</v>
      </c>
      <c r="F104" s="1853" t="s">
        <v>2888</v>
      </c>
      <c r="G104" s="1853" t="s">
        <v>22</v>
      </c>
      <c r="H104" s="1853" t="s">
        <v>22</v>
      </c>
      <c r="I104" s="1853" t="s">
        <v>807</v>
      </c>
    </row>
    <row customHeight="1" ht="11.25">
      <c r="A105" s="1853" t="s">
        <v>2830</v>
      </c>
      <c r="B105" s="1853" t="s">
        <v>16</v>
      </c>
      <c r="C105" s="1853" t="s">
        <v>3212</v>
      </c>
      <c r="D105" s="1853" t="s">
        <v>3213</v>
      </c>
      <c r="E105" s="1853" t="s">
        <v>3214</v>
      </c>
      <c r="F105" s="1853" t="s">
        <v>2856</v>
      </c>
      <c r="G105" s="1853" t="s">
        <v>22</v>
      </c>
      <c r="H105" s="1853" t="s">
        <v>22</v>
      </c>
      <c r="I105" s="1853" t="s">
        <v>807</v>
      </c>
    </row>
    <row customHeight="1" ht="11.25">
      <c r="A106" s="1853" t="s">
        <v>2830</v>
      </c>
      <c r="B106" s="1853" t="s">
        <v>16</v>
      </c>
      <c r="C106" s="1853" t="s">
        <v>3215</v>
      </c>
      <c r="D106" s="1853" t="s">
        <v>3216</v>
      </c>
      <c r="E106" s="1853" t="s">
        <v>3217</v>
      </c>
      <c r="F106" s="1853" t="s">
        <v>2856</v>
      </c>
      <c r="G106" s="1853" t="s">
        <v>22</v>
      </c>
      <c r="H106" s="1853" t="s">
        <v>22</v>
      </c>
      <c r="I106" s="1853" t="s">
        <v>807</v>
      </c>
    </row>
    <row customHeight="1" ht="11.25">
      <c r="A107" s="1853" t="s">
        <v>2830</v>
      </c>
      <c r="B107" s="1853" t="s">
        <v>16</v>
      </c>
      <c r="C107" s="1853" t="s">
        <v>3218</v>
      </c>
      <c r="D107" s="1853" t="s">
        <v>46</v>
      </c>
      <c r="E107" s="1853" t="s">
        <v>49</v>
      </c>
      <c r="F107" s="1853" t="s">
        <v>2904</v>
      </c>
      <c r="G107" s="1853" t="s">
        <v>22</v>
      </c>
      <c r="H107" s="1853" t="s">
        <v>22</v>
      </c>
      <c r="I107" s="1853" t="s">
        <v>807</v>
      </c>
    </row>
    <row customHeight="1" ht="11.25">
      <c r="A108" s="1853" t="s">
        <v>2830</v>
      </c>
      <c r="B108" s="1853" t="s">
        <v>16</v>
      </c>
      <c r="C108" s="1853" t="s">
        <v>13</v>
      </c>
      <c r="D108" s="1853" t="s">
        <v>46</v>
      </c>
      <c r="E108" s="1853" t="s">
        <v>49</v>
      </c>
      <c r="F108" s="1853" t="s">
        <v>51</v>
      </c>
      <c r="G108" s="1853" t="s">
        <v>22</v>
      </c>
      <c r="H108" s="1853" t="s">
        <v>22</v>
      </c>
      <c r="I108" s="1853" t="s">
        <v>807</v>
      </c>
    </row>
    <row customHeight="1" ht="11.25">
      <c r="A109" s="1853" t="s">
        <v>2830</v>
      </c>
      <c r="B109" s="1853" t="s">
        <v>16</v>
      </c>
      <c r="C109" s="1853" t="s">
        <v>3219</v>
      </c>
      <c r="D109" s="1853" t="s">
        <v>3220</v>
      </c>
      <c r="E109" s="1853" t="s">
        <v>3221</v>
      </c>
      <c r="F109" s="1853" t="s">
        <v>3222</v>
      </c>
      <c r="G109" s="1853" t="s">
        <v>22</v>
      </c>
      <c r="H109" s="1853" t="s">
        <v>22</v>
      </c>
      <c r="I109" s="1853" t="s">
        <v>807</v>
      </c>
    </row>
    <row customHeight="1" ht="11.25">
      <c r="A110" s="1853" t="s">
        <v>2830</v>
      </c>
      <c r="B110" s="1853" t="s">
        <v>16</v>
      </c>
      <c r="C110" s="1853" t="s">
        <v>3223</v>
      </c>
      <c r="D110" s="1853" t="s">
        <v>3224</v>
      </c>
      <c r="E110" s="1853" t="s">
        <v>3225</v>
      </c>
      <c r="F110" s="1853" t="s">
        <v>2896</v>
      </c>
      <c r="G110" s="1853" t="s">
        <v>22</v>
      </c>
      <c r="H110" s="1853" t="s">
        <v>22</v>
      </c>
      <c r="I110" s="1853" t="s">
        <v>807</v>
      </c>
    </row>
    <row customHeight="1" ht="11.25">
      <c r="A111" s="1853" t="s">
        <v>2830</v>
      </c>
      <c r="B111" s="1853" t="s">
        <v>16</v>
      </c>
      <c r="C111" s="1853" t="s">
        <v>3226</v>
      </c>
      <c r="D111" s="1853" t="s">
        <v>3227</v>
      </c>
      <c r="E111" s="1853" t="s">
        <v>3228</v>
      </c>
      <c r="F111" s="1853" t="s">
        <v>3229</v>
      </c>
      <c r="G111" s="1853" t="s">
        <v>22</v>
      </c>
      <c r="H111" s="1853" t="s">
        <v>22</v>
      </c>
      <c r="I111" s="1853" t="s">
        <v>807</v>
      </c>
    </row>
    <row customHeight="1" ht="11.25">
      <c r="A112" s="1853" t="s">
        <v>2830</v>
      </c>
      <c r="B112" s="1853" t="s">
        <v>16</v>
      </c>
      <c r="C112" s="1853" t="s">
        <v>3230</v>
      </c>
      <c r="D112" s="1853" t="s">
        <v>3231</v>
      </c>
      <c r="E112" s="1853" t="s">
        <v>3232</v>
      </c>
      <c r="F112" s="1853" t="s">
        <v>3233</v>
      </c>
      <c r="G112" s="1853" t="s">
        <v>22</v>
      </c>
      <c r="H112" s="1853" t="s">
        <v>22</v>
      </c>
      <c r="I112" s="1853" t="s">
        <v>807</v>
      </c>
    </row>
    <row customHeight="1" ht="11.25">
      <c r="A113" s="1853" t="s">
        <v>2830</v>
      </c>
      <c r="B113" s="1853" t="s">
        <v>16</v>
      </c>
      <c r="C113" s="1853" t="s">
        <v>3234</v>
      </c>
      <c r="D113" s="1853" t="s">
        <v>3235</v>
      </c>
      <c r="E113" s="1853" t="s">
        <v>3232</v>
      </c>
      <c r="F113" s="1853" t="s">
        <v>3236</v>
      </c>
      <c r="G113" s="1853" t="s">
        <v>22</v>
      </c>
      <c r="H113" s="1853" t="s">
        <v>22</v>
      </c>
      <c r="I113" s="1853" t="s">
        <v>807</v>
      </c>
    </row>
    <row customHeight="1" ht="11.25">
      <c r="A114" s="1853" t="s">
        <v>2830</v>
      </c>
      <c r="B114" s="1853" t="s">
        <v>16</v>
      </c>
      <c r="C114" s="1853" t="s">
        <v>3237</v>
      </c>
      <c r="D114" s="1853" t="s">
        <v>3238</v>
      </c>
      <c r="E114" s="1853" t="s">
        <v>3239</v>
      </c>
      <c r="F114" s="1853" t="s">
        <v>3240</v>
      </c>
      <c r="G114" s="1853" t="s">
        <v>3241</v>
      </c>
      <c r="H114" s="1853" t="s">
        <v>22</v>
      </c>
      <c r="I114" s="1853" t="s">
        <v>807</v>
      </c>
    </row>
    <row customHeight="1" ht="11.25">
      <c r="A115" s="1853" t="s">
        <v>2830</v>
      </c>
      <c r="B115" s="1853" t="s">
        <v>16</v>
      </c>
      <c r="C115" s="1853" t="s">
        <v>3242</v>
      </c>
      <c r="D115" s="1853" t="s">
        <v>3243</v>
      </c>
      <c r="E115" s="1853" t="s">
        <v>3244</v>
      </c>
      <c r="F115" s="1853" t="s">
        <v>2888</v>
      </c>
      <c r="G115" s="1853" t="s">
        <v>22</v>
      </c>
      <c r="H115" s="1853" t="s">
        <v>22</v>
      </c>
      <c r="I115" s="1853" t="s">
        <v>807</v>
      </c>
    </row>
    <row customHeight="1" ht="11.25">
      <c r="A116" s="1853" t="s">
        <v>2830</v>
      </c>
      <c r="B116" s="1853" t="s">
        <v>16</v>
      </c>
      <c r="C116" s="1853" t="s">
        <v>3245</v>
      </c>
      <c r="D116" s="1853" t="s">
        <v>3246</v>
      </c>
      <c r="E116" s="1853" t="s">
        <v>3247</v>
      </c>
      <c r="F116" s="1853" t="s">
        <v>2896</v>
      </c>
      <c r="G116" s="1853" t="s">
        <v>22</v>
      </c>
      <c r="H116" s="1853" t="s">
        <v>22</v>
      </c>
      <c r="I116" s="1853" t="s">
        <v>807</v>
      </c>
    </row>
    <row customHeight="1" ht="11.25">
      <c r="A117" s="1853" t="s">
        <v>2830</v>
      </c>
      <c r="B117" s="1853" t="s">
        <v>16</v>
      </c>
      <c r="C117" s="1853" t="s">
        <v>3248</v>
      </c>
      <c r="D117" s="1853" t="s">
        <v>3249</v>
      </c>
      <c r="E117" s="1853" t="s">
        <v>3250</v>
      </c>
      <c r="F117" s="1853" t="s">
        <v>2838</v>
      </c>
      <c r="G117" s="1853" t="s">
        <v>3251</v>
      </c>
      <c r="H117" s="1853" t="s">
        <v>22</v>
      </c>
      <c r="I117" s="1853" t="s">
        <v>807</v>
      </c>
    </row>
    <row customHeight="1" ht="11.25">
      <c r="A118" s="1853" t="s">
        <v>2830</v>
      </c>
      <c r="B118" s="1853" t="s">
        <v>16</v>
      </c>
      <c r="C118" s="1853" t="s">
        <v>3252</v>
      </c>
      <c r="D118" s="1853" t="s">
        <v>3253</v>
      </c>
      <c r="E118" s="1853" t="s">
        <v>3221</v>
      </c>
      <c r="F118" s="1853" t="s">
        <v>3254</v>
      </c>
      <c r="G118" s="1853" t="s">
        <v>3255</v>
      </c>
      <c r="H118" s="1853" t="s">
        <v>22</v>
      </c>
      <c r="I118" s="1853" t="s">
        <v>807</v>
      </c>
    </row>
    <row customHeight="1" ht="11.25">
      <c r="A119" s="1853" t="s">
        <v>2830</v>
      </c>
      <c r="B119" s="1853" t="s">
        <v>16</v>
      </c>
      <c r="C119" s="1853" t="s">
        <v>3256</v>
      </c>
      <c r="D119" s="1853" t="s">
        <v>3257</v>
      </c>
      <c r="E119" s="1853" t="s">
        <v>3258</v>
      </c>
      <c r="F119" s="1853" t="s">
        <v>3259</v>
      </c>
      <c r="G119" s="1853" t="s">
        <v>22</v>
      </c>
      <c r="H119" s="1853" t="s">
        <v>22</v>
      </c>
      <c r="I119" s="1853" t="s">
        <v>807</v>
      </c>
    </row>
    <row customHeight="1" ht="11.25">
      <c r="A120" s="1853" t="s">
        <v>2830</v>
      </c>
      <c r="B120" s="1853" t="s">
        <v>16</v>
      </c>
      <c r="C120" s="1853" t="s">
        <v>3260</v>
      </c>
      <c r="D120" s="1853" t="s">
        <v>3261</v>
      </c>
      <c r="E120" s="1853" t="s">
        <v>3262</v>
      </c>
      <c r="F120" s="1853" t="s">
        <v>3263</v>
      </c>
      <c r="G120" s="1853" t="s">
        <v>22</v>
      </c>
      <c r="H120" s="1853" t="s">
        <v>22</v>
      </c>
      <c r="I120" s="1853" t="s">
        <v>807</v>
      </c>
    </row>
    <row customHeight="1" ht="11.25">
      <c r="A121" s="1853" t="s">
        <v>2830</v>
      </c>
      <c r="B121" s="1853" t="s">
        <v>16</v>
      </c>
      <c r="C121" s="1853" t="s">
        <v>3264</v>
      </c>
      <c r="D121" s="1853" t="s">
        <v>3265</v>
      </c>
      <c r="E121" s="1853" t="s">
        <v>3266</v>
      </c>
      <c r="F121" s="1853" t="s">
        <v>2896</v>
      </c>
      <c r="G121" s="1853" t="s">
        <v>22</v>
      </c>
      <c r="H121" s="1853" t="s">
        <v>22</v>
      </c>
      <c r="I121" s="1853" t="s">
        <v>807</v>
      </c>
    </row>
    <row customHeight="1" ht="11.25">
      <c r="A122" s="1853" t="s">
        <v>2830</v>
      </c>
      <c r="B122" s="1853" t="s">
        <v>16</v>
      </c>
      <c r="C122" s="1853" t="s">
        <v>3267</v>
      </c>
      <c r="D122" s="1853" t="s">
        <v>3268</v>
      </c>
      <c r="E122" s="1853" t="s">
        <v>3228</v>
      </c>
      <c r="F122" s="1853" t="s">
        <v>3269</v>
      </c>
      <c r="G122" s="1853" t="s">
        <v>22</v>
      </c>
      <c r="H122" s="1853" t="s">
        <v>22</v>
      </c>
      <c r="I122" s="1853" t="s">
        <v>807</v>
      </c>
    </row>
    <row customHeight="1" ht="11.25">
      <c r="A123" s="1853" t="s">
        <v>2830</v>
      </c>
      <c r="B123" s="1853" t="s">
        <v>16</v>
      </c>
      <c r="C123" s="1853" t="s">
        <v>3270</v>
      </c>
      <c r="D123" s="1853" t="s">
        <v>3271</v>
      </c>
      <c r="E123" s="1853" t="s">
        <v>3228</v>
      </c>
      <c r="F123" s="1853" t="s">
        <v>3272</v>
      </c>
      <c r="G123" s="1853" t="s">
        <v>22</v>
      </c>
      <c r="H123" s="1853" t="s">
        <v>22</v>
      </c>
      <c r="I123" s="1853" t="s">
        <v>807</v>
      </c>
    </row>
    <row customHeight="1" ht="11.25">
      <c r="A124" s="1853" t="s">
        <v>2830</v>
      </c>
      <c r="B124" s="1853" t="s">
        <v>16</v>
      </c>
      <c r="C124" s="1853" t="s">
        <v>2831</v>
      </c>
      <c r="D124" s="1853" t="s">
        <v>2832</v>
      </c>
      <c r="E124" s="1853" t="s">
        <v>2833</v>
      </c>
      <c r="F124" s="1853" t="s">
        <v>2834</v>
      </c>
      <c r="G124" s="1853" t="s">
        <v>22</v>
      </c>
      <c r="H124" s="1853" t="s">
        <v>22</v>
      </c>
      <c r="I124" s="1853" t="s">
        <v>893</v>
      </c>
    </row>
    <row customHeight="1" ht="11.25">
      <c r="A125" s="1853" t="s">
        <v>2830</v>
      </c>
      <c r="B125" s="1853" t="s">
        <v>16</v>
      </c>
      <c r="C125" s="1853" t="s">
        <v>2835</v>
      </c>
      <c r="D125" s="1853" t="s">
        <v>2836</v>
      </c>
      <c r="E125" s="1853" t="s">
        <v>2837</v>
      </c>
      <c r="F125" s="1853" t="s">
        <v>2838</v>
      </c>
      <c r="G125" s="1853" t="s">
        <v>2839</v>
      </c>
      <c r="H125" s="1853" t="s">
        <v>22</v>
      </c>
      <c r="I125" s="1853" t="s">
        <v>893</v>
      </c>
    </row>
    <row customHeight="1" ht="11.25">
      <c r="A126" s="1853" t="s">
        <v>2830</v>
      </c>
      <c r="B126" s="1853" t="s">
        <v>16</v>
      </c>
      <c r="C126" s="1853" t="s">
        <v>2840</v>
      </c>
      <c r="D126" s="1853" t="s">
        <v>2841</v>
      </c>
      <c r="E126" s="1853" t="s">
        <v>2842</v>
      </c>
      <c r="F126" s="1853" t="s">
        <v>2843</v>
      </c>
      <c r="G126" s="1853" t="s">
        <v>2844</v>
      </c>
      <c r="H126" s="1853" t="s">
        <v>22</v>
      </c>
      <c r="I126" s="1853" t="s">
        <v>893</v>
      </c>
    </row>
    <row customHeight="1" ht="11.25">
      <c r="A127" s="1853" t="s">
        <v>2830</v>
      </c>
      <c r="B127" s="1853" t="s">
        <v>16</v>
      </c>
      <c r="C127" s="1853" t="s">
        <v>2849</v>
      </c>
      <c r="D127" s="1853" t="s">
        <v>2850</v>
      </c>
      <c r="E127" s="1853" t="s">
        <v>2851</v>
      </c>
      <c r="F127" s="1853" t="s">
        <v>2852</v>
      </c>
      <c r="G127" s="1853" t="s">
        <v>22</v>
      </c>
      <c r="H127" s="1853" t="s">
        <v>22</v>
      </c>
      <c r="I127" s="1853" t="s">
        <v>893</v>
      </c>
    </row>
    <row customHeight="1" ht="11.25">
      <c r="A128" s="1853" t="s">
        <v>2830</v>
      </c>
      <c r="B128" s="1853" t="s">
        <v>16</v>
      </c>
      <c r="C128" s="1853" t="s">
        <v>2857</v>
      </c>
      <c r="D128" s="1853" t="s">
        <v>2858</v>
      </c>
      <c r="E128" s="1853" t="s">
        <v>2859</v>
      </c>
      <c r="F128" s="1853" t="s">
        <v>2860</v>
      </c>
      <c r="G128" s="1853" t="s">
        <v>22</v>
      </c>
      <c r="H128" s="1853" t="s">
        <v>22</v>
      </c>
      <c r="I128" s="1853" t="s">
        <v>893</v>
      </c>
    </row>
    <row customHeight="1" ht="11.25">
      <c r="A129" s="1853" t="s">
        <v>2830</v>
      </c>
      <c r="B129" s="1853" t="s">
        <v>16</v>
      </c>
      <c r="C129" s="1853" t="s">
        <v>2861</v>
      </c>
      <c r="D129" s="1853" t="s">
        <v>2862</v>
      </c>
      <c r="E129" s="1853" t="s">
        <v>2863</v>
      </c>
      <c r="F129" s="1853" t="s">
        <v>2864</v>
      </c>
      <c r="G129" s="1853" t="s">
        <v>22</v>
      </c>
      <c r="H129" s="1853" t="s">
        <v>22</v>
      </c>
      <c r="I129" s="1853" t="s">
        <v>893</v>
      </c>
    </row>
    <row customHeight="1" ht="11.25">
      <c r="A130" s="1853" t="s">
        <v>2830</v>
      </c>
      <c r="B130" s="1853" t="s">
        <v>16</v>
      </c>
      <c r="C130" s="1853" t="s">
        <v>2865</v>
      </c>
      <c r="D130" s="1853" t="s">
        <v>2866</v>
      </c>
      <c r="E130" s="1853" t="s">
        <v>2867</v>
      </c>
      <c r="F130" s="1853" t="s">
        <v>2868</v>
      </c>
      <c r="G130" s="1853" t="s">
        <v>22</v>
      </c>
      <c r="H130" s="1853" t="s">
        <v>22</v>
      </c>
      <c r="I130" s="1853" t="s">
        <v>893</v>
      </c>
    </row>
    <row customHeight="1" ht="11.25">
      <c r="A131" s="1853" t="s">
        <v>2830</v>
      </c>
      <c r="B131" s="1853" t="s">
        <v>16</v>
      </c>
      <c r="C131" s="1853" t="s">
        <v>2873</v>
      </c>
      <c r="D131" s="1853" t="s">
        <v>2874</v>
      </c>
      <c r="E131" s="1853" t="s">
        <v>2875</v>
      </c>
      <c r="F131" s="1853" t="s">
        <v>2876</v>
      </c>
      <c r="G131" s="1853" t="s">
        <v>22</v>
      </c>
      <c r="H131" s="1853" t="s">
        <v>22</v>
      </c>
      <c r="I131" s="1853" t="s">
        <v>893</v>
      </c>
    </row>
    <row customHeight="1" ht="11.25">
      <c r="A132" s="1853" t="s">
        <v>2830</v>
      </c>
      <c r="B132" s="1853" t="s">
        <v>16</v>
      </c>
      <c r="C132" s="1853" t="s">
        <v>2877</v>
      </c>
      <c r="D132" s="1853" t="s">
        <v>2878</v>
      </c>
      <c r="E132" s="1853" t="s">
        <v>2879</v>
      </c>
      <c r="F132" s="1853" t="s">
        <v>2848</v>
      </c>
      <c r="G132" s="1853" t="s">
        <v>22</v>
      </c>
      <c r="H132" s="1853" t="s">
        <v>22</v>
      </c>
      <c r="I132" s="1853" t="s">
        <v>893</v>
      </c>
    </row>
    <row customHeight="1" ht="11.25">
      <c r="A133" s="1853" t="s">
        <v>2830</v>
      </c>
      <c r="B133" s="1853" t="s">
        <v>16</v>
      </c>
      <c r="C133" s="1853" t="s">
        <v>2885</v>
      </c>
      <c r="D133" s="1853" t="s">
        <v>2886</v>
      </c>
      <c r="E133" s="1853" t="s">
        <v>2887</v>
      </c>
      <c r="F133" s="1853" t="s">
        <v>2888</v>
      </c>
      <c r="G133" s="1853" t="s">
        <v>22</v>
      </c>
      <c r="H133" s="1853" t="s">
        <v>22</v>
      </c>
      <c r="I133" s="1853" t="s">
        <v>893</v>
      </c>
    </row>
    <row customHeight="1" ht="11.25">
      <c r="A134" s="1853" t="s">
        <v>2830</v>
      </c>
      <c r="B134" s="1853" t="s">
        <v>16</v>
      </c>
      <c r="C134" s="1853" t="s">
        <v>2889</v>
      </c>
      <c r="D134" s="1853" t="s">
        <v>2890</v>
      </c>
      <c r="E134" s="1853" t="s">
        <v>2891</v>
      </c>
      <c r="F134" s="1853" t="s">
        <v>2892</v>
      </c>
      <c r="G134" s="1853" t="s">
        <v>22</v>
      </c>
      <c r="H134" s="1853" t="s">
        <v>22</v>
      </c>
      <c r="I134" s="1853" t="s">
        <v>893</v>
      </c>
    </row>
    <row customHeight="1" ht="11.25">
      <c r="A135" s="1853" t="s">
        <v>2830</v>
      </c>
      <c r="B135" s="1853" t="s">
        <v>16</v>
      </c>
      <c r="C135" s="1853" t="s">
        <v>2897</v>
      </c>
      <c r="D135" s="1853" t="s">
        <v>2898</v>
      </c>
      <c r="E135" s="1853" t="s">
        <v>2899</v>
      </c>
      <c r="F135" s="1853" t="s">
        <v>2868</v>
      </c>
      <c r="G135" s="1853" t="s">
        <v>2900</v>
      </c>
      <c r="H135" s="1853" t="s">
        <v>22</v>
      </c>
      <c r="I135" s="1853" t="s">
        <v>893</v>
      </c>
    </row>
    <row customHeight="1" ht="11.25">
      <c r="A136" s="1853" t="s">
        <v>2830</v>
      </c>
      <c r="B136" s="1853" t="s">
        <v>16</v>
      </c>
      <c r="C136" s="1853" t="s">
        <v>2901</v>
      </c>
      <c r="D136" s="1853" t="s">
        <v>2902</v>
      </c>
      <c r="E136" s="1853" t="s">
        <v>2903</v>
      </c>
      <c r="F136" s="1853" t="s">
        <v>2904</v>
      </c>
      <c r="G136" s="1853" t="s">
        <v>22</v>
      </c>
      <c r="H136" s="1853" t="s">
        <v>22</v>
      </c>
      <c r="I136" s="1853" t="s">
        <v>893</v>
      </c>
    </row>
    <row customHeight="1" ht="11.25">
      <c r="A137" s="1853" t="s">
        <v>2830</v>
      </c>
      <c r="B137" s="1853" t="s">
        <v>16</v>
      </c>
      <c r="C137" s="1853" t="s">
        <v>2905</v>
      </c>
      <c r="D137" s="1853" t="s">
        <v>2906</v>
      </c>
      <c r="E137" s="1853" t="s">
        <v>2907</v>
      </c>
      <c r="F137" s="1853" t="s">
        <v>2904</v>
      </c>
      <c r="G137" s="1853" t="s">
        <v>22</v>
      </c>
      <c r="H137" s="1853" t="s">
        <v>22</v>
      </c>
      <c r="I137" s="1853" t="s">
        <v>893</v>
      </c>
    </row>
    <row customHeight="1" ht="11.25">
      <c r="A138" s="1853" t="s">
        <v>2830</v>
      </c>
      <c r="B138" s="1853" t="s">
        <v>16</v>
      </c>
      <c r="C138" s="1853" t="s">
        <v>2908</v>
      </c>
      <c r="D138" s="1853" t="s">
        <v>2909</v>
      </c>
      <c r="E138" s="1853" t="s">
        <v>2910</v>
      </c>
      <c r="F138" s="1853" t="s">
        <v>2911</v>
      </c>
      <c r="G138" s="1853" t="s">
        <v>2912</v>
      </c>
      <c r="H138" s="1853" t="s">
        <v>22</v>
      </c>
      <c r="I138" s="1853" t="s">
        <v>893</v>
      </c>
    </row>
    <row customHeight="1" ht="11.25">
      <c r="A139" s="1853" t="s">
        <v>2830</v>
      </c>
      <c r="B139" s="1853" t="s">
        <v>16</v>
      </c>
      <c r="C139" s="1853" t="s">
        <v>2927</v>
      </c>
      <c r="D139" s="1853" t="s">
        <v>2928</v>
      </c>
      <c r="E139" s="1853" t="s">
        <v>2929</v>
      </c>
      <c r="F139" s="1853" t="s">
        <v>2888</v>
      </c>
      <c r="G139" s="1853" t="s">
        <v>22</v>
      </c>
      <c r="H139" s="1853" t="s">
        <v>22</v>
      </c>
      <c r="I139" s="1853" t="s">
        <v>893</v>
      </c>
    </row>
    <row customHeight="1" ht="11.25">
      <c r="A140" s="1853" t="s">
        <v>2830</v>
      </c>
      <c r="B140" s="1853" t="s">
        <v>16</v>
      </c>
      <c r="C140" s="1853" t="s">
        <v>2945</v>
      </c>
      <c r="D140" s="1853" t="s">
        <v>2946</v>
      </c>
      <c r="E140" s="1853" t="s">
        <v>2947</v>
      </c>
      <c r="F140" s="1853" t="s">
        <v>2948</v>
      </c>
      <c r="G140" s="1853" t="s">
        <v>22</v>
      </c>
      <c r="H140" s="1853" t="s">
        <v>22</v>
      </c>
      <c r="I140" s="1853" t="s">
        <v>893</v>
      </c>
    </row>
    <row customHeight="1" ht="11.25">
      <c r="A141" s="1853" t="s">
        <v>2830</v>
      </c>
      <c r="B141" s="1853" t="s">
        <v>16</v>
      </c>
      <c r="C141" s="1853" t="s">
        <v>2949</v>
      </c>
      <c r="D141" s="1853" t="s">
        <v>2950</v>
      </c>
      <c r="E141" s="1853" t="s">
        <v>2951</v>
      </c>
      <c r="F141" s="1853" t="s">
        <v>2888</v>
      </c>
      <c r="G141" s="1853" t="s">
        <v>22</v>
      </c>
      <c r="H141" s="1853" t="s">
        <v>22</v>
      </c>
      <c r="I141" s="1853" t="s">
        <v>893</v>
      </c>
    </row>
    <row customHeight="1" ht="11.25">
      <c r="A142" s="1853" t="s">
        <v>2830</v>
      </c>
      <c r="B142" s="1853" t="s">
        <v>16</v>
      </c>
      <c r="C142" s="1853" t="s">
        <v>2952</v>
      </c>
      <c r="D142" s="1853" t="s">
        <v>2953</v>
      </c>
      <c r="E142" s="1853" t="s">
        <v>2954</v>
      </c>
      <c r="F142" s="1853" t="s">
        <v>2911</v>
      </c>
      <c r="G142" s="1853" t="s">
        <v>22</v>
      </c>
      <c r="H142" s="1853" t="s">
        <v>22</v>
      </c>
      <c r="I142" s="1853" t="s">
        <v>893</v>
      </c>
    </row>
    <row customHeight="1" ht="11.25">
      <c r="A143" s="1853" t="s">
        <v>2830</v>
      </c>
      <c r="B143" s="1853" t="s">
        <v>16</v>
      </c>
      <c r="C143" s="1853" t="s">
        <v>22</v>
      </c>
      <c r="D143" s="1853" t="s">
        <v>2955</v>
      </c>
      <c r="E143" s="1853" t="s">
        <v>2956</v>
      </c>
      <c r="F143" s="1853" t="s">
        <v>2896</v>
      </c>
      <c r="G143" s="1853" t="s">
        <v>22</v>
      </c>
      <c r="H143" s="1853" t="s">
        <v>22</v>
      </c>
      <c r="I143" s="1853" t="s">
        <v>893</v>
      </c>
    </row>
    <row customHeight="1" ht="11.25">
      <c r="A144" s="1853" t="s">
        <v>2830</v>
      </c>
      <c r="B144" s="1853" t="s">
        <v>16</v>
      </c>
      <c r="C144" s="1853" t="s">
        <v>2964</v>
      </c>
      <c r="D144" s="1853" t="s">
        <v>2965</v>
      </c>
      <c r="E144" s="1853" t="s">
        <v>2966</v>
      </c>
      <c r="F144" s="1853" t="s">
        <v>2864</v>
      </c>
      <c r="G144" s="1853" t="s">
        <v>22</v>
      </c>
      <c r="H144" s="1853" t="s">
        <v>22</v>
      </c>
      <c r="I144" s="1853" t="s">
        <v>893</v>
      </c>
    </row>
    <row customHeight="1" ht="11.25">
      <c r="A145" s="1853" t="s">
        <v>2830</v>
      </c>
      <c r="B145" s="1853" t="s">
        <v>16</v>
      </c>
      <c r="C145" s="1853" t="s">
        <v>2967</v>
      </c>
      <c r="D145" s="1853" t="s">
        <v>2968</v>
      </c>
      <c r="E145" s="1853" t="s">
        <v>2969</v>
      </c>
      <c r="F145" s="1853" t="s">
        <v>2864</v>
      </c>
      <c r="G145" s="1853" t="s">
        <v>2970</v>
      </c>
      <c r="H145" s="1853" t="s">
        <v>22</v>
      </c>
      <c r="I145" s="1853" t="s">
        <v>893</v>
      </c>
    </row>
    <row customHeight="1" ht="11.25">
      <c r="A146" s="1853" t="s">
        <v>2830</v>
      </c>
      <c r="B146" s="1853" t="s">
        <v>16</v>
      </c>
      <c r="C146" s="1853" t="s">
        <v>2971</v>
      </c>
      <c r="D146" s="1853" t="s">
        <v>2972</v>
      </c>
      <c r="E146" s="1853" t="s">
        <v>2973</v>
      </c>
      <c r="F146" s="1853" t="s">
        <v>2888</v>
      </c>
      <c r="G146" s="1853" t="s">
        <v>2974</v>
      </c>
      <c r="H146" s="1853" t="s">
        <v>22</v>
      </c>
      <c r="I146" s="1853" t="s">
        <v>893</v>
      </c>
    </row>
    <row customHeight="1" ht="11.25">
      <c r="A147" s="1853" t="s">
        <v>2830</v>
      </c>
      <c r="B147" s="1853" t="s">
        <v>16</v>
      </c>
      <c r="C147" s="1853" t="s">
        <v>2981</v>
      </c>
      <c r="D147" s="1853" t="s">
        <v>2982</v>
      </c>
      <c r="E147" s="1853" t="s">
        <v>2983</v>
      </c>
      <c r="F147" s="1853" t="s">
        <v>2948</v>
      </c>
      <c r="G147" s="1853" t="s">
        <v>22</v>
      </c>
      <c r="H147" s="1853" t="s">
        <v>22</v>
      </c>
      <c r="I147" s="1853" t="s">
        <v>893</v>
      </c>
    </row>
    <row customHeight="1" ht="11.25">
      <c r="A148" s="1853" t="s">
        <v>2830</v>
      </c>
      <c r="B148" s="1853" t="s">
        <v>16</v>
      </c>
      <c r="C148" s="1853" t="s">
        <v>2993</v>
      </c>
      <c r="D148" s="1853" t="s">
        <v>2994</v>
      </c>
      <c r="E148" s="1853" t="s">
        <v>2995</v>
      </c>
      <c r="F148" s="1853" t="s">
        <v>2888</v>
      </c>
      <c r="G148" s="1853" t="s">
        <v>22</v>
      </c>
      <c r="H148" s="1853" t="s">
        <v>22</v>
      </c>
      <c r="I148" s="1853" t="s">
        <v>893</v>
      </c>
    </row>
    <row customHeight="1" ht="11.25">
      <c r="A149" s="1853" t="s">
        <v>2830</v>
      </c>
      <c r="B149" s="1853" t="s">
        <v>16</v>
      </c>
      <c r="C149" s="1853" t="s">
        <v>2996</v>
      </c>
      <c r="D149" s="1853" t="s">
        <v>2997</v>
      </c>
      <c r="E149" s="1853" t="s">
        <v>2998</v>
      </c>
      <c r="F149" s="1853" t="s">
        <v>2948</v>
      </c>
      <c r="G149" s="1853" t="s">
        <v>22</v>
      </c>
      <c r="H149" s="1853" t="s">
        <v>22</v>
      </c>
      <c r="I149" s="1853" t="s">
        <v>893</v>
      </c>
    </row>
    <row customHeight="1" ht="11.25">
      <c r="A150" s="1853" t="s">
        <v>2830</v>
      </c>
      <c r="B150" s="1853" t="s">
        <v>16</v>
      </c>
      <c r="C150" s="1853" t="s">
        <v>2999</v>
      </c>
      <c r="D150" s="1853" t="s">
        <v>3000</v>
      </c>
      <c r="E150" s="1853" t="s">
        <v>3001</v>
      </c>
      <c r="F150" s="1853" t="s">
        <v>2904</v>
      </c>
      <c r="G150" s="1853" t="s">
        <v>22</v>
      </c>
      <c r="H150" s="1853" t="s">
        <v>22</v>
      </c>
      <c r="I150" s="1853" t="s">
        <v>893</v>
      </c>
    </row>
    <row customHeight="1" ht="11.25">
      <c r="A151" s="1853" t="s">
        <v>2830</v>
      </c>
      <c r="B151" s="1853" t="s">
        <v>16</v>
      </c>
      <c r="C151" s="1853" t="s">
        <v>3005</v>
      </c>
      <c r="D151" s="1853" t="s">
        <v>3006</v>
      </c>
      <c r="E151" s="1853" t="s">
        <v>3007</v>
      </c>
      <c r="F151" s="1853" t="s">
        <v>2896</v>
      </c>
      <c r="G151" s="1853" t="s">
        <v>22</v>
      </c>
      <c r="H151" s="1853" t="s">
        <v>22</v>
      </c>
      <c r="I151" s="1853" t="s">
        <v>893</v>
      </c>
    </row>
    <row customHeight="1" ht="11.25">
      <c r="A152" s="1853" t="s">
        <v>2830</v>
      </c>
      <c r="B152" s="1853" t="s">
        <v>16</v>
      </c>
      <c r="C152" s="1853" t="s">
        <v>3008</v>
      </c>
      <c r="D152" s="1853" t="s">
        <v>3009</v>
      </c>
      <c r="E152" s="1853" t="s">
        <v>3010</v>
      </c>
      <c r="F152" s="1853" t="s">
        <v>3011</v>
      </c>
      <c r="G152" s="1853" t="s">
        <v>3012</v>
      </c>
      <c r="H152" s="1853" t="s">
        <v>22</v>
      </c>
      <c r="I152" s="1853" t="s">
        <v>893</v>
      </c>
    </row>
    <row customHeight="1" ht="11.25">
      <c r="A153" s="1853" t="s">
        <v>2830</v>
      </c>
      <c r="B153" s="1853" t="s">
        <v>16</v>
      </c>
      <c r="C153" s="1853" t="s">
        <v>3013</v>
      </c>
      <c r="D153" s="1853" t="s">
        <v>3014</v>
      </c>
      <c r="E153" s="1853" t="s">
        <v>3015</v>
      </c>
      <c r="F153" s="1853" t="s">
        <v>3016</v>
      </c>
      <c r="G153" s="1853" t="s">
        <v>3017</v>
      </c>
      <c r="H153" s="1853" t="s">
        <v>22</v>
      </c>
      <c r="I153" s="1853" t="s">
        <v>893</v>
      </c>
    </row>
    <row customHeight="1" ht="11.25">
      <c r="A154" s="1853" t="s">
        <v>2830</v>
      </c>
      <c r="B154" s="1853" t="s">
        <v>16</v>
      </c>
      <c r="C154" s="1853" t="s">
        <v>3040</v>
      </c>
      <c r="D154" s="1853" t="s">
        <v>3041</v>
      </c>
      <c r="E154" s="1853" t="s">
        <v>3042</v>
      </c>
      <c r="F154" s="1853" t="s">
        <v>2948</v>
      </c>
      <c r="G154" s="1853" t="s">
        <v>3043</v>
      </c>
      <c r="H154" s="1853" t="s">
        <v>22</v>
      </c>
      <c r="I154" s="1853" t="s">
        <v>893</v>
      </c>
    </row>
    <row customHeight="1" ht="11.25">
      <c r="A155" s="1853" t="s">
        <v>2830</v>
      </c>
      <c r="B155" s="1853" t="s">
        <v>16</v>
      </c>
      <c r="C155" s="1853" t="s">
        <v>3056</v>
      </c>
      <c r="D155" s="1853" t="s">
        <v>3057</v>
      </c>
      <c r="E155" s="1853" t="s">
        <v>3058</v>
      </c>
      <c r="F155" s="1853" t="s">
        <v>2948</v>
      </c>
      <c r="G155" s="1853" t="s">
        <v>22</v>
      </c>
      <c r="H155" s="1853" t="s">
        <v>22</v>
      </c>
      <c r="I155" s="1853" t="s">
        <v>893</v>
      </c>
    </row>
    <row customHeight="1" ht="11.25">
      <c r="A156" s="1853" t="s">
        <v>2830</v>
      </c>
      <c r="B156" s="1853" t="s">
        <v>16</v>
      </c>
      <c r="C156" s="1853" t="s">
        <v>3059</v>
      </c>
      <c r="D156" s="1853" t="s">
        <v>3060</v>
      </c>
      <c r="E156" s="1853" t="s">
        <v>3061</v>
      </c>
      <c r="F156" s="1853" t="s">
        <v>2864</v>
      </c>
      <c r="G156" s="1853" t="s">
        <v>22</v>
      </c>
      <c r="H156" s="1853" t="s">
        <v>22</v>
      </c>
      <c r="I156" s="1853" t="s">
        <v>893</v>
      </c>
    </row>
    <row customHeight="1" ht="11.25">
      <c r="A157" s="1853" t="s">
        <v>2830</v>
      </c>
      <c r="B157" s="1853" t="s">
        <v>16</v>
      </c>
      <c r="C157" s="1853" t="s">
        <v>3070</v>
      </c>
      <c r="D157" s="1853" t="s">
        <v>3071</v>
      </c>
      <c r="E157" s="1853" t="s">
        <v>3072</v>
      </c>
      <c r="F157" s="1853" t="s">
        <v>2948</v>
      </c>
      <c r="G157" s="1853" t="s">
        <v>3073</v>
      </c>
      <c r="H157" s="1853" t="s">
        <v>22</v>
      </c>
      <c r="I157" s="1853" t="s">
        <v>893</v>
      </c>
    </row>
    <row customHeight="1" ht="11.25">
      <c r="A158" s="1853" t="s">
        <v>2830</v>
      </c>
      <c r="B158" s="1853" t="s">
        <v>16</v>
      </c>
      <c r="C158" s="1853" t="s">
        <v>3081</v>
      </c>
      <c r="D158" s="1853" t="s">
        <v>3082</v>
      </c>
      <c r="E158" s="1853" t="s">
        <v>3083</v>
      </c>
      <c r="F158" s="1853" t="s">
        <v>3084</v>
      </c>
      <c r="G158" s="1853" t="s">
        <v>22</v>
      </c>
      <c r="H158" s="1853" t="s">
        <v>22</v>
      </c>
      <c r="I158" s="1853" t="s">
        <v>893</v>
      </c>
    </row>
    <row customHeight="1" ht="11.25">
      <c r="A159" s="1853" t="s">
        <v>2830</v>
      </c>
      <c r="B159" s="1853" t="s">
        <v>16</v>
      </c>
      <c r="C159" s="1853" t="s">
        <v>3089</v>
      </c>
      <c r="D159" s="1853" t="s">
        <v>3090</v>
      </c>
      <c r="E159" s="1853" t="s">
        <v>3091</v>
      </c>
      <c r="F159" s="1853" t="s">
        <v>2888</v>
      </c>
      <c r="G159" s="1853" t="s">
        <v>3092</v>
      </c>
      <c r="H159" s="1853" t="s">
        <v>22</v>
      </c>
      <c r="I159" s="1853" t="s">
        <v>893</v>
      </c>
    </row>
    <row customHeight="1" ht="11.25">
      <c r="A160" s="1853" t="s">
        <v>2830</v>
      </c>
      <c r="B160" s="1853" t="s">
        <v>16</v>
      </c>
      <c r="C160" s="1853" t="s">
        <v>3101</v>
      </c>
      <c r="D160" s="1853" t="s">
        <v>3102</v>
      </c>
      <c r="E160" s="1853" t="s">
        <v>3103</v>
      </c>
      <c r="F160" s="1853" t="s">
        <v>2896</v>
      </c>
      <c r="G160" s="1853" t="s">
        <v>3104</v>
      </c>
      <c r="H160" s="1853" t="s">
        <v>22</v>
      </c>
      <c r="I160" s="1853" t="s">
        <v>893</v>
      </c>
    </row>
    <row customHeight="1" ht="11.25">
      <c r="A161" s="1853" t="s">
        <v>2830</v>
      </c>
      <c r="B161" s="1853" t="s">
        <v>16</v>
      </c>
      <c r="C161" s="1853" t="s">
        <v>3105</v>
      </c>
      <c r="D161" s="1853" t="s">
        <v>3106</v>
      </c>
      <c r="E161" s="1853" t="s">
        <v>3107</v>
      </c>
      <c r="F161" s="1853" t="s">
        <v>2888</v>
      </c>
      <c r="G161" s="1853" t="s">
        <v>22</v>
      </c>
      <c r="H161" s="1853" t="s">
        <v>22</v>
      </c>
      <c r="I161" s="1853" t="s">
        <v>893</v>
      </c>
    </row>
    <row customHeight="1" ht="11.25">
      <c r="A162" s="1853" t="s">
        <v>2830</v>
      </c>
      <c r="B162" s="1853" t="s">
        <v>16</v>
      </c>
      <c r="C162" s="1853" t="s">
        <v>3108</v>
      </c>
      <c r="D162" s="1853" t="s">
        <v>3109</v>
      </c>
      <c r="E162" s="1853" t="s">
        <v>3110</v>
      </c>
      <c r="F162" s="1853" t="s">
        <v>2944</v>
      </c>
      <c r="G162" s="1853" t="s">
        <v>22</v>
      </c>
      <c r="H162" s="1853" t="s">
        <v>22</v>
      </c>
      <c r="I162" s="1853" t="s">
        <v>893</v>
      </c>
    </row>
    <row customHeight="1" ht="11.25">
      <c r="A163" s="1853" t="s">
        <v>2830</v>
      </c>
      <c r="B163" s="1853" t="s">
        <v>16</v>
      </c>
      <c r="C163" s="1853" t="s">
        <v>3111</v>
      </c>
      <c r="D163" s="1853" t="s">
        <v>3112</v>
      </c>
      <c r="E163" s="1853" t="s">
        <v>3113</v>
      </c>
      <c r="F163" s="1853" t="s">
        <v>2896</v>
      </c>
      <c r="G163" s="1853" t="s">
        <v>3114</v>
      </c>
      <c r="H163" s="1853" t="s">
        <v>22</v>
      </c>
      <c r="I163" s="1853" t="s">
        <v>893</v>
      </c>
    </row>
    <row customHeight="1" ht="11.25">
      <c r="A164" s="1853" t="s">
        <v>2830</v>
      </c>
      <c r="B164" s="1853" t="s">
        <v>16</v>
      </c>
      <c r="C164" s="1853" t="s">
        <v>3115</v>
      </c>
      <c r="D164" s="1853" t="s">
        <v>3116</v>
      </c>
      <c r="E164" s="1853" t="s">
        <v>3117</v>
      </c>
      <c r="F164" s="1853" t="s">
        <v>2896</v>
      </c>
      <c r="G164" s="1853" t="s">
        <v>3118</v>
      </c>
      <c r="H164" s="1853" t="s">
        <v>22</v>
      </c>
      <c r="I164" s="1853" t="s">
        <v>893</v>
      </c>
    </row>
    <row customHeight="1" ht="11.25">
      <c r="A165" s="1853" t="s">
        <v>2830</v>
      </c>
      <c r="B165" s="1853" t="s">
        <v>16</v>
      </c>
      <c r="C165" s="1853" t="s">
        <v>3119</v>
      </c>
      <c r="D165" s="1853" t="s">
        <v>3120</v>
      </c>
      <c r="E165" s="1853" t="s">
        <v>3121</v>
      </c>
      <c r="F165" s="1853" t="s">
        <v>2868</v>
      </c>
      <c r="G165" s="1853" t="s">
        <v>22</v>
      </c>
      <c r="H165" s="1853" t="s">
        <v>22</v>
      </c>
      <c r="I165" s="1853" t="s">
        <v>893</v>
      </c>
    </row>
    <row customHeight="1" ht="11.25">
      <c r="A166" s="1853" t="s">
        <v>2830</v>
      </c>
      <c r="B166" s="1853" t="s">
        <v>16</v>
      </c>
      <c r="C166" s="1853" t="s">
        <v>3126</v>
      </c>
      <c r="D166" s="1853" t="s">
        <v>3127</v>
      </c>
      <c r="E166" s="1853" t="s">
        <v>3128</v>
      </c>
      <c r="F166" s="1853" t="s">
        <v>2860</v>
      </c>
      <c r="G166" s="1853" t="s">
        <v>3129</v>
      </c>
      <c r="H166" s="1853" t="s">
        <v>22</v>
      </c>
      <c r="I166" s="1853" t="s">
        <v>893</v>
      </c>
    </row>
    <row customHeight="1" ht="11.25">
      <c r="A167" s="1853" t="s">
        <v>2830</v>
      </c>
      <c r="B167" s="1853" t="s">
        <v>16</v>
      </c>
      <c r="C167" s="1853" t="s">
        <v>3130</v>
      </c>
      <c r="D167" s="1853" t="s">
        <v>3131</v>
      </c>
      <c r="E167" s="1853" t="s">
        <v>3132</v>
      </c>
      <c r="F167" s="1853" t="s">
        <v>2948</v>
      </c>
      <c r="G167" s="1853" t="s">
        <v>3133</v>
      </c>
      <c r="H167" s="1853" t="s">
        <v>22</v>
      </c>
      <c r="I167" s="1853" t="s">
        <v>893</v>
      </c>
    </row>
    <row customHeight="1" ht="11.25">
      <c r="A168" s="1853" t="s">
        <v>2830</v>
      </c>
      <c r="B168" s="1853" t="s">
        <v>16</v>
      </c>
      <c r="C168" s="1853" t="s">
        <v>3149</v>
      </c>
      <c r="D168" s="1853" t="s">
        <v>3150</v>
      </c>
      <c r="E168" s="1853" t="s">
        <v>3151</v>
      </c>
      <c r="F168" s="1853" t="s">
        <v>2911</v>
      </c>
      <c r="G168" s="1853" t="s">
        <v>3152</v>
      </c>
      <c r="H168" s="1853" t="s">
        <v>22</v>
      </c>
      <c r="I168" s="1853" t="s">
        <v>893</v>
      </c>
    </row>
    <row customHeight="1" ht="11.25">
      <c r="A169" s="1853" t="s">
        <v>2830</v>
      </c>
      <c r="B169" s="1853" t="s">
        <v>16</v>
      </c>
      <c r="C169" s="1853" t="s">
        <v>3153</v>
      </c>
      <c r="D169" s="1853" t="s">
        <v>3154</v>
      </c>
      <c r="E169" s="1853" t="s">
        <v>3155</v>
      </c>
      <c r="F169" s="1853" t="s">
        <v>2896</v>
      </c>
      <c r="G169" s="1853" t="s">
        <v>22</v>
      </c>
      <c r="H169" s="1853" t="s">
        <v>22</v>
      </c>
      <c r="I169" s="1853" t="s">
        <v>893</v>
      </c>
    </row>
    <row customHeight="1" ht="11.25">
      <c r="A170" s="1853" t="s">
        <v>2830</v>
      </c>
      <c r="B170" s="1853" t="s">
        <v>16</v>
      </c>
      <c r="C170" s="1853" t="s">
        <v>3156</v>
      </c>
      <c r="D170" s="1853" t="s">
        <v>3157</v>
      </c>
      <c r="E170" s="1853" t="s">
        <v>3158</v>
      </c>
      <c r="F170" s="1853" t="s">
        <v>2888</v>
      </c>
      <c r="G170" s="1853" t="s">
        <v>3159</v>
      </c>
      <c r="H170" s="1853" t="s">
        <v>22</v>
      </c>
      <c r="I170" s="1853" t="s">
        <v>893</v>
      </c>
    </row>
    <row customHeight="1" ht="11.25">
      <c r="A171" s="1853" t="s">
        <v>2830</v>
      </c>
      <c r="B171" s="1853" t="s">
        <v>16</v>
      </c>
      <c r="C171" s="1853" t="s">
        <v>3160</v>
      </c>
      <c r="D171" s="1853" t="s">
        <v>3161</v>
      </c>
      <c r="E171" s="1853" t="s">
        <v>3162</v>
      </c>
      <c r="F171" s="1853" t="s">
        <v>2892</v>
      </c>
      <c r="G171" s="1853" t="s">
        <v>22</v>
      </c>
      <c r="H171" s="1853" t="s">
        <v>22</v>
      </c>
      <c r="I171" s="1853" t="s">
        <v>893</v>
      </c>
    </row>
    <row customHeight="1" ht="11.25">
      <c r="A172" s="1853" t="s">
        <v>2830</v>
      </c>
      <c r="B172" s="1853" t="s">
        <v>16</v>
      </c>
      <c r="C172" s="1853" t="s">
        <v>3163</v>
      </c>
      <c r="D172" s="1853" t="s">
        <v>3164</v>
      </c>
      <c r="E172" s="1853" t="s">
        <v>3165</v>
      </c>
      <c r="F172" s="1853" t="s">
        <v>2860</v>
      </c>
      <c r="G172" s="1853" t="s">
        <v>3166</v>
      </c>
      <c r="H172" s="1853" t="s">
        <v>22</v>
      </c>
      <c r="I172" s="1853" t="s">
        <v>893</v>
      </c>
    </row>
    <row customHeight="1" ht="11.25">
      <c r="A173" s="1853" t="s">
        <v>2830</v>
      </c>
      <c r="B173" s="1853" t="s">
        <v>16</v>
      </c>
      <c r="C173" s="1853" t="s">
        <v>3174</v>
      </c>
      <c r="D173" s="1853" t="s">
        <v>3175</v>
      </c>
      <c r="E173" s="1853" t="s">
        <v>3176</v>
      </c>
      <c r="F173" s="1853" t="s">
        <v>2911</v>
      </c>
      <c r="G173" s="1853" t="s">
        <v>3177</v>
      </c>
      <c r="H173" s="1853" t="s">
        <v>22</v>
      </c>
      <c r="I173" s="1853" t="s">
        <v>893</v>
      </c>
    </row>
    <row customHeight="1" ht="11.25">
      <c r="A174" s="1853" t="s">
        <v>2830</v>
      </c>
      <c r="B174" s="1853" t="s">
        <v>16</v>
      </c>
      <c r="C174" s="1853" t="s">
        <v>3178</v>
      </c>
      <c r="D174" s="1853" t="s">
        <v>3179</v>
      </c>
      <c r="E174" s="1853" t="s">
        <v>3180</v>
      </c>
      <c r="F174" s="1853" t="s">
        <v>2888</v>
      </c>
      <c r="G174" s="1853" t="s">
        <v>22</v>
      </c>
      <c r="H174" s="1853" t="s">
        <v>22</v>
      </c>
      <c r="I174" s="1853" t="s">
        <v>893</v>
      </c>
    </row>
    <row customHeight="1" ht="11.25">
      <c r="A175" s="1853" t="s">
        <v>2830</v>
      </c>
      <c r="B175" s="1853" t="s">
        <v>16</v>
      </c>
      <c r="C175" s="1853" t="s">
        <v>3196</v>
      </c>
      <c r="D175" s="1853" t="s">
        <v>3197</v>
      </c>
      <c r="E175" s="1853" t="s">
        <v>3198</v>
      </c>
      <c r="F175" s="1853" t="s">
        <v>2911</v>
      </c>
      <c r="G175" s="1853" t="s">
        <v>22</v>
      </c>
      <c r="H175" s="1853" t="s">
        <v>22</v>
      </c>
      <c r="I175" s="1853" t="s">
        <v>893</v>
      </c>
    </row>
    <row customHeight="1" ht="11.25">
      <c r="A176" s="1853" t="s">
        <v>2830</v>
      </c>
      <c r="B176" s="1853" t="s">
        <v>16</v>
      </c>
      <c r="C176" s="1853" t="s">
        <v>3209</v>
      </c>
      <c r="D176" s="1853" t="s">
        <v>3210</v>
      </c>
      <c r="E176" s="1853" t="s">
        <v>3211</v>
      </c>
      <c r="F176" s="1853" t="s">
        <v>2888</v>
      </c>
      <c r="G176" s="1853" t="s">
        <v>22</v>
      </c>
      <c r="H176" s="1853" t="s">
        <v>22</v>
      </c>
      <c r="I176" s="1853" t="s">
        <v>893</v>
      </c>
    </row>
    <row customHeight="1" ht="11.25">
      <c r="A177" s="1853" t="s">
        <v>2830</v>
      </c>
      <c r="B177" s="1853" t="s">
        <v>16</v>
      </c>
      <c r="C177" s="1853" t="s">
        <v>3218</v>
      </c>
      <c r="D177" s="1853" t="s">
        <v>46</v>
      </c>
      <c r="E177" s="1853" t="s">
        <v>49</v>
      </c>
      <c r="F177" s="1853" t="s">
        <v>2904</v>
      </c>
      <c r="G177" s="1853" t="s">
        <v>22</v>
      </c>
      <c r="H177" s="1853" t="s">
        <v>22</v>
      </c>
      <c r="I177" s="1853" t="s">
        <v>893</v>
      </c>
    </row>
    <row customHeight="1" ht="11.25">
      <c r="A178" s="1853" t="s">
        <v>2830</v>
      </c>
      <c r="B178" s="1853" t="s">
        <v>16</v>
      </c>
      <c r="C178" s="1853" t="s">
        <v>13</v>
      </c>
      <c r="D178" s="1853" t="s">
        <v>46</v>
      </c>
      <c r="E178" s="1853" t="s">
        <v>49</v>
      </c>
      <c r="F178" s="1853" t="s">
        <v>51</v>
      </c>
      <c r="G178" s="1853" t="s">
        <v>22</v>
      </c>
      <c r="H178" s="1853" t="s">
        <v>22</v>
      </c>
      <c r="I178" s="1853" t="s">
        <v>893</v>
      </c>
    </row>
    <row customHeight="1" ht="11.25">
      <c r="A179" s="1853" t="s">
        <v>2830</v>
      </c>
      <c r="B179" s="1853" t="s">
        <v>16</v>
      </c>
      <c r="C179" s="1853" t="s">
        <v>3226</v>
      </c>
      <c r="D179" s="1853" t="s">
        <v>3227</v>
      </c>
      <c r="E179" s="1853" t="s">
        <v>3228</v>
      </c>
      <c r="F179" s="1853" t="s">
        <v>3229</v>
      </c>
      <c r="G179" s="1853" t="s">
        <v>22</v>
      </c>
      <c r="H179" s="1853" t="s">
        <v>22</v>
      </c>
      <c r="I179" s="1853" t="s">
        <v>893</v>
      </c>
    </row>
    <row customHeight="1" ht="11.25">
      <c r="A180" s="1853" t="s">
        <v>2830</v>
      </c>
      <c r="B180" s="1853" t="s">
        <v>16</v>
      </c>
      <c r="C180" s="1853" t="s">
        <v>3230</v>
      </c>
      <c r="D180" s="1853" t="s">
        <v>3231</v>
      </c>
      <c r="E180" s="1853" t="s">
        <v>3232</v>
      </c>
      <c r="F180" s="1853" t="s">
        <v>3233</v>
      </c>
      <c r="G180" s="1853" t="s">
        <v>22</v>
      </c>
      <c r="H180" s="1853" t="s">
        <v>22</v>
      </c>
      <c r="I180" s="1853" t="s">
        <v>893</v>
      </c>
    </row>
    <row customHeight="1" ht="11.25">
      <c r="A181" s="1853" t="s">
        <v>2830</v>
      </c>
      <c r="B181" s="1853" t="s">
        <v>16</v>
      </c>
      <c r="C181" s="1853" t="s">
        <v>3237</v>
      </c>
      <c r="D181" s="1853" t="s">
        <v>3238</v>
      </c>
      <c r="E181" s="1853" t="s">
        <v>3239</v>
      </c>
      <c r="F181" s="1853" t="s">
        <v>3240</v>
      </c>
      <c r="G181" s="1853" t="s">
        <v>3241</v>
      </c>
      <c r="H181" s="1853" t="s">
        <v>22</v>
      </c>
      <c r="I181" s="1853" t="s">
        <v>893</v>
      </c>
    </row>
    <row customHeight="1" ht="11.25">
      <c r="A182" s="1853" t="s">
        <v>2830</v>
      </c>
      <c r="B182" s="1853" t="s">
        <v>16</v>
      </c>
      <c r="C182" s="1853" t="s">
        <v>3242</v>
      </c>
      <c r="D182" s="1853" t="s">
        <v>3243</v>
      </c>
      <c r="E182" s="1853" t="s">
        <v>3244</v>
      </c>
      <c r="F182" s="1853" t="s">
        <v>2888</v>
      </c>
      <c r="G182" s="1853" t="s">
        <v>22</v>
      </c>
      <c r="H182" s="1853" t="s">
        <v>22</v>
      </c>
      <c r="I182" s="1853" t="s">
        <v>893</v>
      </c>
    </row>
    <row customHeight="1" ht="11.25">
      <c r="A183" s="1853" t="s">
        <v>2830</v>
      </c>
      <c r="B183" s="1853" t="s">
        <v>16</v>
      </c>
      <c r="C183" s="1853" t="s">
        <v>3260</v>
      </c>
      <c r="D183" s="1853" t="s">
        <v>3261</v>
      </c>
      <c r="E183" s="1853" t="s">
        <v>3262</v>
      </c>
      <c r="F183" s="1853" t="s">
        <v>3263</v>
      </c>
      <c r="G183" s="1853" t="s">
        <v>22</v>
      </c>
      <c r="H183" s="1853" t="s">
        <v>22</v>
      </c>
      <c r="I183" s="1853" t="s">
        <v>893</v>
      </c>
    </row>
    <row customHeight="1" ht="11.25">
      <c r="A184" s="1853" t="s">
        <v>2830</v>
      </c>
      <c r="B184" s="1853" t="s">
        <v>16</v>
      </c>
      <c r="C184" s="1853" t="s">
        <v>3264</v>
      </c>
      <c r="D184" s="1853" t="s">
        <v>3265</v>
      </c>
      <c r="E184" s="1853" t="s">
        <v>3266</v>
      </c>
      <c r="F184" s="1853" t="s">
        <v>2896</v>
      </c>
      <c r="G184" s="1853" t="s">
        <v>22</v>
      </c>
      <c r="H184" s="1853" t="s">
        <v>22</v>
      </c>
      <c r="I184" s="1853" t="s">
        <v>893</v>
      </c>
    </row>
    <row customHeight="1" ht="11.25">
      <c r="A185" s="1853" t="s">
        <v>2830</v>
      </c>
      <c r="B185" s="1853" t="s">
        <v>16</v>
      </c>
      <c r="C185" s="1853" t="s">
        <v>2840</v>
      </c>
      <c r="D185" s="1853" t="s">
        <v>2841</v>
      </c>
      <c r="E185" s="1853" t="s">
        <v>2842</v>
      </c>
      <c r="F185" s="1853" t="s">
        <v>2843</v>
      </c>
      <c r="G185" s="1853" t="s">
        <v>2844</v>
      </c>
      <c r="H185" s="1853" t="s">
        <v>22</v>
      </c>
      <c r="I185" s="1853" t="s">
        <v>853</v>
      </c>
    </row>
    <row customHeight="1" ht="11.25">
      <c r="A186" s="1853" t="s">
        <v>2830</v>
      </c>
      <c r="B186" s="1853" t="s">
        <v>16</v>
      </c>
      <c r="C186" s="1853" t="s">
        <v>2849</v>
      </c>
      <c r="D186" s="1853" t="s">
        <v>2850</v>
      </c>
      <c r="E186" s="1853" t="s">
        <v>2851</v>
      </c>
      <c r="F186" s="1853" t="s">
        <v>2852</v>
      </c>
      <c r="G186" s="1853" t="s">
        <v>22</v>
      </c>
      <c r="H186" s="1853" t="s">
        <v>22</v>
      </c>
      <c r="I186" s="1853" t="s">
        <v>853</v>
      </c>
    </row>
    <row customHeight="1" ht="11.25">
      <c r="A187" s="1853" t="s">
        <v>2830</v>
      </c>
      <c r="B187" s="1853" t="s">
        <v>16</v>
      </c>
      <c r="C187" s="1853" t="s">
        <v>2853</v>
      </c>
      <c r="D187" s="1853" t="s">
        <v>2854</v>
      </c>
      <c r="E187" s="1853" t="s">
        <v>2855</v>
      </c>
      <c r="F187" s="1853" t="s">
        <v>2856</v>
      </c>
      <c r="G187" s="1853" t="s">
        <v>22</v>
      </c>
      <c r="H187" s="1853" t="s">
        <v>22</v>
      </c>
      <c r="I187" s="1853" t="s">
        <v>853</v>
      </c>
    </row>
    <row customHeight="1" ht="11.25">
      <c r="A188" s="1853" t="s">
        <v>2830</v>
      </c>
      <c r="B188" s="1853" t="s">
        <v>16</v>
      </c>
      <c r="C188" s="1853" t="s">
        <v>3273</v>
      </c>
      <c r="D188" s="1853" t="s">
        <v>3274</v>
      </c>
      <c r="E188" s="1853" t="s">
        <v>3275</v>
      </c>
      <c r="F188" s="1853" t="s">
        <v>2896</v>
      </c>
      <c r="G188" s="1853" t="s">
        <v>22</v>
      </c>
      <c r="H188" s="1853" t="s">
        <v>22</v>
      </c>
      <c r="I188" s="1853" t="s">
        <v>853</v>
      </c>
    </row>
    <row customHeight="1" ht="11.25">
      <c r="A189" s="1853" t="s">
        <v>2830</v>
      </c>
      <c r="B189" s="1853" t="s">
        <v>16</v>
      </c>
      <c r="C189" s="1853" t="s">
        <v>2869</v>
      </c>
      <c r="D189" s="1853" t="s">
        <v>2870</v>
      </c>
      <c r="E189" s="1853" t="s">
        <v>2871</v>
      </c>
      <c r="F189" s="1853" t="s">
        <v>2872</v>
      </c>
      <c r="G189" s="1853" t="s">
        <v>22</v>
      </c>
      <c r="H189" s="1853" t="s">
        <v>22</v>
      </c>
      <c r="I189" s="1853" t="s">
        <v>853</v>
      </c>
    </row>
    <row customHeight="1" ht="11.25">
      <c r="A190" s="1853" t="s">
        <v>2830</v>
      </c>
      <c r="B190" s="1853" t="s">
        <v>16</v>
      </c>
      <c r="C190" s="1853" t="s">
        <v>2877</v>
      </c>
      <c r="D190" s="1853" t="s">
        <v>2878</v>
      </c>
      <c r="E190" s="1853" t="s">
        <v>2879</v>
      </c>
      <c r="F190" s="1853" t="s">
        <v>2848</v>
      </c>
      <c r="G190" s="1853" t="s">
        <v>22</v>
      </c>
      <c r="H190" s="1853" t="s">
        <v>22</v>
      </c>
      <c r="I190" s="1853" t="s">
        <v>853</v>
      </c>
    </row>
    <row customHeight="1" ht="11.25">
      <c r="A191" s="1853" t="s">
        <v>2830</v>
      </c>
      <c r="B191" s="1853" t="s">
        <v>16</v>
      </c>
      <c r="C191" s="1853" t="s">
        <v>2885</v>
      </c>
      <c r="D191" s="1853" t="s">
        <v>2886</v>
      </c>
      <c r="E191" s="1853" t="s">
        <v>2887</v>
      </c>
      <c r="F191" s="1853" t="s">
        <v>2888</v>
      </c>
      <c r="G191" s="1853" t="s">
        <v>22</v>
      </c>
      <c r="H191" s="1853" t="s">
        <v>22</v>
      </c>
      <c r="I191" s="1853" t="s">
        <v>853</v>
      </c>
    </row>
    <row customHeight="1" ht="11.25">
      <c r="A192" s="1853" t="s">
        <v>2830</v>
      </c>
      <c r="B192" s="1853" t="s">
        <v>16</v>
      </c>
      <c r="C192" s="1853" t="s">
        <v>3276</v>
      </c>
      <c r="D192" s="1853" t="s">
        <v>3277</v>
      </c>
      <c r="E192" s="1853" t="s">
        <v>3278</v>
      </c>
      <c r="F192" s="1853" t="s">
        <v>2944</v>
      </c>
      <c r="G192" s="1853" t="s">
        <v>22</v>
      </c>
      <c r="H192" s="1853" t="s">
        <v>22</v>
      </c>
      <c r="I192" s="1853" t="s">
        <v>853</v>
      </c>
    </row>
    <row customHeight="1" ht="11.25">
      <c r="A193" s="1853" t="s">
        <v>2830</v>
      </c>
      <c r="B193" s="1853" t="s">
        <v>16</v>
      </c>
      <c r="C193" s="1853" t="s">
        <v>2897</v>
      </c>
      <c r="D193" s="1853" t="s">
        <v>2898</v>
      </c>
      <c r="E193" s="1853" t="s">
        <v>2899</v>
      </c>
      <c r="F193" s="1853" t="s">
        <v>2868</v>
      </c>
      <c r="G193" s="1853" t="s">
        <v>2900</v>
      </c>
      <c r="H193" s="1853" t="s">
        <v>22</v>
      </c>
      <c r="I193" s="1853" t="s">
        <v>853</v>
      </c>
    </row>
    <row customHeight="1" ht="11.25">
      <c r="A194" s="1853" t="s">
        <v>2830</v>
      </c>
      <c r="B194" s="1853" t="s">
        <v>16</v>
      </c>
      <c r="C194" s="1853" t="s">
        <v>2901</v>
      </c>
      <c r="D194" s="1853" t="s">
        <v>2902</v>
      </c>
      <c r="E194" s="1853" t="s">
        <v>2903</v>
      </c>
      <c r="F194" s="1853" t="s">
        <v>2904</v>
      </c>
      <c r="G194" s="1853" t="s">
        <v>22</v>
      </c>
      <c r="H194" s="1853" t="s">
        <v>22</v>
      </c>
      <c r="I194" s="1853" t="s">
        <v>853</v>
      </c>
    </row>
    <row customHeight="1" ht="11.25">
      <c r="A195" s="1853" t="s">
        <v>2830</v>
      </c>
      <c r="B195" s="1853" t="s">
        <v>16</v>
      </c>
      <c r="C195" s="1853" t="s">
        <v>3279</v>
      </c>
      <c r="D195" s="1853" t="s">
        <v>3280</v>
      </c>
      <c r="E195" s="1853" t="s">
        <v>3281</v>
      </c>
      <c r="F195" s="1853" t="s">
        <v>2888</v>
      </c>
      <c r="G195" s="1853" t="s">
        <v>22</v>
      </c>
      <c r="H195" s="1853" t="s">
        <v>22</v>
      </c>
      <c r="I195" s="1853" t="s">
        <v>853</v>
      </c>
    </row>
    <row customHeight="1" ht="11.25">
      <c r="A196" s="1853" t="s">
        <v>2830</v>
      </c>
      <c r="B196" s="1853" t="s">
        <v>16</v>
      </c>
      <c r="C196" s="1853" t="s">
        <v>3282</v>
      </c>
      <c r="D196" s="1853" t="s">
        <v>3283</v>
      </c>
      <c r="E196" s="1853" t="s">
        <v>3284</v>
      </c>
      <c r="F196" s="1853" t="s">
        <v>2904</v>
      </c>
      <c r="G196" s="1853" t="s">
        <v>22</v>
      </c>
      <c r="H196" s="1853" t="s">
        <v>22</v>
      </c>
      <c r="I196" s="1853" t="s">
        <v>853</v>
      </c>
    </row>
    <row customHeight="1" ht="11.25">
      <c r="A197" s="1853" t="s">
        <v>2830</v>
      </c>
      <c r="B197" s="1853" t="s">
        <v>16</v>
      </c>
      <c r="C197" s="1853" t="s">
        <v>2924</v>
      </c>
      <c r="D197" s="1853" t="s">
        <v>2925</v>
      </c>
      <c r="E197" s="1853" t="s">
        <v>2926</v>
      </c>
      <c r="F197" s="1853" t="s">
        <v>2848</v>
      </c>
      <c r="G197" s="1853" t="s">
        <v>22</v>
      </c>
      <c r="H197" s="1853" t="s">
        <v>22</v>
      </c>
      <c r="I197" s="1853" t="s">
        <v>853</v>
      </c>
    </row>
    <row customHeight="1" ht="11.25">
      <c r="A198" s="1853" t="s">
        <v>2830</v>
      </c>
      <c r="B198" s="1853" t="s">
        <v>16</v>
      </c>
      <c r="C198" s="1853" t="s">
        <v>2927</v>
      </c>
      <c r="D198" s="1853" t="s">
        <v>2928</v>
      </c>
      <c r="E198" s="1853" t="s">
        <v>2929</v>
      </c>
      <c r="F198" s="1853" t="s">
        <v>2888</v>
      </c>
      <c r="G198" s="1853" t="s">
        <v>22</v>
      </c>
      <c r="H198" s="1853" t="s">
        <v>22</v>
      </c>
      <c r="I198" s="1853" t="s">
        <v>853</v>
      </c>
    </row>
    <row customHeight="1" ht="11.25">
      <c r="A199" s="1853" t="s">
        <v>2830</v>
      </c>
      <c r="B199" s="1853" t="s">
        <v>16</v>
      </c>
      <c r="C199" s="1853" t="s">
        <v>2934</v>
      </c>
      <c r="D199" s="1853" t="s">
        <v>2935</v>
      </c>
      <c r="E199" s="1853" t="s">
        <v>2936</v>
      </c>
      <c r="F199" s="1853" t="s">
        <v>2937</v>
      </c>
      <c r="G199" s="1853" t="s">
        <v>22</v>
      </c>
      <c r="H199" s="1853" t="s">
        <v>22</v>
      </c>
      <c r="I199" s="1853" t="s">
        <v>853</v>
      </c>
    </row>
    <row customHeight="1" ht="11.25">
      <c r="A200" s="1853" t="s">
        <v>2830</v>
      </c>
      <c r="B200" s="1853" t="s">
        <v>16</v>
      </c>
      <c r="C200" s="1853" t="s">
        <v>3285</v>
      </c>
      <c r="D200" s="1853" t="s">
        <v>3286</v>
      </c>
      <c r="E200" s="1853" t="s">
        <v>3287</v>
      </c>
      <c r="F200" s="1853" t="s">
        <v>2856</v>
      </c>
      <c r="G200" s="1853" t="s">
        <v>22</v>
      </c>
      <c r="H200" s="1853" t="s">
        <v>22</v>
      </c>
      <c r="I200" s="1853" t="s">
        <v>853</v>
      </c>
    </row>
    <row customHeight="1" ht="11.25">
      <c r="A201" s="1853" t="s">
        <v>2830</v>
      </c>
      <c r="B201" s="1853" t="s">
        <v>16</v>
      </c>
      <c r="C201" s="1853" t="s">
        <v>2945</v>
      </c>
      <c r="D201" s="1853" t="s">
        <v>2946</v>
      </c>
      <c r="E201" s="1853" t="s">
        <v>2947</v>
      </c>
      <c r="F201" s="1853" t="s">
        <v>2948</v>
      </c>
      <c r="G201" s="1853" t="s">
        <v>22</v>
      </c>
      <c r="H201" s="1853" t="s">
        <v>22</v>
      </c>
      <c r="I201" s="1853" t="s">
        <v>853</v>
      </c>
    </row>
    <row customHeight="1" ht="11.25">
      <c r="A202" s="1853" t="s">
        <v>2830</v>
      </c>
      <c r="B202" s="1853" t="s">
        <v>16</v>
      </c>
      <c r="C202" s="1853" t="s">
        <v>2949</v>
      </c>
      <c r="D202" s="1853" t="s">
        <v>2950</v>
      </c>
      <c r="E202" s="1853" t="s">
        <v>2951</v>
      </c>
      <c r="F202" s="1853" t="s">
        <v>2888</v>
      </c>
      <c r="G202" s="1853" t="s">
        <v>22</v>
      </c>
      <c r="H202" s="1853" t="s">
        <v>22</v>
      </c>
      <c r="I202" s="1853" t="s">
        <v>853</v>
      </c>
    </row>
    <row customHeight="1" ht="11.25">
      <c r="A203" s="1853" t="s">
        <v>2830</v>
      </c>
      <c r="B203" s="1853" t="s">
        <v>16</v>
      </c>
      <c r="C203" s="1853" t="s">
        <v>2952</v>
      </c>
      <c r="D203" s="1853" t="s">
        <v>2953</v>
      </c>
      <c r="E203" s="1853" t="s">
        <v>2954</v>
      </c>
      <c r="F203" s="1853" t="s">
        <v>2911</v>
      </c>
      <c r="G203" s="1853" t="s">
        <v>22</v>
      </c>
      <c r="H203" s="1853" t="s">
        <v>22</v>
      </c>
      <c r="I203" s="1853" t="s">
        <v>853</v>
      </c>
    </row>
    <row customHeight="1" ht="11.25">
      <c r="A204" s="1853" t="s">
        <v>2830</v>
      </c>
      <c r="B204" s="1853" t="s">
        <v>16</v>
      </c>
      <c r="C204" s="1853" t="s">
        <v>22</v>
      </c>
      <c r="D204" s="1853" t="s">
        <v>2955</v>
      </c>
      <c r="E204" s="1853" t="s">
        <v>2956</v>
      </c>
      <c r="F204" s="1853" t="s">
        <v>2896</v>
      </c>
      <c r="G204" s="1853" t="s">
        <v>22</v>
      </c>
      <c r="H204" s="1853" t="s">
        <v>22</v>
      </c>
      <c r="I204" s="1853" t="s">
        <v>853</v>
      </c>
    </row>
    <row customHeight="1" ht="11.25">
      <c r="A205" s="1853" t="s">
        <v>2830</v>
      </c>
      <c r="B205" s="1853" t="s">
        <v>16</v>
      </c>
      <c r="C205" s="1853" t="s">
        <v>3288</v>
      </c>
      <c r="D205" s="1853" t="s">
        <v>3289</v>
      </c>
      <c r="E205" s="1853" t="s">
        <v>3290</v>
      </c>
      <c r="F205" s="1853" t="s">
        <v>2864</v>
      </c>
      <c r="G205" s="1853" t="s">
        <v>22</v>
      </c>
      <c r="H205" s="1853" t="s">
        <v>22</v>
      </c>
      <c r="I205" s="1853" t="s">
        <v>853</v>
      </c>
    </row>
    <row customHeight="1" ht="11.25">
      <c r="A206" s="1853" t="s">
        <v>2830</v>
      </c>
      <c r="B206" s="1853" t="s">
        <v>16</v>
      </c>
      <c r="C206" s="1853" t="s">
        <v>3291</v>
      </c>
      <c r="D206" s="1853" t="s">
        <v>3292</v>
      </c>
      <c r="E206" s="1853" t="s">
        <v>3293</v>
      </c>
      <c r="F206" s="1853" t="s">
        <v>2864</v>
      </c>
      <c r="G206" s="1853" t="s">
        <v>3294</v>
      </c>
      <c r="H206" s="1853" t="s">
        <v>22</v>
      </c>
      <c r="I206" s="1853" t="s">
        <v>853</v>
      </c>
    </row>
    <row customHeight="1" ht="11.25">
      <c r="A207" s="1853" t="s">
        <v>2830</v>
      </c>
      <c r="B207" s="1853" t="s">
        <v>16</v>
      </c>
      <c r="C207" s="1853" t="s">
        <v>2957</v>
      </c>
      <c r="D207" s="1853" t="s">
        <v>2958</v>
      </c>
      <c r="E207" s="1853" t="s">
        <v>2959</v>
      </c>
      <c r="F207" s="1853" t="s">
        <v>2960</v>
      </c>
      <c r="G207" s="1853" t="s">
        <v>22</v>
      </c>
      <c r="H207" s="1853" t="s">
        <v>22</v>
      </c>
      <c r="I207" s="1853" t="s">
        <v>853</v>
      </c>
    </row>
    <row customHeight="1" ht="11.25">
      <c r="A208" s="1853" t="s">
        <v>2830</v>
      </c>
      <c r="B208" s="1853" t="s">
        <v>16</v>
      </c>
      <c r="C208" s="1853" t="s">
        <v>2964</v>
      </c>
      <c r="D208" s="1853" t="s">
        <v>2965</v>
      </c>
      <c r="E208" s="1853" t="s">
        <v>2966</v>
      </c>
      <c r="F208" s="1853" t="s">
        <v>2864</v>
      </c>
      <c r="G208" s="1853" t="s">
        <v>22</v>
      </c>
      <c r="H208" s="1853" t="s">
        <v>22</v>
      </c>
      <c r="I208" s="1853" t="s">
        <v>853</v>
      </c>
    </row>
    <row customHeight="1" ht="11.25">
      <c r="A209" s="1853" t="s">
        <v>2830</v>
      </c>
      <c r="B209" s="1853" t="s">
        <v>16</v>
      </c>
      <c r="C209" s="1853" t="s">
        <v>2975</v>
      </c>
      <c r="D209" s="1853" t="s">
        <v>2976</v>
      </c>
      <c r="E209" s="1853" t="s">
        <v>2977</v>
      </c>
      <c r="F209" s="1853" t="s">
        <v>2944</v>
      </c>
      <c r="G209" s="1853" t="s">
        <v>22</v>
      </c>
      <c r="H209" s="1853" t="s">
        <v>22</v>
      </c>
      <c r="I209" s="1853" t="s">
        <v>853</v>
      </c>
    </row>
    <row customHeight="1" ht="11.25">
      <c r="A210" s="1853" t="s">
        <v>2830</v>
      </c>
      <c r="B210" s="1853" t="s">
        <v>16</v>
      </c>
      <c r="C210" s="1853" t="s">
        <v>2981</v>
      </c>
      <c r="D210" s="1853" t="s">
        <v>2982</v>
      </c>
      <c r="E210" s="1853" t="s">
        <v>2983</v>
      </c>
      <c r="F210" s="1853" t="s">
        <v>2948</v>
      </c>
      <c r="G210" s="1853" t="s">
        <v>22</v>
      </c>
      <c r="H210" s="1853" t="s">
        <v>22</v>
      </c>
      <c r="I210" s="1853" t="s">
        <v>853</v>
      </c>
    </row>
    <row customHeight="1" ht="11.25">
      <c r="A211" s="1853" t="s">
        <v>2830</v>
      </c>
      <c r="B211" s="1853" t="s">
        <v>16</v>
      </c>
      <c r="C211" s="1853" t="s">
        <v>2987</v>
      </c>
      <c r="D211" s="1853" t="s">
        <v>2988</v>
      </c>
      <c r="E211" s="1853" t="s">
        <v>2989</v>
      </c>
      <c r="F211" s="1853" t="s">
        <v>2904</v>
      </c>
      <c r="G211" s="1853" t="s">
        <v>22</v>
      </c>
      <c r="H211" s="1853" t="s">
        <v>22</v>
      </c>
      <c r="I211" s="1853" t="s">
        <v>853</v>
      </c>
    </row>
    <row customHeight="1" ht="11.25">
      <c r="A212" s="1853" t="s">
        <v>2830</v>
      </c>
      <c r="B212" s="1853" t="s">
        <v>16</v>
      </c>
      <c r="C212" s="1853" t="s">
        <v>3295</v>
      </c>
      <c r="D212" s="1853" t="s">
        <v>3296</v>
      </c>
      <c r="E212" s="1853" t="s">
        <v>3297</v>
      </c>
      <c r="F212" s="1853" t="s">
        <v>2944</v>
      </c>
      <c r="G212" s="1853" t="s">
        <v>22</v>
      </c>
      <c r="H212" s="1853" t="s">
        <v>22</v>
      </c>
      <c r="I212" s="1853" t="s">
        <v>853</v>
      </c>
    </row>
    <row customHeight="1" ht="11.25">
      <c r="A213" s="1853" t="s">
        <v>2830</v>
      </c>
      <c r="B213" s="1853" t="s">
        <v>16</v>
      </c>
      <c r="C213" s="1853" t="s">
        <v>2990</v>
      </c>
      <c r="D213" s="1853" t="s">
        <v>2991</v>
      </c>
      <c r="E213" s="1853" t="s">
        <v>2992</v>
      </c>
      <c r="F213" s="1853" t="s">
        <v>2856</v>
      </c>
      <c r="G213" s="1853" t="s">
        <v>22</v>
      </c>
      <c r="H213" s="1853" t="s">
        <v>22</v>
      </c>
      <c r="I213" s="1853" t="s">
        <v>853</v>
      </c>
    </row>
    <row customHeight="1" ht="11.25">
      <c r="A214" s="1853" t="s">
        <v>2830</v>
      </c>
      <c r="B214" s="1853" t="s">
        <v>16</v>
      </c>
      <c r="C214" s="1853" t="s">
        <v>3298</v>
      </c>
      <c r="D214" s="1853" t="s">
        <v>3299</v>
      </c>
      <c r="E214" s="1853" t="s">
        <v>3300</v>
      </c>
      <c r="F214" s="1853" t="s">
        <v>2888</v>
      </c>
      <c r="G214" s="1853" t="s">
        <v>3301</v>
      </c>
      <c r="H214" s="1853" t="s">
        <v>22</v>
      </c>
      <c r="I214" s="1853" t="s">
        <v>853</v>
      </c>
    </row>
    <row customHeight="1" ht="11.25">
      <c r="A215" s="1853" t="s">
        <v>2830</v>
      </c>
      <c r="B215" s="1853" t="s">
        <v>16</v>
      </c>
      <c r="C215" s="1853" t="s">
        <v>2996</v>
      </c>
      <c r="D215" s="1853" t="s">
        <v>2997</v>
      </c>
      <c r="E215" s="1853" t="s">
        <v>2998</v>
      </c>
      <c r="F215" s="1853" t="s">
        <v>2948</v>
      </c>
      <c r="G215" s="1853" t="s">
        <v>22</v>
      </c>
      <c r="H215" s="1853" t="s">
        <v>22</v>
      </c>
      <c r="I215" s="1853" t="s">
        <v>853</v>
      </c>
    </row>
    <row customHeight="1" ht="11.25">
      <c r="A216" s="1853" t="s">
        <v>2830</v>
      </c>
      <c r="B216" s="1853" t="s">
        <v>16</v>
      </c>
      <c r="C216" s="1853" t="s">
        <v>3302</v>
      </c>
      <c r="D216" s="1853" t="s">
        <v>3303</v>
      </c>
      <c r="E216" s="1853" t="s">
        <v>3304</v>
      </c>
      <c r="F216" s="1853" t="s">
        <v>2937</v>
      </c>
      <c r="G216" s="1853" t="s">
        <v>22</v>
      </c>
      <c r="H216" s="1853" t="s">
        <v>22</v>
      </c>
      <c r="I216" s="1853" t="s">
        <v>853</v>
      </c>
    </row>
    <row customHeight="1" ht="11.25">
      <c r="A217" s="1853" t="s">
        <v>2830</v>
      </c>
      <c r="B217" s="1853" t="s">
        <v>16</v>
      </c>
      <c r="C217" s="1853" t="s">
        <v>3305</v>
      </c>
      <c r="D217" s="1853" t="s">
        <v>3306</v>
      </c>
      <c r="E217" s="1853" t="s">
        <v>3307</v>
      </c>
      <c r="F217" s="1853" t="s">
        <v>2860</v>
      </c>
      <c r="G217" s="1853" t="s">
        <v>22</v>
      </c>
      <c r="H217" s="1853" t="s">
        <v>22</v>
      </c>
      <c r="I217" s="1853" t="s">
        <v>853</v>
      </c>
    </row>
    <row customHeight="1" ht="11.25">
      <c r="A218" s="1853" t="s">
        <v>2830</v>
      </c>
      <c r="B218" s="1853" t="s">
        <v>16</v>
      </c>
      <c r="C218" s="1853" t="s">
        <v>3027</v>
      </c>
      <c r="D218" s="1853" t="s">
        <v>3028</v>
      </c>
      <c r="E218" s="1853" t="s">
        <v>3029</v>
      </c>
      <c r="F218" s="1853" t="s">
        <v>3030</v>
      </c>
      <c r="G218" s="1853" t="s">
        <v>3031</v>
      </c>
      <c r="H218" s="1853" t="s">
        <v>22</v>
      </c>
      <c r="I218" s="1853" t="s">
        <v>853</v>
      </c>
    </row>
    <row customHeight="1" ht="11.25">
      <c r="A219" s="1853" t="s">
        <v>2830</v>
      </c>
      <c r="B219" s="1853" t="s">
        <v>16</v>
      </c>
      <c r="C219" s="1853" t="s">
        <v>3308</v>
      </c>
      <c r="D219" s="1853" t="s">
        <v>3309</v>
      </c>
      <c r="E219" s="1853" t="s">
        <v>3310</v>
      </c>
      <c r="F219" s="1853" t="s">
        <v>2888</v>
      </c>
      <c r="G219" s="1853" t="s">
        <v>3311</v>
      </c>
      <c r="H219" s="1853" t="s">
        <v>22</v>
      </c>
      <c r="I219" s="1853" t="s">
        <v>853</v>
      </c>
    </row>
    <row customHeight="1" ht="11.25">
      <c r="A220" s="1853" t="s">
        <v>2830</v>
      </c>
      <c r="B220" s="1853" t="s">
        <v>16</v>
      </c>
      <c r="C220" s="1853" t="s">
        <v>3312</v>
      </c>
      <c r="D220" s="1853" t="s">
        <v>3313</v>
      </c>
      <c r="E220" s="1853" t="s">
        <v>3314</v>
      </c>
      <c r="F220" s="1853" t="s">
        <v>2911</v>
      </c>
      <c r="G220" s="1853" t="s">
        <v>3315</v>
      </c>
      <c r="H220" s="1853" t="s">
        <v>22</v>
      </c>
      <c r="I220" s="1853" t="s">
        <v>853</v>
      </c>
    </row>
    <row customHeight="1" ht="11.25">
      <c r="A221" s="1853" t="s">
        <v>2830</v>
      </c>
      <c r="B221" s="1853" t="s">
        <v>16</v>
      </c>
      <c r="C221" s="1853" t="s">
        <v>3040</v>
      </c>
      <c r="D221" s="1853" t="s">
        <v>3041</v>
      </c>
      <c r="E221" s="1853" t="s">
        <v>3042</v>
      </c>
      <c r="F221" s="1853" t="s">
        <v>2948</v>
      </c>
      <c r="G221" s="1853" t="s">
        <v>3043</v>
      </c>
      <c r="H221" s="1853" t="s">
        <v>22</v>
      </c>
      <c r="I221" s="1853" t="s">
        <v>853</v>
      </c>
    </row>
    <row customHeight="1" ht="11.25">
      <c r="A222" s="1853" t="s">
        <v>2830</v>
      </c>
      <c r="B222" s="1853" t="s">
        <v>16</v>
      </c>
      <c r="C222" s="1853" t="s">
        <v>3316</v>
      </c>
      <c r="D222" s="1853" t="s">
        <v>3317</v>
      </c>
      <c r="E222" s="1853" t="s">
        <v>3318</v>
      </c>
      <c r="F222" s="1853" t="s">
        <v>2911</v>
      </c>
      <c r="G222" s="1853" t="s">
        <v>22</v>
      </c>
      <c r="H222" s="1853" t="s">
        <v>22</v>
      </c>
      <c r="I222" s="1853" t="s">
        <v>853</v>
      </c>
    </row>
    <row customHeight="1" ht="11.25">
      <c r="A223" s="1853" t="s">
        <v>2830</v>
      </c>
      <c r="B223" s="1853" t="s">
        <v>16</v>
      </c>
      <c r="C223" s="1853" t="s">
        <v>3319</v>
      </c>
      <c r="D223" s="1853" t="s">
        <v>3320</v>
      </c>
      <c r="E223" s="1853" t="s">
        <v>3321</v>
      </c>
      <c r="F223" s="1853" t="s">
        <v>3322</v>
      </c>
      <c r="G223" s="1853" t="s">
        <v>22</v>
      </c>
      <c r="H223" s="1853" t="s">
        <v>22</v>
      </c>
      <c r="I223" s="1853" t="s">
        <v>853</v>
      </c>
    </row>
    <row customHeight="1" ht="11.25">
      <c r="A224" s="1853" t="s">
        <v>2830</v>
      </c>
      <c r="B224" s="1853" t="s">
        <v>16</v>
      </c>
      <c r="C224" s="1853" t="s">
        <v>3077</v>
      </c>
      <c r="D224" s="1853" t="s">
        <v>3078</v>
      </c>
      <c r="E224" s="1853" t="s">
        <v>3079</v>
      </c>
      <c r="F224" s="1853" t="s">
        <v>3080</v>
      </c>
      <c r="G224" s="1853" t="s">
        <v>22</v>
      </c>
      <c r="H224" s="1853" t="s">
        <v>22</v>
      </c>
      <c r="I224" s="1853" t="s">
        <v>853</v>
      </c>
    </row>
    <row customHeight="1" ht="11.25">
      <c r="A225" s="1853" t="s">
        <v>2830</v>
      </c>
      <c r="B225" s="1853" t="s">
        <v>16</v>
      </c>
      <c r="C225" s="1853" t="s">
        <v>3323</v>
      </c>
      <c r="D225" s="1853" t="s">
        <v>3324</v>
      </c>
      <c r="E225" s="1853" t="s">
        <v>3325</v>
      </c>
      <c r="F225" s="1853" t="s">
        <v>2848</v>
      </c>
      <c r="G225" s="1853" t="s">
        <v>22</v>
      </c>
      <c r="H225" s="1853" t="s">
        <v>22</v>
      </c>
      <c r="I225" s="1853" t="s">
        <v>853</v>
      </c>
    </row>
    <row customHeight="1" ht="11.25">
      <c r="A226" s="1853" t="s">
        <v>2830</v>
      </c>
      <c r="B226" s="1853" t="s">
        <v>16</v>
      </c>
      <c r="C226" s="1853" t="s">
        <v>3326</v>
      </c>
      <c r="D226" s="1853" t="s">
        <v>3327</v>
      </c>
      <c r="E226" s="1853" t="s">
        <v>3328</v>
      </c>
      <c r="F226" s="1853" t="s">
        <v>2888</v>
      </c>
      <c r="G226" s="1853" t="s">
        <v>3329</v>
      </c>
      <c r="H226" s="1853" t="s">
        <v>22</v>
      </c>
      <c r="I226" s="1853" t="s">
        <v>853</v>
      </c>
    </row>
    <row customHeight="1" ht="11.25">
      <c r="A227" s="1853" t="s">
        <v>2830</v>
      </c>
      <c r="B227" s="1853" t="s">
        <v>16</v>
      </c>
      <c r="C227" s="1853" t="s">
        <v>3330</v>
      </c>
      <c r="D227" s="1853" t="s">
        <v>3331</v>
      </c>
      <c r="E227" s="1853" t="s">
        <v>3332</v>
      </c>
      <c r="F227" s="1853" t="s">
        <v>2852</v>
      </c>
      <c r="G227" s="1853" t="s">
        <v>22</v>
      </c>
      <c r="H227" s="1853" t="s">
        <v>22</v>
      </c>
      <c r="I227" s="1853" t="s">
        <v>853</v>
      </c>
    </row>
    <row customHeight="1" ht="11.25">
      <c r="A228" s="1853" t="s">
        <v>2830</v>
      </c>
      <c r="B228" s="1853" t="s">
        <v>16</v>
      </c>
      <c r="C228" s="1853" t="s">
        <v>3108</v>
      </c>
      <c r="D228" s="1853" t="s">
        <v>3109</v>
      </c>
      <c r="E228" s="1853" t="s">
        <v>3110</v>
      </c>
      <c r="F228" s="1853" t="s">
        <v>2944</v>
      </c>
      <c r="G228" s="1853" t="s">
        <v>22</v>
      </c>
      <c r="H228" s="1853" t="s">
        <v>22</v>
      </c>
      <c r="I228" s="1853" t="s">
        <v>853</v>
      </c>
    </row>
    <row customHeight="1" ht="11.25">
      <c r="A229" s="1853" t="s">
        <v>2830</v>
      </c>
      <c r="B229" s="1853" t="s">
        <v>16</v>
      </c>
      <c r="C229" s="1853" t="s">
        <v>3333</v>
      </c>
      <c r="D229" s="1853" t="s">
        <v>3334</v>
      </c>
      <c r="E229" s="1853" t="s">
        <v>3335</v>
      </c>
      <c r="F229" s="1853" t="s">
        <v>2860</v>
      </c>
      <c r="G229" s="1853" t="s">
        <v>22</v>
      </c>
      <c r="H229" s="1853" t="s">
        <v>22</v>
      </c>
      <c r="I229" s="1853" t="s">
        <v>853</v>
      </c>
    </row>
    <row customHeight="1" ht="11.25">
      <c r="A230" s="1853" t="s">
        <v>2830</v>
      </c>
      <c r="B230" s="1853" t="s">
        <v>16</v>
      </c>
      <c r="C230" s="1853" t="s">
        <v>3130</v>
      </c>
      <c r="D230" s="1853" t="s">
        <v>3131</v>
      </c>
      <c r="E230" s="1853" t="s">
        <v>3132</v>
      </c>
      <c r="F230" s="1853" t="s">
        <v>2948</v>
      </c>
      <c r="G230" s="1853" t="s">
        <v>3133</v>
      </c>
      <c r="H230" s="1853" t="s">
        <v>22</v>
      </c>
      <c r="I230" s="1853" t="s">
        <v>853</v>
      </c>
    </row>
    <row customHeight="1" ht="11.25">
      <c r="A231" s="1853" t="s">
        <v>2830</v>
      </c>
      <c r="B231" s="1853" t="s">
        <v>16</v>
      </c>
      <c r="C231" s="1853" t="s">
        <v>3336</v>
      </c>
      <c r="D231" s="1853" t="s">
        <v>3337</v>
      </c>
      <c r="E231" s="1853" t="s">
        <v>3338</v>
      </c>
      <c r="F231" s="1853" t="s">
        <v>3339</v>
      </c>
      <c r="G231" s="1853" t="s">
        <v>22</v>
      </c>
      <c r="H231" s="1853" t="s">
        <v>22</v>
      </c>
      <c r="I231" s="1853" t="s">
        <v>853</v>
      </c>
    </row>
    <row customHeight="1" ht="11.25">
      <c r="A232" s="1853" t="s">
        <v>2830</v>
      </c>
      <c r="B232" s="1853" t="s">
        <v>16</v>
      </c>
      <c r="C232" s="1853" t="s">
        <v>3340</v>
      </c>
      <c r="D232" s="1853" t="s">
        <v>3341</v>
      </c>
      <c r="E232" s="1853" t="s">
        <v>3342</v>
      </c>
      <c r="F232" s="1853" t="s">
        <v>2860</v>
      </c>
      <c r="G232" s="1853" t="s">
        <v>3343</v>
      </c>
      <c r="H232" s="1853" t="s">
        <v>22</v>
      </c>
      <c r="I232" s="1853" t="s">
        <v>853</v>
      </c>
    </row>
    <row customHeight="1" ht="11.25">
      <c r="A233" s="1853" t="s">
        <v>2830</v>
      </c>
      <c r="B233" s="1853" t="s">
        <v>16</v>
      </c>
      <c r="C233" s="1853" t="s">
        <v>3160</v>
      </c>
      <c r="D233" s="1853" t="s">
        <v>3161</v>
      </c>
      <c r="E233" s="1853" t="s">
        <v>3162</v>
      </c>
      <c r="F233" s="1853" t="s">
        <v>2892</v>
      </c>
      <c r="G233" s="1853" t="s">
        <v>22</v>
      </c>
      <c r="H233" s="1853" t="s">
        <v>22</v>
      </c>
      <c r="I233" s="1853" t="s">
        <v>853</v>
      </c>
    </row>
    <row customHeight="1" ht="11.25">
      <c r="A234" s="1853" t="s">
        <v>2830</v>
      </c>
      <c r="B234" s="1853" t="s">
        <v>16</v>
      </c>
      <c r="C234" s="1853" t="s">
        <v>3163</v>
      </c>
      <c r="D234" s="1853" t="s">
        <v>3164</v>
      </c>
      <c r="E234" s="1853" t="s">
        <v>3165</v>
      </c>
      <c r="F234" s="1853" t="s">
        <v>2860</v>
      </c>
      <c r="G234" s="1853" t="s">
        <v>3166</v>
      </c>
      <c r="H234" s="1853" t="s">
        <v>22</v>
      </c>
      <c r="I234" s="1853" t="s">
        <v>853</v>
      </c>
    </row>
    <row customHeight="1" ht="11.25">
      <c r="A235" s="1853" t="s">
        <v>2830</v>
      </c>
      <c r="B235" s="1853" t="s">
        <v>16</v>
      </c>
      <c r="C235" s="1853" t="s">
        <v>3344</v>
      </c>
      <c r="D235" s="1853" t="s">
        <v>3345</v>
      </c>
      <c r="E235" s="1853" t="s">
        <v>3346</v>
      </c>
      <c r="F235" s="1853" t="s">
        <v>2948</v>
      </c>
      <c r="G235" s="1853" t="s">
        <v>22</v>
      </c>
      <c r="H235" s="1853" t="s">
        <v>22</v>
      </c>
      <c r="I235" s="1853" t="s">
        <v>853</v>
      </c>
    </row>
    <row customHeight="1" ht="11.25">
      <c r="A236" s="1853" t="s">
        <v>2830</v>
      </c>
      <c r="B236" s="1853" t="s">
        <v>16</v>
      </c>
      <c r="C236" s="1853" t="s">
        <v>3347</v>
      </c>
      <c r="D236" s="1853" t="s">
        <v>3348</v>
      </c>
      <c r="E236" s="1853" t="s">
        <v>3349</v>
      </c>
      <c r="F236" s="1853" t="s">
        <v>2892</v>
      </c>
      <c r="G236" s="1853" t="s">
        <v>3350</v>
      </c>
      <c r="H236" s="1853" t="s">
        <v>22</v>
      </c>
      <c r="I236" s="1853" t="s">
        <v>853</v>
      </c>
    </row>
    <row customHeight="1" ht="11.25">
      <c r="A237" s="1853" t="s">
        <v>2830</v>
      </c>
      <c r="B237" s="1853" t="s">
        <v>16</v>
      </c>
      <c r="C237" s="1853" t="s">
        <v>3351</v>
      </c>
      <c r="D237" s="1853" t="s">
        <v>3352</v>
      </c>
      <c r="E237" s="1853" t="s">
        <v>3353</v>
      </c>
      <c r="F237" s="1853" t="s">
        <v>2888</v>
      </c>
      <c r="G237" s="1853" t="s">
        <v>3354</v>
      </c>
      <c r="H237" s="1853" t="s">
        <v>22</v>
      </c>
      <c r="I237" s="1853" t="s">
        <v>853</v>
      </c>
    </row>
    <row customHeight="1" ht="11.25">
      <c r="A238" s="1853" t="s">
        <v>2830</v>
      </c>
      <c r="B238" s="1853" t="s">
        <v>16</v>
      </c>
      <c r="C238" s="1853" t="s">
        <v>3355</v>
      </c>
      <c r="D238" s="1853" t="s">
        <v>3356</v>
      </c>
      <c r="E238" s="1853" t="s">
        <v>3357</v>
      </c>
      <c r="F238" s="1853" t="s">
        <v>2888</v>
      </c>
      <c r="G238" s="1853" t="s">
        <v>3358</v>
      </c>
      <c r="H238" s="1853" t="s">
        <v>22</v>
      </c>
      <c r="I238" s="1853" t="s">
        <v>853</v>
      </c>
    </row>
    <row customHeight="1" ht="11.25">
      <c r="A239" s="1853" t="s">
        <v>2830</v>
      </c>
      <c r="B239" s="1853" t="s">
        <v>16</v>
      </c>
      <c r="C239" s="1853" t="s">
        <v>3193</v>
      </c>
      <c r="D239" s="1853" t="s">
        <v>3194</v>
      </c>
      <c r="E239" s="1853" t="s">
        <v>3195</v>
      </c>
      <c r="F239" s="1853" t="s">
        <v>2860</v>
      </c>
      <c r="G239" s="1853" t="s">
        <v>22</v>
      </c>
      <c r="H239" s="1853" t="s">
        <v>22</v>
      </c>
      <c r="I239" s="1853" t="s">
        <v>853</v>
      </c>
    </row>
    <row customHeight="1" ht="11.25">
      <c r="A240" s="1853" t="s">
        <v>2830</v>
      </c>
      <c r="B240" s="1853" t="s">
        <v>16</v>
      </c>
      <c r="C240" s="1853" t="s">
        <v>3359</v>
      </c>
      <c r="D240" s="1853" t="s">
        <v>3360</v>
      </c>
      <c r="E240" s="1853" t="s">
        <v>3361</v>
      </c>
      <c r="F240" s="1853" t="s">
        <v>2911</v>
      </c>
      <c r="G240" s="1853" t="s">
        <v>3362</v>
      </c>
      <c r="H240" s="1853" t="s">
        <v>22</v>
      </c>
      <c r="I240" s="1853" t="s">
        <v>853</v>
      </c>
    </row>
    <row customHeight="1" ht="11.25">
      <c r="A241" s="1853" t="s">
        <v>2830</v>
      </c>
      <c r="B241" s="1853" t="s">
        <v>16</v>
      </c>
      <c r="C241" s="1853" t="s">
        <v>3199</v>
      </c>
      <c r="D241" s="1853" t="s">
        <v>3200</v>
      </c>
      <c r="E241" s="1853" t="s">
        <v>3201</v>
      </c>
      <c r="F241" s="1853" t="s">
        <v>2868</v>
      </c>
      <c r="G241" s="1853" t="s">
        <v>22</v>
      </c>
      <c r="H241" s="1853" t="s">
        <v>22</v>
      </c>
      <c r="I241" s="1853" t="s">
        <v>853</v>
      </c>
    </row>
    <row customHeight="1" ht="11.25">
      <c r="A242" s="1853" t="s">
        <v>2830</v>
      </c>
      <c r="B242" s="1853" t="s">
        <v>16</v>
      </c>
      <c r="C242" s="1853" t="s">
        <v>3202</v>
      </c>
      <c r="D242" s="1853" t="s">
        <v>3200</v>
      </c>
      <c r="E242" s="1853" t="s">
        <v>3201</v>
      </c>
      <c r="F242" s="1853" t="s">
        <v>2948</v>
      </c>
      <c r="G242" s="1853" t="s">
        <v>3203</v>
      </c>
      <c r="H242" s="1853" t="s">
        <v>22</v>
      </c>
      <c r="I242" s="1853" t="s">
        <v>853</v>
      </c>
    </row>
    <row customHeight="1" ht="11.25">
      <c r="A243" s="1853" t="s">
        <v>2830</v>
      </c>
      <c r="B243" s="1853" t="s">
        <v>16</v>
      </c>
      <c r="C243" s="1853" t="s">
        <v>3363</v>
      </c>
      <c r="D243" s="1853" t="s">
        <v>3364</v>
      </c>
      <c r="E243" s="1853" t="s">
        <v>3365</v>
      </c>
      <c r="F243" s="1853" t="s">
        <v>3366</v>
      </c>
      <c r="G243" s="1853" t="s">
        <v>3367</v>
      </c>
      <c r="H243" s="1853" t="s">
        <v>22</v>
      </c>
      <c r="I243" s="1853" t="s">
        <v>853</v>
      </c>
    </row>
    <row customHeight="1" ht="11.25">
      <c r="A244" s="1853" t="s">
        <v>2830</v>
      </c>
      <c r="B244" s="1853" t="s">
        <v>16</v>
      </c>
      <c r="C244" s="1853" t="s">
        <v>3368</v>
      </c>
      <c r="D244" s="1853" t="s">
        <v>3369</v>
      </c>
      <c r="E244" s="1853" t="s">
        <v>2842</v>
      </c>
      <c r="F244" s="1853" t="s">
        <v>3370</v>
      </c>
      <c r="G244" s="1853" t="s">
        <v>22</v>
      </c>
      <c r="H244" s="1853" t="s">
        <v>22</v>
      </c>
      <c r="I244" s="1853" t="s">
        <v>853</v>
      </c>
    </row>
    <row customHeight="1" ht="11.25">
      <c r="A245" s="1853" t="s">
        <v>2830</v>
      </c>
      <c r="B245" s="1853" t="s">
        <v>16</v>
      </c>
      <c r="C245" s="1853" t="s">
        <v>3371</v>
      </c>
      <c r="D245" s="1853" t="s">
        <v>3372</v>
      </c>
      <c r="E245" s="1853" t="s">
        <v>3373</v>
      </c>
      <c r="F245" s="1853" t="s">
        <v>3374</v>
      </c>
      <c r="G245" s="1853" t="s">
        <v>22</v>
      </c>
      <c r="H245" s="1853" t="s">
        <v>22</v>
      </c>
      <c r="I245" s="1853" t="s">
        <v>853</v>
      </c>
    </row>
    <row customHeight="1" ht="11.25">
      <c r="A246" s="1853" t="s">
        <v>2830</v>
      </c>
      <c r="B246" s="1853" t="s">
        <v>16</v>
      </c>
      <c r="C246" s="1853" t="s">
        <v>3212</v>
      </c>
      <c r="D246" s="1853" t="s">
        <v>3213</v>
      </c>
      <c r="E246" s="1853" t="s">
        <v>3214</v>
      </c>
      <c r="F246" s="1853" t="s">
        <v>2856</v>
      </c>
      <c r="G246" s="1853" t="s">
        <v>22</v>
      </c>
      <c r="H246" s="1853" t="s">
        <v>22</v>
      </c>
      <c r="I246" s="1853" t="s">
        <v>853</v>
      </c>
    </row>
    <row customHeight="1" ht="11.25">
      <c r="A247" s="1853" t="s">
        <v>2830</v>
      </c>
      <c r="B247" s="1853" t="s">
        <v>16</v>
      </c>
      <c r="C247" s="1853" t="s">
        <v>3215</v>
      </c>
      <c r="D247" s="1853" t="s">
        <v>3216</v>
      </c>
      <c r="E247" s="1853" t="s">
        <v>3217</v>
      </c>
      <c r="F247" s="1853" t="s">
        <v>2856</v>
      </c>
      <c r="G247" s="1853" t="s">
        <v>22</v>
      </c>
      <c r="H247" s="1853" t="s">
        <v>22</v>
      </c>
      <c r="I247" s="1853" t="s">
        <v>853</v>
      </c>
    </row>
    <row customHeight="1" ht="11.25">
      <c r="A248" s="1853" t="s">
        <v>2830</v>
      </c>
      <c r="B248" s="1853" t="s">
        <v>16</v>
      </c>
      <c r="C248" s="1853" t="s">
        <v>3375</v>
      </c>
      <c r="D248" s="1853" t="s">
        <v>3376</v>
      </c>
      <c r="E248" s="1853" t="s">
        <v>3377</v>
      </c>
      <c r="F248" s="1853" t="s">
        <v>2896</v>
      </c>
      <c r="G248" s="1853" t="s">
        <v>3378</v>
      </c>
      <c r="H248" s="1853" t="s">
        <v>22</v>
      </c>
      <c r="I248" s="1853" t="s">
        <v>853</v>
      </c>
    </row>
    <row customHeight="1" ht="11.25">
      <c r="A249" s="1853" t="s">
        <v>2830</v>
      </c>
      <c r="B249" s="1853" t="s">
        <v>16</v>
      </c>
      <c r="C249" s="1853" t="s">
        <v>3218</v>
      </c>
      <c r="D249" s="1853" t="s">
        <v>46</v>
      </c>
      <c r="E249" s="1853" t="s">
        <v>49</v>
      </c>
      <c r="F249" s="1853" t="s">
        <v>2904</v>
      </c>
      <c r="G249" s="1853" t="s">
        <v>22</v>
      </c>
      <c r="H249" s="1853" t="s">
        <v>22</v>
      </c>
      <c r="I249" s="1853" t="s">
        <v>853</v>
      </c>
    </row>
    <row customHeight="1" ht="11.25">
      <c r="A250" s="1853" t="s">
        <v>2830</v>
      </c>
      <c r="B250" s="1853" t="s">
        <v>16</v>
      </c>
      <c r="C250" s="1853" t="s">
        <v>13</v>
      </c>
      <c r="D250" s="1853" t="s">
        <v>46</v>
      </c>
      <c r="E250" s="1853" t="s">
        <v>49</v>
      </c>
      <c r="F250" s="1853" t="s">
        <v>51</v>
      </c>
      <c r="G250" s="1853" t="s">
        <v>22</v>
      </c>
      <c r="H250" s="1853" t="s">
        <v>22</v>
      </c>
      <c r="I250" s="1853" t="s">
        <v>853</v>
      </c>
    </row>
    <row customHeight="1" ht="11.25">
      <c r="A251" s="1853" t="s">
        <v>2830</v>
      </c>
      <c r="B251" s="1853" t="s">
        <v>16</v>
      </c>
      <c r="C251" s="1853" t="s">
        <v>3219</v>
      </c>
      <c r="D251" s="1853" t="s">
        <v>3220</v>
      </c>
      <c r="E251" s="1853" t="s">
        <v>3221</v>
      </c>
      <c r="F251" s="1853" t="s">
        <v>3222</v>
      </c>
      <c r="G251" s="1853" t="s">
        <v>22</v>
      </c>
      <c r="H251" s="1853" t="s">
        <v>22</v>
      </c>
      <c r="I251" s="1853" t="s">
        <v>853</v>
      </c>
    </row>
    <row customHeight="1" ht="11.25">
      <c r="A252" s="1853" t="s">
        <v>2830</v>
      </c>
      <c r="B252" s="1853" t="s">
        <v>16</v>
      </c>
      <c r="C252" s="1853" t="s">
        <v>3223</v>
      </c>
      <c r="D252" s="1853" t="s">
        <v>3224</v>
      </c>
      <c r="E252" s="1853" t="s">
        <v>3225</v>
      </c>
      <c r="F252" s="1853" t="s">
        <v>2896</v>
      </c>
      <c r="G252" s="1853" t="s">
        <v>22</v>
      </c>
      <c r="H252" s="1853" t="s">
        <v>22</v>
      </c>
      <c r="I252" s="1853" t="s">
        <v>853</v>
      </c>
    </row>
    <row customHeight="1" ht="11.25">
      <c r="A253" s="1853" t="s">
        <v>2830</v>
      </c>
      <c r="B253" s="1853" t="s">
        <v>16</v>
      </c>
      <c r="C253" s="1853" t="s">
        <v>3379</v>
      </c>
      <c r="D253" s="1853" t="s">
        <v>3380</v>
      </c>
      <c r="E253" s="1853" t="s">
        <v>3381</v>
      </c>
      <c r="F253" s="1853" t="s">
        <v>2868</v>
      </c>
      <c r="G253" s="1853" t="s">
        <v>22</v>
      </c>
      <c r="H253" s="1853" t="s">
        <v>22</v>
      </c>
      <c r="I253" s="1853" t="s">
        <v>853</v>
      </c>
    </row>
    <row customHeight="1" ht="11.25">
      <c r="A254" s="1853" t="s">
        <v>2830</v>
      </c>
      <c r="B254" s="1853" t="s">
        <v>16</v>
      </c>
      <c r="C254" s="1853" t="s">
        <v>3382</v>
      </c>
      <c r="D254" s="1853" t="s">
        <v>3383</v>
      </c>
      <c r="E254" s="1853" t="s">
        <v>3384</v>
      </c>
      <c r="F254" s="1853" t="s">
        <v>2944</v>
      </c>
      <c r="G254" s="1853" t="s">
        <v>22</v>
      </c>
      <c r="H254" s="1853" t="s">
        <v>22</v>
      </c>
      <c r="I254" s="1853" t="s">
        <v>853</v>
      </c>
    </row>
    <row customHeight="1" ht="11.25">
      <c r="A255" s="1853" t="s">
        <v>2830</v>
      </c>
      <c r="B255" s="1853" t="s">
        <v>16</v>
      </c>
      <c r="C255" s="1853" t="s">
        <v>3385</v>
      </c>
      <c r="D255" s="1853" t="s">
        <v>3386</v>
      </c>
      <c r="E255" s="1853" t="s">
        <v>3387</v>
      </c>
      <c r="F255" s="1853" t="s">
        <v>2848</v>
      </c>
      <c r="G255" s="1853" t="s">
        <v>22</v>
      </c>
      <c r="H255" s="1853" t="s">
        <v>22</v>
      </c>
      <c r="I255" s="1853" t="s">
        <v>853</v>
      </c>
    </row>
    <row customHeight="1" ht="11.25">
      <c r="A256" s="1853" t="s">
        <v>2830</v>
      </c>
      <c r="B256" s="1853" t="s">
        <v>16</v>
      </c>
      <c r="C256" s="1853" t="s">
        <v>3226</v>
      </c>
      <c r="D256" s="1853" t="s">
        <v>3227</v>
      </c>
      <c r="E256" s="1853" t="s">
        <v>3228</v>
      </c>
      <c r="F256" s="1853" t="s">
        <v>3229</v>
      </c>
      <c r="G256" s="1853" t="s">
        <v>22</v>
      </c>
      <c r="H256" s="1853" t="s">
        <v>22</v>
      </c>
      <c r="I256" s="1853" t="s">
        <v>853</v>
      </c>
    </row>
    <row customHeight="1" ht="11.25">
      <c r="A257" s="1853" t="s">
        <v>2830</v>
      </c>
      <c r="B257" s="1853" t="s">
        <v>16</v>
      </c>
      <c r="C257" s="1853" t="s">
        <v>3230</v>
      </c>
      <c r="D257" s="1853" t="s">
        <v>3231</v>
      </c>
      <c r="E257" s="1853" t="s">
        <v>3232</v>
      </c>
      <c r="F257" s="1853" t="s">
        <v>3233</v>
      </c>
      <c r="G257" s="1853" t="s">
        <v>22</v>
      </c>
      <c r="H257" s="1853" t="s">
        <v>22</v>
      </c>
      <c r="I257" s="1853" t="s">
        <v>853</v>
      </c>
    </row>
    <row customHeight="1" ht="11.25">
      <c r="A258" s="1853" t="s">
        <v>2830</v>
      </c>
      <c r="B258" s="1853" t="s">
        <v>16</v>
      </c>
      <c r="C258" s="1853" t="s">
        <v>3388</v>
      </c>
      <c r="D258" s="1853" t="s">
        <v>3389</v>
      </c>
      <c r="E258" s="1853" t="s">
        <v>3390</v>
      </c>
      <c r="F258" s="1853" t="s">
        <v>2860</v>
      </c>
      <c r="G258" s="1853" t="s">
        <v>22</v>
      </c>
      <c r="H258" s="1853" t="s">
        <v>22</v>
      </c>
      <c r="I258" s="1853" t="s">
        <v>853</v>
      </c>
    </row>
    <row customHeight="1" ht="11.25">
      <c r="A259" s="1853" t="s">
        <v>2830</v>
      </c>
      <c r="B259" s="1853" t="s">
        <v>16</v>
      </c>
      <c r="C259" s="1853" t="s">
        <v>3237</v>
      </c>
      <c r="D259" s="1853" t="s">
        <v>3238</v>
      </c>
      <c r="E259" s="1853" t="s">
        <v>3239</v>
      </c>
      <c r="F259" s="1853" t="s">
        <v>3240</v>
      </c>
      <c r="G259" s="1853" t="s">
        <v>3241</v>
      </c>
      <c r="H259" s="1853" t="s">
        <v>22</v>
      </c>
      <c r="I259" s="1853" t="s">
        <v>853</v>
      </c>
    </row>
    <row customHeight="1" ht="11.25">
      <c r="A260" s="1853" t="s">
        <v>2830</v>
      </c>
      <c r="B260" s="1853" t="s">
        <v>16</v>
      </c>
      <c r="C260" s="1853" t="s">
        <v>3252</v>
      </c>
      <c r="D260" s="1853" t="s">
        <v>3253</v>
      </c>
      <c r="E260" s="1853" t="s">
        <v>3221</v>
      </c>
      <c r="F260" s="1853" t="s">
        <v>3254</v>
      </c>
      <c r="G260" s="1853" t="s">
        <v>3255</v>
      </c>
      <c r="H260" s="1853" t="s">
        <v>22</v>
      </c>
      <c r="I260" s="1853" t="s">
        <v>853</v>
      </c>
    </row>
    <row customHeight="1" ht="11.25">
      <c r="A261" s="1853" t="s">
        <v>2830</v>
      </c>
      <c r="B261" s="1853" t="s">
        <v>16</v>
      </c>
      <c r="C261" s="1853" t="s">
        <v>3256</v>
      </c>
      <c r="D261" s="1853" t="s">
        <v>3257</v>
      </c>
      <c r="E261" s="1853" t="s">
        <v>3258</v>
      </c>
      <c r="F261" s="1853" t="s">
        <v>3259</v>
      </c>
      <c r="G261" s="1853" t="s">
        <v>22</v>
      </c>
      <c r="H261" s="1853" t="s">
        <v>22</v>
      </c>
      <c r="I261" s="1853" t="s">
        <v>853</v>
      </c>
    </row>
    <row customHeight="1" ht="11.25">
      <c r="A262" s="1853" t="s">
        <v>2830</v>
      </c>
      <c r="B262" s="1853" t="s">
        <v>16</v>
      </c>
      <c r="C262" s="1853" t="s">
        <v>3260</v>
      </c>
      <c r="D262" s="1853" t="s">
        <v>3261</v>
      </c>
      <c r="E262" s="1853" t="s">
        <v>3262</v>
      </c>
      <c r="F262" s="1853" t="s">
        <v>3263</v>
      </c>
      <c r="G262" s="1853" t="s">
        <v>22</v>
      </c>
      <c r="H262" s="1853" t="s">
        <v>22</v>
      </c>
      <c r="I262" s="1853" t="s">
        <v>853</v>
      </c>
    </row>
    <row customHeight="1" ht="11.25">
      <c r="A263" s="1853" t="s">
        <v>2830</v>
      </c>
      <c r="B263" s="1853" t="s">
        <v>16</v>
      </c>
      <c r="C263" s="1853" t="s">
        <v>2835</v>
      </c>
      <c r="D263" s="1853" t="s">
        <v>2836</v>
      </c>
      <c r="E263" s="1853" t="s">
        <v>2837</v>
      </c>
      <c r="F263" s="1853" t="s">
        <v>2838</v>
      </c>
      <c r="G263" s="1853" t="s">
        <v>2839</v>
      </c>
      <c r="H263" s="1853" t="s">
        <v>22</v>
      </c>
      <c r="I263" s="1853" t="s">
        <v>906</v>
      </c>
    </row>
    <row customHeight="1" ht="11.25">
      <c r="A264" s="1853" t="s">
        <v>2830</v>
      </c>
      <c r="B264" s="1853" t="s">
        <v>16</v>
      </c>
      <c r="C264" s="1853" t="s">
        <v>2840</v>
      </c>
      <c r="D264" s="1853" t="s">
        <v>2841</v>
      </c>
      <c r="E264" s="1853" t="s">
        <v>2842</v>
      </c>
      <c r="F264" s="1853" t="s">
        <v>2843</v>
      </c>
      <c r="G264" s="1853" t="s">
        <v>2844</v>
      </c>
      <c r="H264" s="1853" t="s">
        <v>22</v>
      </c>
      <c r="I264" s="1853" t="s">
        <v>906</v>
      </c>
    </row>
    <row customHeight="1" ht="11.25">
      <c r="A265" s="1853" t="s">
        <v>2830</v>
      </c>
      <c r="B265" s="1853" t="s">
        <v>16</v>
      </c>
      <c r="C265" s="1853" t="s">
        <v>2849</v>
      </c>
      <c r="D265" s="1853" t="s">
        <v>2850</v>
      </c>
      <c r="E265" s="1853" t="s">
        <v>2851</v>
      </c>
      <c r="F265" s="1853" t="s">
        <v>2852</v>
      </c>
      <c r="G265" s="1853" t="s">
        <v>22</v>
      </c>
      <c r="H265" s="1853" t="s">
        <v>22</v>
      </c>
      <c r="I265" s="1853" t="s">
        <v>906</v>
      </c>
    </row>
    <row customHeight="1" ht="11.25">
      <c r="A266" s="1853" t="s">
        <v>2830</v>
      </c>
      <c r="B266" s="1853" t="s">
        <v>16</v>
      </c>
      <c r="C266" s="1853" t="s">
        <v>2853</v>
      </c>
      <c r="D266" s="1853" t="s">
        <v>2854</v>
      </c>
      <c r="E266" s="1853" t="s">
        <v>2855</v>
      </c>
      <c r="F266" s="1853" t="s">
        <v>2856</v>
      </c>
      <c r="G266" s="1853" t="s">
        <v>22</v>
      </c>
      <c r="H266" s="1853" t="s">
        <v>22</v>
      </c>
      <c r="I266" s="1853" t="s">
        <v>906</v>
      </c>
    </row>
    <row customHeight="1" ht="11.25">
      <c r="A267" s="1853" t="s">
        <v>2830</v>
      </c>
      <c r="B267" s="1853" t="s">
        <v>16</v>
      </c>
      <c r="C267" s="1853" t="s">
        <v>3273</v>
      </c>
      <c r="D267" s="1853" t="s">
        <v>3274</v>
      </c>
      <c r="E267" s="1853" t="s">
        <v>3275</v>
      </c>
      <c r="F267" s="1853" t="s">
        <v>2896</v>
      </c>
      <c r="G267" s="1853" t="s">
        <v>22</v>
      </c>
      <c r="H267" s="1853" t="s">
        <v>22</v>
      </c>
      <c r="I267" s="1853" t="s">
        <v>906</v>
      </c>
    </row>
    <row customHeight="1" ht="11.25">
      <c r="A268" s="1853" t="s">
        <v>2830</v>
      </c>
      <c r="B268" s="1853" t="s">
        <v>16</v>
      </c>
      <c r="C268" s="1853" t="s">
        <v>2861</v>
      </c>
      <c r="D268" s="1853" t="s">
        <v>2862</v>
      </c>
      <c r="E268" s="1853" t="s">
        <v>2863</v>
      </c>
      <c r="F268" s="1853" t="s">
        <v>2864</v>
      </c>
      <c r="G268" s="1853" t="s">
        <v>22</v>
      </c>
      <c r="H268" s="1853" t="s">
        <v>22</v>
      </c>
      <c r="I268" s="1853" t="s">
        <v>906</v>
      </c>
    </row>
    <row customHeight="1" ht="11.25">
      <c r="A269" s="1853" t="s">
        <v>2830</v>
      </c>
      <c r="B269" s="1853" t="s">
        <v>16</v>
      </c>
      <c r="C269" s="1853" t="s">
        <v>2869</v>
      </c>
      <c r="D269" s="1853" t="s">
        <v>2870</v>
      </c>
      <c r="E269" s="1853" t="s">
        <v>2871</v>
      </c>
      <c r="F269" s="1853" t="s">
        <v>2872</v>
      </c>
      <c r="G269" s="1853" t="s">
        <v>22</v>
      </c>
      <c r="H269" s="1853" t="s">
        <v>22</v>
      </c>
      <c r="I269" s="1853" t="s">
        <v>906</v>
      </c>
    </row>
    <row customHeight="1" ht="11.25">
      <c r="A270" s="1853" t="s">
        <v>2830</v>
      </c>
      <c r="B270" s="1853" t="s">
        <v>16</v>
      </c>
      <c r="C270" s="1853" t="s">
        <v>2877</v>
      </c>
      <c r="D270" s="1853" t="s">
        <v>2878</v>
      </c>
      <c r="E270" s="1853" t="s">
        <v>2879</v>
      </c>
      <c r="F270" s="1853" t="s">
        <v>2848</v>
      </c>
      <c r="G270" s="1853" t="s">
        <v>22</v>
      </c>
      <c r="H270" s="1853" t="s">
        <v>22</v>
      </c>
      <c r="I270" s="1853" t="s">
        <v>906</v>
      </c>
    </row>
    <row customHeight="1" ht="11.25">
      <c r="A271" s="1853" t="s">
        <v>2830</v>
      </c>
      <c r="B271" s="1853" t="s">
        <v>16</v>
      </c>
      <c r="C271" s="1853" t="s">
        <v>3276</v>
      </c>
      <c r="D271" s="1853" t="s">
        <v>3277</v>
      </c>
      <c r="E271" s="1853" t="s">
        <v>3278</v>
      </c>
      <c r="F271" s="1853" t="s">
        <v>2944</v>
      </c>
      <c r="G271" s="1853" t="s">
        <v>22</v>
      </c>
      <c r="H271" s="1853" t="s">
        <v>22</v>
      </c>
      <c r="I271" s="1853" t="s">
        <v>906</v>
      </c>
    </row>
    <row customHeight="1" ht="11.25">
      <c r="A272" s="1853" t="s">
        <v>2830</v>
      </c>
      <c r="B272" s="1853" t="s">
        <v>16</v>
      </c>
      <c r="C272" s="1853" t="s">
        <v>3391</v>
      </c>
      <c r="D272" s="1853" t="s">
        <v>3392</v>
      </c>
      <c r="E272" s="1853" t="s">
        <v>3393</v>
      </c>
      <c r="F272" s="1853" t="s">
        <v>2888</v>
      </c>
      <c r="G272" s="1853" t="s">
        <v>22</v>
      </c>
      <c r="H272" s="1853" t="s">
        <v>22</v>
      </c>
      <c r="I272" s="1853" t="s">
        <v>906</v>
      </c>
    </row>
    <row customHeight="1" ht="11.25">
      <c r="A273" s="1853" t="s">
        <v>2830</v>
      </c>
      <c r="B273" s="1853" t="s">
        <v>16</v>
      </c>
      <c r="C273" s="1853" t="s">
        <v>2897</v>
      </c>
      <c r="D273" s="1853" t="s">
        <v>2898</v>
      </c>
      <c r="E273" s="1853" t="s">
        <v>2899</v>
      </c>
      <c r="F273" s="1853" t="s">
        <v>2868</v>
      </c>
      <c r="G273" s="1853" t="s">
        <v>2900</v>
      </c>
      <c r="H273" s="1853" t="s">
        <v>22</v>
      </c>
      <c r="I273" s="1853" t="s">
        <v>906</v>
      </c>
    </row>
    <row customHeight="1" ht="11.25">
      <c r="A274" s="1853" t="s">
        <v>2830</v>
      </c>
      <c r="B274" s="1853" t="s">
        <v>16</v>
      </c>
      <c r="C274" s="1853" t="s">
        <v>2901</v>
      </c>
      <c r="D274" s="1853" t="s">
        <v>2902</v>
      </c>
      <c r="E274" s="1853" t="s">
        <v>2903</v>
      </c>
      <c r="F274" s="1853" t="s">
        <v>2904</v>
      </c>
      <c r="G274" s="1853" t="s">
        <v>22</v>
      </c>
      <c r="H274" s="1853" t="s">
        <v>22</v>
      </c>
      <c r="I274" s="1853" t="s">
        <v>906</v>
      </c>
    </row>
    <row customHeight="1" ht="11.25">
      <c r="A275" s="1853" t="s">
        <v>2830</v>
      </c>
      <c r="B275" s="1853" t="s">
        <v>16</v>
      </c>
      <c r="C275" s="1853" t="s">
        <v>3279</v>
      </c>
      <c r="D275" s="1853" t="s">
        <v>3280</v>
      </c>
      <c r="E275" s="1853" t="s">
        <v>3281</v>
      </c>
      <c r="F275" s="1853" t="s">
        <v>2888</v>
      </c>
      <c r="G275" s="1853" t="s">
        <v>22</v>
      </c>
      <c r="H275" s="1853" t="s">
        <v>22</v>
      </c>
      <c r="I275" s="1853" t="s">
        <v>906</v>
      </c>
    </row>
    <row customHeight="1" ht="11.25">
      <c r="A276" s="1853" t="s">
        <v>2830</v>
      </c>
      <c r="B276" s="1853" t="s">
        <v>16</v>
      </c>
      <c r="C276" s="1853" t="s">
        <v>2913</v>
      </c>
      <c r="D276" s="1853" t="s">
        <v>2914</v>
      </c>
      <c r="E276" s="1853" t="s">
        <v>2915</v>
      </c>
      <c r="F276" s="1853" t="s">
        <v>2911</v>
      </c>
      <c r="G276" s="1853" t="s">
        <v>22</v>
      </c>
      <c r="H276" s="1853" t="s">
        <v>22</v>
      </c>
      <c r="I276" s="1853" t="s">
        <v>906</v>
      </c>
    </row>
    <row customHeight="1" ht="11.25">
      <c r="A277" s="1853" t="s">
        <v>2830</v>
      </c>
      <c r="B277" s="1853" t="s">
        <v>16</v>
      </c>
      <c r="C277" s="1853" t="s">
        <v>3282</v>
      </c>
      <c r="D277" s="1853" t="s">
        <v>3283</v>
      </c>
      <c r="E277" s="1853" t="s">
        <v>3284</v>
      </c>
      <c r="F277" s="1853" t="s">
        <v>2904</v>
      </c>
      <c r="G277" s="1853" t="s">
        <v>22</v>
      </c>
      <c r="H277" s="1853" t="s">
        <v>22</v>
      </c>
      <c r="I277" s="1853" t="s">
        <v>906</v>
      </c>
    </row>
    <row customHeight="1" ht="11.25">
      <c r="A278" s="1853" t="s">
        <v>2830</v>
      </c>
      <c r="B278" s="1853" t="s">
        <v>16</v>
      </c>
      <c r="C278" s="1853" t="s">
        <v>2924</v>
      </c>
      <c r="D278" s="1853" t="s">
        <v>2925</v>
      </c>
      <c r="E278" s="1853" t="s">
        <v>2926</v>
      </c>
      <c r="F278" s="1853" t="s">
        <v>2848</v>
      </c>
      <c r="G278" s="1853" t="s">
        <v>22</v>
      </c>
      <c r="H278" s="1853" t="s">
        <v>22</v>
      </c>
      <c r="I278" s="1853" t="s">
        <v>906</v>
      </c>
    </row>
    <row customHeight="1" ht="11.25">
      <c r="A279" s="1853" t="s">
        <v>2830</v>
      </c>
      <c r="B279" s="1853" t="s">
        <v>16</v>
      </c>
      <c r="C279" s="1853" t="s">
        <v>3394</v>
      </c>
      <c r="D279" s="1853" t="s">
        <v>3395</v>
      </c>
      <c r="E279" s="1853" t="s">
        <v>3396</v>
      </c>
      <c r="F279" s="1853" t="s">
        <v>2848</v>
      </c>
      <c r="G279" s="1853" t="s">
        <v>22</v>
      </c>
      <c r="H279" s="1853" t="s">
        <v>22</v>
      </c>
      <c r="I279" s="1853" t="s">
        <v>906</v>
      </c>
    </row>
    <row customHeight="1" ht="11.25">
      <c r="A280" s="1853" t="s">
        <v>2830</v>
      </c>
      <c r="B280" s="1853" t="s">
        <v>16</v>
      </c>
      <c r="C280" s="1853" t="s">
        <v>3397</v>
      </c>
      <c r="D280" s="1853" t="s">
        <v>3398</v>
      </c>
      <c r="E280" s="1853" t="s">
        <v>3399</v>
      </c>
      <c r="F280" s="1853" t="s">
        <v>2896</v>
      </c>
      <c r="G280" s="1853" t="s">
        <v>22</v>
      </c>
      <c r="H280" s="1853" t="s">
        <v>22</v>
      </c>
      <c r="I280" s="1853" t="s">
        <v>906</v>
      </c>
    </row>
    <row customHeight="1" ht="11.25">
      <c r="A281" s="1853" t="s">
        <v>2830</v>
      </c>
      <c r="B281" s="1853" t="s">
        <v>16</v>
      </c>
      <c r="C281" s="1853" t="s">
        <v>2927</v>
      </c>
      <c r="D281" s="1853" t="s">
        <v>2928</v>
      </c>
      <c r="E281" s="1853" t="s">
        <v>2929</v>
      </c>
      <c r="F281" s="1853" t="s">
        <v>2888</v>
      </c>
      <c r="G281" s="1853" t="s">
        <v>22</v>
      </c>
      <c r="H281" s="1853" t="s">
        <v>22</v>
      </c>
      <c r="I281" s="1853" t="s">
        <v>906</v>
      </c>
    </row>
    <row customHeight="1" ht="11.25">
      <c r="A282" s="1853" t="s">
        <v>2830</v>
      </c>
      <c r="B282" s="1853" t="s">
        <v>16</v>
      </c>
      <c r="C282" s="1853" t="s">
        <v>2934</v>
      </c>
      <c r="D282" s="1853" t="s">
        <v>2935</v>
      </c>
      <c r="E282" s="1853" t="s">
        <v>2936</v>
      </c>
      <c r="F282" s="1853" t="s">
        <v>2937</v>
      </c>
      <c r="G282" s="1853" t="s">
        <v>22</v>
      </c>
      <c r="H282" s="1853" t="s">
        <v>22</v>
      </c>
      <c r="I282" s="1853" t="s">
        <v>906</v>
      </c>
    </row>
    <row customHeight="1" ht="11.25">
      <c r="A283" s="1853" t="s">
        <v>2830</v>
      </c>
      <c r="B283" s="1853" t="s">
        <v>16</v>
      </c>
      <c r="C283" s="1853" t="s">
        <v>3285</v>
      </c>
      <c r="D283" s="1853" t="s">
        <v>3286</v>
      </c>
      <c r="E283" s="1853" t="s">
        <v>3287</v>
      </c>
      <c r="F283" s="1853" t="s">
        <v>2856</v>
      </c>
      <c r="G283" s="1853" t="s">
        <v>22</v>
      </c>
      <c r="H283" s="1853" t="s">
        <v>22</v>
      </c>
      <c r="I283" s="1853" t="s">
        <v>906</v>
      </c>
    </row>
    <row customHeight="1" ht="11.25">
      <c r="A284" s="1853" t="s">
        <v>2830</v>
      </c>
      <c r="B284" s="1853" t="s">
        <v>16</v>
      </c>
      <c r="C284" s="1853" t="s">
        <v>2952</v>
      </c>
      <c r="D284" s="1853" t="s">
        <v>2953</v>
      </c>
      <c r="E284" s="1853" t="s">
        <v>2954</v>
      </c>
      <c r="F284" s="1853" t="s">
        <v>2911</v>
      </c>
      <c r="G284" s="1853" t="s">
        <v>22</v>
      </c>
      <c r="H284" s="1853" t="s">
        <v>22</v>
      </c>
      <c r="I284" s="1853" t="s">
        <v>906</v>
      </c>
    </row>
    <row customHeight="1" ht="11.25">
      <c r="A285" s="1853" t="s">
        <v>2830</v>
      </c>
      <c r="B285" s="1853" t="s">
        <v>16</v>
      </c>
      <c r="C285" s="1853" t="s">
        <v>22</v>
      </c>
      <c r="D285" s="1853" t="s">
        <v>2955</v>
      </c>
      <c r="E285" s="1853" t="s">
        <v>2956</v>
      </c>
      <c r="F285" s="1853" t="s">
        <v>2896</v>
      </c>
      <c r="G285" s="1853" t="s">
        <v>22</v>
      </c>
      <c r="H285" s="1853" t="s">
        <v>22</v>
      </c>
      <c r="I285" s="1853" t="s">
        <v>906</v>
      </c>
    </row>
    <row customHeight="1" ht="11.25">
      <c r="A286" s="1853" t="s">
        <v>2830</v>
      </c>
      <c r="B286" s="1853" t="s">
        <v>16</v>
      </c>
      <c r="C286" s="1853" t="s">
        <v>3400</v>
      </c>
      <c r="D286" s="1853" t="s">
        <v>3401</v>
      </c>
      <c r="E286" s="1853" t="s">
        <v>3402</v>
      </c>
      <c r="F286" s="1853" t="s">
        <v>2948</v>
      </c>
      <c r="G286" s="1853" t="s">
        <v>22</v>
      </c>
      <c r="H286" s="1853" t="s">
        <v>22</v>
      </c>
      <c r="I286" s="1853" t="s">
        <v>906</v>
      </c>
    </row>
    <row customHeight="1" ht="11.25">
      <c r="A287" s="1853" t="s">
        <v>2830</v>
      </c>
      <c r="B287" s="1853" t="s">
        <v>16</v>
      </c>
      <c r="C287" s="1853" t="s">
        <v>3288</v>
      </c>
      <c r="D287" s="1853" t="s">
        <v>3289</v>
      </c>
      <c r="E287" s="1853" t="s">
        <v>3290</v>
      </c>
      <c r="F287" s="1853" t="s">
        <v>2864</v>
      </c>
      <c r="G287" s="1853" t="s">
        <v>22</v>
      </c>
      <c r="H287" s="1853" t="s">
        <v>22</v>
      </c>
      <c r="I287" s="1853" t="s">
        <v>906</v>
      </c>
    </row>
    <row customHeight="1" ht="11.25">
      <c r="A288" s="1853" t="s">
        <v>2830</v>
      </c>
      <c r="B288" s="1853" t="s">
        <v>16</v>
      </c>
      <c r="C288" s="1853" t="s">
        <v>3291</v>
      </c>
      <c r="D288" s="1853" t="s">
        <v>3292</v>
      </c>
      <c r="E288" s="1853" t="s">
        <v>3293</v>
      </c>
      <c r="F288" s="1853" t="s">
        <v>2864</v>
      </c>
      <c r="G288" s="1853" t="s">
        <v>3294</v>
      </c>
      <c r="H288" s="1853" t="s">
        <v>22</v>
      </c>
      <c r="I288" s="1853" t="s">
        <v>906</v>
      </c>
    </row>
    <row customHeight="1" ht="11.25">
      <c r="A289" s="1853" t="s">
        <v>2830</v>
      </c>
      <c r="B289" s="1853" t="s">
        <v>16</v>
      </c>
      <c r="C289" s="1853" t="s">
        <v>2957</v>
      </c>
      <c r="D289" s="1853" t="s">
        <v>2958</v>
      </c>
      <c r="E289" s="1853" t="s">
        <v>2959</v>
      </c>
      <c r="F289" s="1853" t="s">
        <v>2960</v>
      </c>
      <c r="G289" s="1853" t="s">
        <v>22</v>
      </c>
      <c r="H289" s="1853" t="s">
        <v>22</v>
      </c>
      <c r="I289" s="1853" t="s">
        <v>906</v>
      </c>
    </row>
    <row customHeight="1" ht="11.25">
      <c r="A290" s="1853" t="s">
        <v>2830</v>
      </c>
      <c r="B290" s="1853" t="s">
        <v>16</v>
      </c>
      <c r="C290" s="1853" t="s">
        <v>2964</v>
      </c>
      <c r="D290" s="1853" t="s">
        <v>2965</v>
      </c>
      <c r="E290" s="1853" t="s">
        <v>2966</v>
      </c>
      <c r="F290" s="1853" t="s">
        <v>2864</v>
      </c>
      <c r="G290" s="1853" t="s">
        <v>22</v>
      </c>
      <c r="H290" s="1853" t="s">
        <v>22</v>
      </c>
      <c r="I290" s="1853" t="s">
        <v>906</v>
      </c>
    </row>
    <row customHeight="1" ht="11.25">
      <c r="A291" s="1853" t="s">
        <v>2830</v>
      </c>
      <c r="B291" s="1853" t="s">
        <v>16</v>
      </c>
      <c r="C291" s="1853" t="s">
        <v>2975</v>
      </c>
      <c r="D291" s="1853" t="s">
        <v>2976</v>
      </c>
      <c r="E291" s="1853" t="s">
        <v>2977</v>
      </c>
      <c r="F291" s="1853" t="s">
        <v>2944</v>
      </c>
      <c r="G291" s="1853" t="s">
        <v>22</v>
      </c>
      <c r="H291" s="1853" t="s">
        <v>22</v>
      </c>
      <c r="I291" s="1853" t="s">
        <v>906</v>
      </c>
    </row>
    <row customHeight="1" ht="11.25">
      <c r="A292" s="1853" t="s">
        <v>2830</v>
      </c>
      <c r="B292" s="1853" t="s">
        <v>16</v>
      </c>
      <c r="C292" s="1853" t="s">
        <v>2981</v>
      </c>
      <c r="D292" s="1853" t="s">
        <v>2982</v>
      </c>
      <c r="E292" s="1853" t="s">
        <v>2983</v>
      </c>
      <c r="F292" s="1853" t="s">
        <v>2948</v>
      </c>
      <c r="G292" s="1853" t="s">
        <v>22</v>
      </c>
      <c r="H292" s="1853" t="s">
        <v>22</v>
      </c>
      <c r="I292" s="1853" t="s">
        <v>906</v>
      </c>
    </row>
    <row customHeight="1" ht="11.25">
      <c r="A293" s="1853" t="s">
        <v>2830</v>
      </c>
      <c r="B293" s="1853" t="s">
        <v>16</v>
      </c>
      <c r="C293" s="1853" t="s">
        <v>2987</v>
      </c>
      <c r="D293" s="1853" t="s">
        <v>2988</v>
      </c>
      <c r="E293" s="1853" t="s">
        <v>2989</v>
      </c>
      <c r="F293" s="1853" t="s">
        <v>2904</v>
      </c>
      <c r="G293" s="1853" t="s">
        <v>22</v>
      </c>
      <c r="H293" s="1853" t="s">
        <v>22</v>
      </c>
      <c r="I293" s="1853" t="s">
        <v>906</v>
      </c>
    </row>
    <row customHeight="1" ht="11.25">
      <c r="A294" s="1853" t="s">
        <v>2830</v>
      </c>
      <c r="B294" s="1853" t="s">
        <v>16</v>
      </c>
      <c r="C294" s="1853" t="s">
        <v>2990</v>
      </c>
      <c r="D294" s="1853" t="s">
        <v>2991</v>
      </c>
      <c r="E294" s="1853" t="s">
        <v>2992</v>
      </c>
      <c r="F294" s="1853" t="s">
        <v>2856</v>
      </c>
      <c r="G294" s="1853" t="s">
        <v>22</v>
      </c>
      <c r="H294" s="1853" t="s">
        <v>22</v>
      </c>
      <c r="I294" s="1853" t="s">
        <v>906</v>
      </c>
    </row>
    <row customHeight="1" ht="11.25">
      <c r="A295" s="1853" t="s">
        <v>2830</v>
      </c>
      <c r="B295" s="1853" t="s">
        <v>16</v>
      </c>
      <c r="C295" s="1853" t="s">
        <v>3298</v>
      </c>
      <c r="D295" s="1853" t="s">
        <v>3299</v>
      </c>
      <c r="E295" s="1853" t="s">
        <v>3300</v>
      </c>
      <c r="F295" s="1853" t="s">
        <v>2888</v>
      </c>
      <c r="G295" s="1853" t="s">
        <v>3301</v>
      </c>
      <c r="H295" s="1853" t="s">
        <v>22</v>
      </c>
      <c r="I295" s="1853" t="s">
        <v>906</v>
      </c>
    </row>
    <row customHeight="1" ht="11.25">
      <c r="A296" s="1853" t="s">
        <v>2830</v>
      </c>
      <c r="B296" s="1853" t="s">
        <v>16</v>
      </c>
      <c r="C296" s="1853" t="s">
        <v>2996</v>
      </c>
      <c r="D296" s="1853" t="s">
        <v>2997</v>
      </c>
      <c r="E296" s="1853" t="s">
        <v>2998</v>
      </c>
      <c r="F296" s="1853" t="s">
        <v>2948</v>
      </c>
      <c r="G296" s="1853" t="s">
        <v>22</v>
      </c>
      <c r="H296" s="1853" t="s">
        <v>22</v>
      </c>
      <c r="I296" s="1853" t="s">
        <v>906</v>
      </c>
    </row>
    <row customHeight="1" ht="11.25">
      <c r="A297" s="1853" t="s">
        <v>2830</v>
      </c>
      <c r="B297" s="1853" t="s">
        <v>16</v>
      </c>
      <c r="C297" s="1853" t="s">
        <v>3403</v>
      </c>
      <c r="D297" s="1853" t="s">
        <v>3404</v>
      </c>
      <c r="E297" s="1853" t="s">
        <v>3405</v>
      </c>
      <c r="F297" s="1853" t="s">
        <v>2892</v>
      </c>
      <c r="G297" s="1853" t="s">
        <v>3406</v>
      </c>
      <c r="H297" s="1853" t="s">
        <v>22</v>
      </c>
      <c r="I297" s="1853" t="s">
        <v>906</v>
      </c>
    </row>
    <row customHeight="1" ht="11.25">
      <c r="A298" s="1853" t="s">
        <v>2830</v>
      </c>
      <c r="B298" s="1853" t="s">
        <v>16</v>
      </c>
      <c r="C298" s="1853" t="s">
        <v>3302</v>
      </c>
      <c r="D298" s="1853" t="s">
        <v>3303</v>
      </c>
      <c r="E298" s="1853" t="s">
        <v>3304</v>
      </c>
      <c r="F298" s="1853" t="s">
        <v>2937</v>
      </c>
      <c r="G298" s="1853" t="s">
        <v>22</v>
      </c>
      <c r="H298" s="1853" t="s">
        <v>22</v>
      </c>
      <c r="I298" s="1853" t="s">
        <v>906</v>
      </c>
    </row>
    <row customHeight="1" ht="11.25">
      <c r="A299" s="1853" t="s">
        <v>2830</v>
      </c>
      <c r="B299" s="1853" t="s">
        <v>16</v>
      </c>
      <c r="C299" s="1853" t="s">
        <v>3027</v>
      </c>
      <c r="D299" s="1853" t="s">
        <v>3028</v>
      </c>
      <c r="E299" s="1853" t="s">
        <v>3029</v>
      </c>
      <c r="F299" s="1853" t="s">
        <v>3030</v>
      </c>
      <c r="G299" s="1853" t="s">
        <v>3031</v>
      </c>
      <c r="H299" s="1853" t="s">
        <v>22</v>
      </c>
      <c r="I299" s="1853" t="s">
        <v>906</v>
      </c>
    </row>
    <row customHeight="1" ht="11.25">
      <c r="A300" s="1853" t="s">
        <v>2830</v>
      </c>
      <c r="B300" s="1853" t="s">
        <v>16</v>
      </c>
      <c r="C300" s="1853" t="s">
        <v>3407</v>
      </c>
      <c r="D300" s="1853" t="s">
        <v>3408</v>
      </c>
      <c r="E300" s="1853" t="s">
        <v>3409</v>
      </c>
      <c r="F300" s="1853" t="s">
        <v>2892</v>
      </c>
      <c r="G300" s="1853" t="s">
        <v>3311</v>
      </c>
      <c r="H300" s="1853" t="s">
        <v>22</v>
      </c>
      <c r="I300" s="1853" t="s">
        <v>906</v>
      </c>
    </row>
    <row customHeight="1" ht="11.25">
      <c r="A301" s="1853" t="s">
        <v>2830</v>
      </c>
      <c r="B301" s="1853" t="s">
        <v>16</v>
      </c>
      <c r="C301" s="1853" t="s">
        <v>3308</v>
      </c>
      <c r="D301" s="1853" t="s">
        <v>3309</v>
      </c>
      <c r="E301" s="1853" t="s">
        <v>3310</v>
      </c>
      <c r="F301" s="1853" t="s">
        <v>2888</v>
      </c>
      <c r="G301" s="1853" t="s">
        <v>3311</v>
      </c>
      <c r="H301" s="1853" t="s">
        <v>22</v>
      </c>
      <c r="I301" s="1853" t="s">
        <v>906</v>
      </c>
    </row>
    <row customHeight="1" ht="11.25">
      <c r="A302" s="1853" t="s">
        <v>2830</v>
      </c>
      <c r="B302" s="1853" t="s">
        <v>16</v>
      </c>
      <c r="C302" s="1853" t="s">
        <v>3410</v>
      </c>
      <c r="D302" s="1853" t="s">
        <v>3411</v>
      </c>
      <c r="E302" s="1853" t="s">
        <v>3412</v>
      </c>
      <c r="F302" s="1853" t="s">
        <v>2892</v>
      </c>
      <c r="G302" s="1853" t="s">
        <v>3350</v>
      </c>
      <c r="H302" s="1853" t="s">
        <v>22</v>
      </c>
      <c r="I302" s="1853" t="s">
        <v>906</v>
      </c>
    </row>
    <row customHeight="1" ht="11.25">
      <c r="A303" s="1853" t="s">
        <v>2830</v>
      </c>
      <c r="B303" s="1853" t="s">
        <v>16</v>
      </c>
      <c r="C303" s="1853" t="s">
        <v>3312</v>
      </c>
      <c r="D303" s="1853" t="s">
        <v>3313</v>
      </c>
      <c r="E303" s="1853" t="s">
        <v>3314</v>
      </c>
      <c r="F303" s="1853" t="s">
        <v>2911</v>
      </c>
      <c r="G303" s="1853" t="s">
        <v>3315</v>
      </c>
      <c r="H303" s="1853" t="s">
        <v>22</v>
      </c>
      <c r="I303" s="1853" t="s">
        <v>906</v>
      </c>
    </row>
    <row customHeight="1" ht="11.25">
      <c r="A304" s="1853" t="s">
        <v>2830</v>
      </c>
      <c r="B304" s="1853" t="s">
        <v>16</v>
      </c>
      <c r="C304" s="1853" t="s">
        <v>3040</v>
      </c>
      <c r="D304" s="1853" t="s">
        <v>3041</v>
      </c>
      <c r="E304" s="1853" t="s">
        <v>3042</v>
      </c>
      <c r="F304" s="1853" t="s">
        <v>2948</v>
      </c>
      <c r="G304" s="1853" t="s">
        <v>3043</v>
      </c>
      <c r="H304" s="1853" t="s">
        <v>22</v>
      </c>
      <c r="I304" s="1853" t="s">
        <v>906</v>
      </c>
    </row>
    <row customHeight="1" ht="11.25">
      <c r="A305" s="1853" t="s">
        <v>2830</v>
      </c>
      <c r="B305" s="1853" t="s">
        <v>16</v>
      </c>
      <c r="C305" s="1853" t="s">
        <v>3413</v>
      </c>
      <c r="D305" s="1853" t="s">
        <v>3414</v>
      </c>
      <c r="E305" s="1853" t="s">
        <v>3415</v>
      </c>
      <c r="F305" s="1853" t="s">
        <v>2960</v>
      </c>
      <c r="G305" s="1853" t="s">
        <v>22</v>
      </c>
      <c r="H305" s="1853" t="s">
        <v>22</v>
      </c>
      <c r="I305" s="1853" t="s">
        <v>906</v>
      </c>
    </row>
    <row customHeight="1" ht="11.25">
      <c r="A306" s="1853" t="s">
        <v>2830</v>
      </c>
      <c r="B306" s="1853" t="s">
        <v>16</v>
      </c>
      <c r="C306" s="1853" t="s">
        <v>3316</v>
      </c>
      <c r="D306" s="1853" t="s">
        <v>3317</v>
      </c>
      <c r="E306" s="1853" t="s">
        <v>3318</v>
      </c>
      <c r="F306" s="1853" t="s">
        <v>2911</v>
      </c>
      <c r="G306" s="1853" t="s">
        <v>22</v>
      </c>
      <c r="H306" s="1853" t="s">
        <v>22</v>
      </c>
      <c r="I306" s="1853" t="s">
        <v>906</v>
      </c>
    </row>
    <row customHeight="1" ht="11.25">
      <c r="A307" s="1853" t="s">
        <v>2830</v>
      </c>
      <c r="B307" s="1853" t="s">
        <v>16</v>
      </c>
      <c r="C307" s="1853" t="s">
        <v>3056</v>
      </c>
      <c r="D307" s="1853" t="s">
        <v>3057</v>
      </c>
      <c r="E307" s="1853" t="s">
        <v>3058</v>
      </c>
      <c r="F307" s="1853" t="s">
        <v>2948</v>
      </c>
      <c r="G307" s="1853" t="s">
        <v>22</v>
      </c>
      <c r="H307" s="1853" t="s">
        <v>22</v>
      </c>
      <c r="I307" s="1853" t="s">
        <v>906</v>
      </c>
    </row>
    <row customHeight="1" ht="11.25">
      <c r="A308" s="1853" t="s">
        <v>2830</v>
      </c>
      <c r="B308" s="1853" t="s">
        <v>16</v>
      </c>
      <c r="C308" s="1853" t="s">
        <v>3416</v>
      </c>
      <c r="D308" s="1853" t="s">
        <v>3417</v>
      </c>
      <c r="E308" s="1853" t="s">
        <v>3418</v>
      </c>
      <c r="F308" s="1853" t="s">
        <v>2896</v>
      </c>
      <c r="G308" s="1853" t="s">
        <v>3419</v>
      </c>
      <c r="H308" s="1853" t="s">
        <v>22</v>
      </c>
      <c r="I308" s="1853" t="s">
        <v>906</v>
      </c>
    </row>
    <row customHeight="1" ht="11.25">
      <c r="A309" s="1853" t="s">
        <v>2830</v>
      </c>
      <c r="B309" s="1853" t="s">
        <v>16</v>
      </c>
      <c r="C309" s="1853" t="s">
        <v>3420</v>
      </c>
      <c r="D309" s="1853" t="s">
        <v>3071</v>
      </c>
      <c r="E309" s="1853" t="s">
        <v>3421</v>
      </c>
      <c r="F309" s="1853" t="s">
        <v>2948</v>
      </c>
      <c r="G309" s="1853" t="s">
        <v>3422</v>
      </c>
      <c r="H309" s="1853" t="s">
        <v>3423</v>
      </c>
      <c r="I309" s="1853" t="s">
        <v>906</v>
      </c>
    </row>
    <row customHeight="1" ht="11.25">
      <c r="A310" s="1853" t="s">
        <v>2830</v>
      </c>
      <c r="B310" s="1853" t="s">
        <v>16</v>
      </c>
      <c r="C310" s="1853" t="s">
        <v>3070</v>
      </c>
      <c r="D310" s="1853" t="s">
        <v>3071</v>
      </c>
      <c r="E310" s="1853" t="s">
        <v>3072</v>
      </c>
      <c r="F310" s="1853" t="s">
        <v>2948</v>
      </c>
      <c r="G310" s="1853" t="s">
        <v>3073</v>
      </c>
      <c r="H310" s="1853" t="s">
        <v>22</v>
      </c>
      <c r="I310" s="1853" t="s">
        <v>906</v>
      </c>
    </row>
    <row customHeight="1" ht="11.25">
      <c r="A311" s="1853" t="s">
        <v>2830</v>
      </c>
      <c r="B311" s="1853" t="s">
        <v>16</v>
      </c>
      <c r="C311" s="1853" t="s">
        <v>3077</v>
      </c>
      <c r="D311" s="1853" t="s">
        <v>3078</v>
      </c>
      <c r="E311" s="1853" t="s">
        <v>3079</v>
      </c>
      <c r="F311" s="1853" t="s">
        <v>3080</v>
      </c>
      <c r="G311" s="1853" t="s">
        <v>22</v>
      </c>
      <c r="H311" s="1853" t="s">
        <v>22</v>
      </c>
      <c r="I311" s="1853" t="s">
        <v>906</v>
      </c>
    </row>
    <row customHeight="1" ht="11.25">
      <c r="A312" s="1853" t="s">
        <v>2830</v>
      </c>
      <c r="B312" s="1853" t="s">
        <v>16</v>
      </c>
      <c r="C312" s="1853" t="s">
        <v>3323</v>
      </c>
      <c r="D312" s="1853" t="s">
        <v>3324</v>
      </c>
      <c r="E312" s="1853" t="s">
        <v>3325</v>
      </c>
      <c r="F312" s="1853" t="s">
        <v>2848</v>
      </c>
      <c r="G312" s="1853" t="s">
        <v>22</v>
      </c>
      <c r="H312" s="1853" t="s">
        <v>22</v>
      </c>
      <c r="I312" s="1853" t="s">
        <v>906</v>
      </c>
    </row>
    <row customHeight="1" ht="11.25">
      <c r="A313" s="1853" t="s">
        <v>2830</v>
      </c>
      <c r="B313" s="1853" t="s">
        <v>16</v>
      </c>
      <c r="C313" s="1853" t="s">
        <v>3326</v>
      </c>
      <c r="D313" s="1853" t="s">
        <v>3327</v>
      </c>
      <c r="E313" s="1853" t="s">
        <v>3328</v>
      </c>
      <c r="F313" s="1853" t="s">
        <v>2888</v>
      </c>
      <c r="G313" s="1853" t="s">
        <v>3329</v>
      </c>
      <c r="H313" s="1853" t="s">
        <v>22</v>
      </c>
      <c r="I313" s="1853" t="s">
        <v>906</v>
      </c>
    </row>
    <row customHeight="1" ht="11.25">
      <c r="A314" s="1853" t="s">
        <v>2830</v>
      </c>
      <c r="B314" s="1853" t="s">
        <v>16</v>
      </c>
      <c r="C314" s="1853" t="s">
        <v>3108</v>
      </c>
      <c r="D314" s="1853" t="s">
        <v>3109</v>
      </c>
      <c r="E314" s="1853" t="s">
        <v>3110</v>
      </c>
      <c r="F314" s="1853" t="s">
        <v>2944</v>
      </c>
      <c r="G314" s="1853" t="s">
        <v>22</v>
      </c>
      <c r="H314" s="1853" t="s">
        <v>22</v>
      </c>
      <c r="I314" s="1853" t="s">
        <v>906</v>
      </c>
    </row>
    <row customHeight="1" ht="11.25">
      <c r="A315" s="1853" t="s">
        <v>2830</v>
      </c>
      <c r="B315" s="1853" t="s">
        <v>16</v>
      </c>
      <c r="C315" s="1853" t="s">
        <v>3130</v>
      </c>
      <c r="D315" s="1853" t="s">
        <v>3131</v>
      </c>
      <c r="E315" s="1853" t="s">
        <v>3132</v>
      </c>
      <c r="F315" s="1853" t="s">
        <v>2948</v>
      </c>
      <c r="G315" s="1853" t="s">
        <v>3133</v>
      </c>
      <c r="H315" s="1853" t="s">
        <v>22</v>
      </c>
      <c r="I315" s="1853" t="s">
        <v>906</v>
      </c>
    </row>
    <row customHeight="1" ht="11.25">
      <c r="A316" s="1853" t="s">
        <v>2830</v>
      </c>
      <c r="B316" s="1853" t="s">
        <v>16</v>
      </c>
      <c r="C316" s="1853" t="s">
        <v>3134</v>
      </c>
      <c r="D316" s="1853" t="s">
        <v>3135</v>
      </c>
      <c r="E316" s="1853" t="s">
        <v>3136</v>
      </c>
      <c r="F316" s="1853" t="s">
        <v>2948</v>
      </c>
      <c r="G316" s="1853" t="s">
        <v>3137</v>
      </c>
      <c r="H316" s="1853" t="s">
        <v>22</v>
      </c>
      <c r="I316" s="1853" t="s">
        <v>906</v>
      </c>
    </row>
    <row customHeight="1" ht="11.25">
      <c r="A317" s="1853" t="s">
        <v>2830</v>
      </c>
      <c r="B317" s="1853" t="s">
        <v>16</v>
      </c>
      <c r="C317" s="1853" t="s">
        <v>3424</v>
      </c>
      <c r="D317" s="1853" t="s">
        <v>3425</v>
      </c>
      <c r="E317" s="1853" t="s">
        <v>3426</v>
      </c>
      <c r="F317" s="1853" t="s">
        <v>2948</v>
      </c>
      <c r="G317" s="1853" t="s">
        <v>3137</v>
      </c>
      <c r="H317" s="1853" t="s">
        <v>22</v>
      </c>
      <c r="I317" s="1853" t="s">
        <v>906</v>
      </c>
    </row>
    <row customHeight="1" ht="11.25">
      <c r="A318" s="1853" t="s">
        <v>2830</v>
      </c>
      <c r="B318" s="1853" t="s">
        <v>16</v>
      </c>
      <c r="C318" s="1853" t="s">
        <v>3336</v>
      </c>
      <c r="D318" s="1853" t="s">
        <v>3337</v>
      </c>
      <c r="E318" s="1853" t="s">
        <v>3338</v>
      </c>
      <c r="F318" s="1853" t="s">
        <v>3339</v>
      </c>
      <c r="G318" s="1853" t="s">
        <v>22</v>
      </c>
      <c r="H318" s="1853" t="s">
        <v>22</v>
      </c>
      <c r="I318" s="1853" t="s">
        <v>906</v>
      </c>
    </row>
    <row customHeight="1" ht="11.25">
      <c r="A319" s="1853" t="s">
        <v>2830</v>
      </c>
      <c r="B319" s="1853" t="s">
        <v>16</v>
      </c>
      <c r="C319" s="1853" t="s">
        <v>3340</v>
      </c>
      <c r="D319" s="1853" t="s">
        <v>3341</v>
      </c>
      <c r="E319" s="1853" t="s">
        <v>3342</v>
      </c>
      <c r="F319" s="1853" t="s">
        <v>2860</v>
      </c>
      <c r="G319" s="1853" t="s">
        <v>3343</v>
      </c>
      <c r="H319" s="1853" t="s">
        <v>22</v>
      </c>
      <c r="I319" s="1853" t="s">
        <v>906</v>
      </c>
    </row>
    <row customHeight="1" ht="11.25">
      <c r="A320" s="1853" t="s">
        <v>2830</v>
      </c>
      <c r="B320" s="1853" t="s">
        <v>16</v>
      </c>
      <c r="C320" s="1853" t="s">
        <v>3160</v>
      </c>
      <c r="D320" s="1853" t="s">
        <v>3161</v>
      </c>
      <c r="E320" s="1853" t="s">
        <v>3162</v>
      </c>
      <c r="F320" s="1853" t="s">
        <v>2892</v>
      </c>
      <c r="G320" s="1853" t="s">
        <v>22</v>
      </c>
      <c r="H320" s="1853" t="s">
        <v>22</v>
      </c>
      <c r="I320" s="1853" t="s">
        <v>906</v>
      </c>
    </row>
    <row customHeight="1" ht="11.25">
      <c r="A321" s="1853" t="s">
        <v>2830</v>
      </c>
      <c r="B321" s="1853" t="s">
        <v>16</v>
      </c>
      <c r="C321" s="1853" t="s">
        <v>3163</v>
      </c>
      <c r="D321" s="1853" t="s">
        <v>3164</v>
      </c>
      <c r="E321" s="1853" t="s">
        <v>3165</v>
      </c>
      <c r="F321" s="1853" t="s">
        <v>2860</v>
      </c>
      <c r="G321" s="1853" t="s">
        <v>3166</v>
      </c>
      <c r="H321" s="1853" t="s">
        <v>22</v>
      </c>
      <c r="I321" s="1853" t="s">
        <v>906</v>
      </c>
    </row>
    <row customHeight="1" ht="11.25">
      <c r="A322" s="1853" t="s">
        <v>2830</v>
      </c>
      <c r="B322" s="1853" t="s">
        <v>16</v>
      </c>
      <c r="C322" s="1853" t="s">
        <v>3178</v>
      </c>
      <c r="D322" s="1853" t="s">
        <v>3179</v>
      </c>
      <c r="E322" s="1853" t="s">
        <v>3180</v>
      </c>
      <c r="F322" s="1853" t="s">
        <v>2888</v>
      </c>
      <c r="G322" s="1853" t="s">
        <v>22</v>
      </c>
      <c r="H322" s="1853" t="s">
        <v>22</v>
      </c>
      <c r="I322" s="1853" t="s">
        <v>906</v>
      </c>
    </row>
    <row customHeight="1" ht="11.25">
      <c r="A323" s="1853" t="s">
        <v>2830</v>
      </c>
      <c r="B323" s="1853" t="s">
        <v>16</v>
      </c>
      <c r="C323" s="1853" t="s">
        <v>3344</v>
      </c>
      <c r="D323" s="1853" t="s">
        <v>3345</v>
      </c>
      <c r="E323" s="1853" t="s">
        <v>3346</v>
      </c>
      <c r="F323" s="1853" t="s">
        <v>2948</v>
      </c>
      <c r="G323" s="1853" t="s">
        <v>22</v>
      </c>
      <c r="H323" s="1853" t="s">
        <v>22</v>
      </c>
      <c r="I323" s="1853" t="s">
        <v>906</v>
      </c>
    </row>
    <row customHeight="1" ht="11.25">
      <c r="A324" s="1853" t="s">
        <v>2830</v>
      </c>
      <c r="B324" s="1853" t="s">
        <v>16</v>
      </c>
      <c r="C324" s="1853" t="s">
        <v>3351</v>
      </c>
      <c r="D324" s="1853" t="s">
        <v>3352</v>
      </c>
      <c r="E324" s="1853" t="s">
        <v>3353</v>
      </c>
      <c r="F324" s="1853" t="s">
        <v>2888</v>
      </c>
      <c r="G324" s="1853" t="s">
        <v>3354</v>
      </c>
      <c r="H324" s="1853" t="s">
        <v>22</v>
      </c>
      <c r="I324" s="1853" t="s">
        <v>906</v>
      </c>
    </row>
    <row customHeight="1" ht="11.25">
      <c r="A325" s="1853" t="s">
        <v>2830</v>
      </c>
      <c r="B325" s="1853" t="s">
        <v>16</v>
      </c>
      <c r="C325" s="1853" t="s">
        <v>3355</v>
      </c>
      <c r="D325" s="1853" t="s">
        <v>3356</v>
      </c>
      <c r="E325" s="1853" t="s">
        <v>3357</v>
      </c>
      <c r="F325" s="1853" t="s">
        <v>2888</v>
      </c>
      <c r="G325" s="1853" t="s">
        <v>3358</v>
      </c>
      <c r="H325" s="1853" t="s">
        <v>22</v>
      </c>
      <c r="I325" s="1853" t="s">
        <v>906</v>
      </c>
    </row>
    <row customHeight="1" ht="11.25">
      <c r="A326" s="1853" t="s">
        <v>2830</v>
      </c>
      <c r="B326" s="1853" t="s">
        <v>16</v>
      </c>
      <c r="C326" s="1853" t="s">
        <v>3193</v>
      </c>
      <c r="D326" s="1853" t="s">
        <v>3194</v>
      </c>
      <c r="E326" s="1853" t="s">
        <v>3195</v>
      </c>
      <c r="F326" s="1853" t="s">
        <v>2860</v>
      </c>
      <c r="G326" s="1853" t="s">
        <v>22</v>
      </c>
      <c r="H326" s="1853" t="s">
        <v>22</v>
      </c>
      <c r="I326" s="1853" t="s">
        <v>906</v>
      </c>
    </row>
    <row customHeight="1" ht="11.25">
      <c r="A327" s="1853" t="s">
        <v>2830</v>
      </c>
      <c r="B327" s="1853" t="s">
        <v>16</v>
      </c>
      <c r="C327" s="1853" t="s">
        <v>3359</v>
      </c>
      <c r="D327" s="1853" t="s">
        <v>3360</v>
      </c>
      <c r="E327" s="1853" t="s">
        <v>3361</v>
      </c>
      <c r="F327" s="1853" t="s">
        <v>2911</v>
      </c>
      <c r="G327" s="1853" t="s">
        <v>3362</v>
      </c>
      <c r="H327" s="1853" t="s">
        <v>22</v>
      </c>
      <c r="I327" s="1853" t="s">
        <v>906</v>
      </c>
    </row>
    <row customHeight="1" ht="11.25">
      <c r="A328" s="1853" t="s">
        <v>2830</v>
      </c>
      <c r="B328" s="1853" t="s">
        <v>16</v>
      </c>
      <c r="C328" s="1853" t="s">
        <v>3427</v>
      </c>
      <c r="D328" s="1853" t="s">
        <v>3428</v>
      </c>
      <c r="E328" s="1853" t="s">
        <v>3429</v>
      </c>
      <c r="F328" s="1853" t="s">
        <v>2904</v>
      </c>
      <c r="G328" s="1853" t="s">
        <v>22</v>
      </c>
      <c r="H328" s="1853" t="s">
        <v>22</v>
      </c>
      <c r="I328" s="1853" t="s">
        <v>906</v>
      </c>
    </row>
    <row customHeight="1" ht="11.25">
      <c r="A329" s="1853" t="s">
        <v>2830</v>
      </c>
      <c r="B329" s="1853" t="s">
        <v>16</v>
      </c>
      <c r="C329" s="1853" t="s">
        <v>3199</v>
      </c>
      <c r="D329" s="1853" t="s">
        <v>3200</v>
      </c>
      <c r="E329" s="1853" t="s">
        <v>3201</v>
      </c>
      <c r="F329" s="1853" t="s">
        <v>2868</v>
      </c>
      <c r="G329" s="1853" t="s">
        <v>22</v>
      </c>
      <c r="H329" s="1853" t="s">
        <v>22</v>
      </c>
      <c r="I329" s="1853" t="s">
        <v>906</v>
      </c>
    </row>
    <row customHeight="1" ht="11.25">
      <c r="A330" s="1853" t="s">
        <v>2830</v>
      </c>
      <c r="B330" s="1853" t="s">
        <v>16</v>
      </c>
      <c r="C330" s="1853" t="s">
        <v>3202</v>
      </c>
      <c r="D330" s="1853" t="s">
        <v>3200</v>
      </c>
      <c r="E330" s="1853" t="s">
        <v>3201</v>
      </c>
      <c r="F330" s="1853" t="s">
        <v>2948</v>
      </c>
      <c r="G330" s="1853" t="s">
        <v>3203</v>
      </c>
      <c r="H330" s="1853" t="s">
        <v>22</v>
      </c>
      <c r="I330" s="1853" t="s">
        <v>906</v>
      </c>
    </row>
    <row customHeight="1" ht="11.25">
      <c r="A331" s="1853" t="s">
        <v>2830</v>
      </c>
      <c r="B331" s="1853" t="s">
        <v>16</v>
      </c>
      <c r="C331" s="1853" t="s">
        <v>3363</v>
      </c>
      <c r="D331" s="1853" t="s">
        <v>3364</v>
      </c>
      <c r="E331" s="1853" t="s">
        <v>3365</v>
      </c>
      <c r="F331" s="1853" t="s">
        <v>3366</v>
      </c>
      <c r="G331" s="1853" t="s">
        <v>3367</v>
      </c>
      <c r="H331" s="1853" t="s">
        <v>22</v>
      </c>
      <c r="I331" s="1853" t="s">
        <v>906</v>
      </c>
    </row>
    <row customHeight="1" ht="11.25">
      <c r="A332" s="1853" t="s">
        <v>2830</v>
      </c>
      <c r="B332" s="1853" t="s">
        <v>16</v>
      </c>
      <c r="C332" s="1853" t="s">
        <v>3371</v>
      </c>
      <c r="D332" s="1853" t="s">
        <v>3372</v>
      </c>
      <c r="E332" s="1853" t="s">
        <v>3373</v>
      </c>
      <c r="F332" s="1853" t="s">
        <v>3374</v>
      </c>
      <c r="G332" s="1853" t="s">
        <v>22</v>
      </c>
      <c r="H332" s="1853" t="s">
        <v>22</v>
      </c>
      <c r="I332" s="1853" t="s">
        <v>906</v>
      </c>
    </row>
    <row customHeight="1" ht="11.25">
      <c r="A333" s="1853" t="s">
        <v>2830</v>
      </c>
      <c r="B333" s="1853" t="s">
        <v>16</v>
      </c>
      <c r="C333" s="1853" t="s">
        <v>3212</v>
      </c>
      <c r="D333" s="1853" t="s">
        <v>3213</v>
      </c>
      <c r="E333" s="1853" t="s">
        <v>3214</v>
      </c>
      <c r="F333" s="1853" t="s">
        <v>2856</v>
      </c>
      <c r="G333" s="1853" t="s">
        <v>22</v>
      </c>
      <c r="H333" s="1853" t="s">
        <v>22</v>
      </c>
      <c r="I333" s="1853" t="s">
        <v>906</v>
      </c>
    </row>
    <row customHeight="1" ht="11.25">
      <c r="A334" s="1853" t="s">
        <v>2830</v>
      </c>
      <c r="B334" s="1853" t="s">
        <v>16</v>
      </c>
      <c r="C334" s="1853" t="s">
        <v>3215</v>
      </c>
      <c r="D334" s="1853" t="s">
        <v>3216</v>
      </c>
      <c r="E334" s="1853" t="s">
        <v>3217</v>
      </c>
      <c r="F334" s="1853" t="s">
        <v>2856</v>
      </c>
      <c r="G334" s="1853" t="s">
        <v>22</v>
      </c>
      <c r="H334" s="1853" t="s">
        <v>22</v>
      </c>
      <c r="I334" s="1853" t="s">
        <v>906</v>
      </c>
    </row>
    <row customHeight="1" ht="11.25">
      <c r="A335" s="1853" t="s">
        <v>2830</v>
      </c>
      <c r="B335" s="1853" t="s">
        <v>16</v>
      </c>
      <c r="C335" s="1853" t="s">
        <v>3375</v>
      </c>
      <c r="D335" s="1853" t="s">
        <v>3376</v>
      </c>
      <c r="E335" s="1853" t="s">
        <v>3377</v>
      </c>
      <c r="F335" s="1853" t="s">
        <v>2896</v>
      </c>
      <c r="G335" s="1853" t="s">
        <v>3378</v>
      </c>
      <c r="H335" s="1853" t="s">
        <v>22</v>
      </c>
      <c r="I335" s="1853" t="s">
        <v>906</v>
      </c>
    </row>
    <row customHeight="1" ht="11.25">
      <c r="A336" s="1853" t="s">
        <v>2830</v>
      </c>
      <c r="B336" s="1853" t="s">
        <v>16</v>
      </c>
      <c r="C336" s="1853" t="s">
        <v>3218</v>
      </c>
      <c r="D336" s="1853" t="s">
        <v>46</v>
      </c>
      <c r="E336" s="1853" t="s">
        <v>49</v>
      </c>
      <c r="F336" s="1853" t="s">
        <v>2904</v>
      </c>
      <c r="G336" s="1853" t="s">
        <v>22</v>
      </c>
      <c r="H336" s="1853" t="s">
        <v>22</v>
      </c>
      <c r="I336" s="1853" t="s">
        <v>906</v>
      </c>
    </row>
    <row customHeight="1" ht="11.25">
      <c r="A337" s="1853" t="s">
        <v>2830</v>
      </c>
      <c r="B337" s="1853" t="s">
        <v>16</v>
      </c>
      <c r="C337" s="1853" t="s">
        <v>13</v>
      </c>
      <c r="D337" s="1853" t="s">
        <v>46</v>
      </c>
      <c r="E337" s="1853" t="s">
        <v>49</v>
      </c>
      <c r="F337" s="1853" t="s">
        <v>51</v>
      </c>
      <c r="G337" s="1853" t="s">
        <v>22</v>
      </c>
      <c r="H337" s="1853" t="s">
        <v>22</v>
      </c>
      <c r="I337" s="1853" t="s">
        <v>906</v>
      </c>
    </row>
    <row customHeight="1" ht="11.25">
      <c r="A338" s="1853" t="s">
        <v>2830</v>
      </c>
      <c r="B338" s="1853" t="s">
        <v>16</v>
      </c>
      <c r="C338" s="1853" t="s">
        <v>3219</v>
      </c>
      <c r="D338" s="1853" t="s">
        <v>3220</v>
      </c>
      <c r="E338" s="1853" t="s">
        <v>3221</v>
      </c>
      <c r="F338" s="1853" t="s">
        <v>3222</v>
      </c>
      <c r="G338" s="1853" t="s">
        <v>22</v>
      </c>
      <c r="H338" s="1853" t="s">
        <v>22</v>
      </c>
      <c r="I338" s="1853" t="s">
        <v>906</v>
      </c>
    </row>
    <row customHeight="1" ht="11.25">
      <c r="A339" s="1853" t="s">
        <v>2830</v>
      </c>
      <c r="B339" s="1853" t="s">
        <v>16</v>
      </c>
      <c r="C339" s="1853" t="s">
        <v>3223</v>
      </c>
      <c r="D339" s="1853" t="s">
        <v>3224</v>
      </c>
      <c r="E339" s="1853" t="s">
        <v>3225</v>
      </c>
      <c r="F339" s="1853" t="s">
        <v>2896</v>
      </c>
      <c r="G339" s="1853" t="s">
        <v>22</v>
      </c>
      <c r="H339" s="1853" t="s">
        <v>22</v>
      </c>
      <c r="I339" s="1853" t="s">
        <v>906</v>
      </c>
    </row>
    <row customHeight="1" ht="11.25">
      <c r="A340" s="1853" t="s">
        <v>2830</v>
      </c>
      <c r="B340" s="1853" t="s">
        <v>16</v>
      </c>
      <c r="C340" s="1853" t="s">
        <v>3379</v>
      </c>
      <c r="D340" s="1853" t="s">
        <v>3380</v>
      </c>
      <c r="E340" s="1853" t="s">
        <v>3381</v>
      </c>
      <c r="F340" s="1853" t="s">
        <v>2868</v>
      </c>
      <c r="G340" s="1853" t="s">
        <v>22</v>
      </c>
      <c r="H340" s="1853" t="s">
        <v>22</v>
      </c>
      <c r="I340" s="1853" t="s">
        <v>906</v>
      </c>
    </row>
    <row customHeight="1" ht="11.25">
      <c r="A341" s="1853" t="s">
        <v>2830</v>
      </c>
      <c r="B341" s="1853" t="s">
        <v>16</v>
      </c>
      <c r="C341" s="1853" t="s">
        <v>3226</v>
      </c>
      <c r="D341" s="1853" t="s">
        <v>3227</v>
      </c>
      <c r="E341" s="1853" t="s">
        <v>3228</v>
      </c>
      <c r="F341" s="1853" t="s">
        <v>3229</v>
      </c>
      <c r="G341" s="1853" t="s">
        <v>22</v>
      </c>
      <c r="H341" s="1853" t="s">
        <v>22</v>
      </c>
      <c r="I341" s="1853" t="s">
        <v>906</v>
      </c>
    </row>
    <row customHeight="1" ht="11.25">
      <c r="A342" s="1853" t="s">
        <v>2830</v>
      </c>
      <c r="B342" s="1853" t="s">
        <v>16</v>
      </c>
      <c r="C342" s="1853" t="s">
        <v>3230</v>
      </c>
      <c r="D342" s="1853" t="s">
        <v>3231</v>
      </c>
      <c r="E342" s="1853" t="s">
        <v>3232</v>
      </c>
      <c r="F342" s="1853" t="s">
        <v>3233</v>
      </c>
      <c r="G342" s="1853" t="s">
        <v>22</v>
      </c>
      <c r="H342" s="1853" t="s">
        <v>22</v>
      </c>
      <c r="I342" s="1853" t="s">
        <v>906</v>
      </c>
    </row>
    <row customHeight="1" ht="11.25">
      <c r="A343" s="1853" t="s">
        <v>2830</v>
      </c>
      <c r="B343" s="1853" t="s">
        <v>16</v>
      </c>
      <c r="C343" s="1853" t="s">
        <v>3388</v>
      </c>
      <c r="D343" s="1853" t="s">
        <v>3389</v>
      </c>
      <c r="E343" s="1853" t="s">
        <v>3390</v>
      </c>
      <c r="F343" s="1853" t="s">
        <v>2860</v>
      </c>
      <c r="G343" s="1853" t="s">
        <v>22</v>
      </c>
      <c r="H343" s="1853" t="s">
        <v>22</v>
      </c>
      <c r="I343" s="1853" t="s">
        <v>906</v>
      </c>
    </row>
    <row customHeight="1" ht="11.25">
      <c r="A344" s="1853" t="s">
        <v>2830</v>
      </c>
      <c r="B344" s="1853" t="s">
        <v>16</v>
      </c>
      <c r="C344" s="1853" t="s">
        <v>3237</v>
      </c>
      <c r="D344" s="1853" t="s">
        <v>3238</v>
      </c>
      <c r="E344" s="1853" t="s">
        <v>3239</v>
      </c>
      <c r="F344" s="1853" t="s">
        <v>3240</v>
      </c>
      <c r="G344" s="1853" t="s">
        <v>3241</v>
      </c>
      <c r="H344" s="1853" t="s">
        <v>22</v>
      </c>
      <c r="I344" s="1853" t="s">
        <v>906</v>
      </c>
    </row>
    <row customHeight="1" ht="11.25">
      <c r="A345" s="1853" t="s">
        <v>2830</v>
      </c>
      <c r="B345" s="1853" t="s">
        <v>16</v>
      </c>
      <c r="C345" s="1853" t="s">
        <v>3252</v>
      </c>
      <c r="D345" s="1853" t="s">
        <v>3253</v>
      </c>
      <c r="E345" s="1853" t="s">
        <v>3221</v>
      </c>
      <c r="F345" s="1853" t="s">
        <v>3254</v>
      </c>
      <c r="G345" s="1853" t="s">
        <v>3255</v>
      </c>
      <c r="H345" s="1853" t="s">
        <v>22</v>
      </c>
      <c r="I345" s="1853" t="s">
        <v>906</v>
      </c>
    </row>
    <row customHeight="1" ht="11.25">
      <c r="A346" s="1853" t="s">
        <v>2830</v>
      </c>
      <c r="B346" s="1853" t="s">
        <v>16</v>
      </c>
      <c r="C346" s="1853" t="s">
        <v>3260</v>
      </c>
      <c r="D346" s="1853" t="s">
        <v>3261</v>
      </c>
      <c r="E346" s="1853" t="s">
        <v>3262</v>
      </c>
      <c r="F346" s="1853" t="s">
        <v>3263</v>
      </c>
      <c r="G346" s="1853" t="s">
        <v>22</v>
      </c>
      <c r="H346" s="1853" t="s">
        <v>22</v>
      </c>
      <c r="I346" s="1853" t="s">
        <v>906</v>
      </c>
    </row>
    <row customHeight="1" ht="11.25">
      <c r="A347" s="1853" t="s">
        <v>2830</v>
      </c>
      <c r="B347" s="1853" t="s">
        <v>16</v>
      </c>
      <c r="C347" s="1853" t="s">
        <v>3430</v>
      </c>
      <c r="D347" s="1853" t="s">
        <v>3431</v>
      </c>
      <c r="E347" s="1853" t="s">
        <v>3432</v>
      </c>
      <c r="F347" s="1853" t="s">
        <v>2888</v>
      </c>
      <c r="G347" s="1853" t="s">
        <v>3433</v>
      </c>
      <c r="H347" s="1853" t="s">
        <v>22</v>
      </c>
      <c r="I347" s="1853" t="s">
        <v>2203</v>
      </c>
    </row>
    <row customHeight="1" ht="11.25">
      <c r="A348" s="1853" t="s">
        <v>2830</v>
      </c>
      <c r="B348" s="1853" t="s">
        <v>16</v>
      </c>
      <c r="C348" s="1853" t="s">
        <v>2869</v>
      </c>
      <c r="D348" s="1853" t="s">
        <v>2870</v>
      </c>
      <c r="E348" s="1853" t="s">
        <v>2871</v>
      </c>
      <c r="F348" s="1853" t="s">
        <v>2872</v>
      </c>
      <c r="G348" s="1853" t="s">
        <v>22</v>
      </c>
      <c r="H348" s="1853" t="s">
        <v>22</v>
      </c>
      <c r="I348" s="1853" t="s">
        <v>2203</v>
      </c>
    </row>
    <row customHeight="1" ht="11.25">
      <c r="A349" s="1853" t="s">
        <v>2830</v>
      </c>
      <c r="B349" s="1853" t="s">
        <v>16</v>
      </c>
      <c r="C349" s="1853" t="s">
        <v>3434</v>
      </c>
      <c r="D349" s="1853" t="s">
        <v>3435</v>
      </c>
      <c r="E349" s="1853" t="s">
        <v>3436</v>
      </c>
      <c r="F349" s="1853" t="s">
        <v>2948</v>
      </c>
      <c r="G349" s="1853" t="s">
        <v>22</v>
      </c>
      <c r="H349" s="1853" t="s">
        <v>22</v>
      </c>
      <c r="I349" s="1853" t="s">
        <v>2203</v>
      </c>
    </row>
    <row customHeight="1" ht="11.25">
      <c r="A350" s="1853" t="s">
        <v>2830</v>
      </c>
      <c r="B350" s="1853" t="s">
        <v>16</v>
      </c>
      <c r="C350" s="1853" t="s">
        <v>3437</v>
      </c>
      <c r="D350" s="1853" t="s">
        <v>3438</v>
      </c>
      <c r="E350" s="1853" t="s">
        <v>3439</v>
      </c>
      <c r="F350" s="1853" t="s">
        <v>2868</v>
      </c>
      <c r="G350" s="1853" t="s">
        <v>22</v>
      </c>
      <c r="H350" s="1853" t="s">
        <v>22</v>
      </c>
      <c r="I350" s="1853" t="s">
        <v>2203</v>
      </c>
    </row>
    <row customHeight="1" ht="11.25">
      <c r="A351" s="1853" t="s">
        <v>2830</v>
      </c>
      <c r="B351" s="1853" t="s">
        <v>16</v>
      </c>
      <c r="C351" s="1853" t="s">
        <v>3440</v>
      </c>
      <c r="D351" s="1853" t="s">
        <v>3441</v>
      </c>
      <c r="E351" s="1853" t="s">
        <v>3442</v>
      </c>
      <c r="F351" s="1853" t="s">
        <v>574</v>
      </c>
      <c r="G351" s="1853" t="s">
        <v>22</v>
      </c>
      <c r="H351" s="1853" t="s">
        <v>22</v>
      </c>
      <c r="I351" s="1853" t="s">
        <v>2203</v>
      </c>
    </row>
    <row customHeight="1" ht="11.25">
      <c r="A352" s="1853" t="s">
        <v>2830</v>
      </c>
      <c r="B352" s="1853" t="s">
        <v>16</v>
      </c>
      <c r="C352" s="1853" t="s">
        <v>3443</v>
      </c>
      <c r="D352" s="1853" t="s">
        <v>3444</v>
      </c>
      <c r="E352" s="1853" t="s">
        <v>3445</v>
      </c>
      <c r="F352" s="1853" t="s">
        <v>2888</v>
      </c>
      <c r="G352" s="1853" t="s">
        <v>3446</v>
      </c>
      <c r="H352" s="1853" t="s">
        <v>22</v>
      </c>
      <c r="I352" s="1853" t="s">
        <v>2203</v>
      </c>
    </row>
    <row customHeight="1" ht="11.25">
      <c r="A353" s="1853" t="s">
        <v>2830</v>
      </c>
      <c r="B353" s="1853" t="s">
        <v>16</v>
      </c>
      <c r="C353" s="1853" t="s">
        <v>3447</v>
      </c>
      <c r="D353" s="1853" t="s">
        <v>3448</v>
      </c>
      <c r="E353" s="1853" t="s">
        <v>3449</v>
      </c>
      <c r="F353" s="1853" t="s">
        <v>2888</v>
      </c>
      <c r="G353" s="1853" t="s">
        <v>3450</v>
      </c>
      <c r="H353" s="1853" t="s">
        <v>22</v>
      </c>
      <c r="I353" s="1853" t="s">
        <v>2203</v>
      </c>
    </row>
    <row customHeight="1" ht="11.25">
      <c r="A354" s="1853" t="s">
        <v>2830</v>
      </c>
      <c r="B354" s="1853" t="s">
        <v>16</v>
      </c>
      <c r="C354" s="1853" t="s">
        <v>22</v>
      </c>
      <c r="D354" s="1853" t="s">
        <v>2955</v>
      </c>
      <c r="E354" s="1853" t="s">
        <v>2956</v>
      </c>
      <c r="F354" s="1853" t="s">
        <v>2896</v>
      </c>
      <c r="G354" s="1853" t="s">
        <v>22</v>
      </c>
      <c r="H354" s="1853" t="s">
        <v>22</v>
      </c>
      <c r="I354" s="1853" t="s">
        <v>2203</v>
      </c>
    </row>
    <row customHeight="1" ht="11.25">
      <c r="A355" s="1853" t="s">
        <v>2830</v>
      </c>
      <c r="B355" s="1853" t="s">
        <v>16</v>
      </c>
      <c r="C355" s="1853" t="s">
        <v>2957</v>
      </c>
      <c r="D355" s="1853" t="s">
        <v>2958</v>
      </c>
      <c r="E355" s="1853" t="s">
        <v>2959</v>
      </c>
      <c r="F355" s="1853" t="s">
        <v>2960</v>
      </c>
      <c r="G355" s="1853" t="s">
        <v>22</v>
      </c>
      <c r="H355" s="1853" t="s">
        <v>22</v>
      </c>
      <c r="I355" s="1853" t="s">
        <v>2203</v>
      </c>
    </row>
    <row customHeight="1" ht="11.25">
      <c r="A356" s="1853" t="s">
        <v>2830</v>
      </c>
      <c r="B356" s="1853" t="s">
        <v>16</v>
      </c>
      <c r="C356" s="1853" t="s">
        <v>3451</v>
      </c>
      <c r="D356" s="1853" t="s">
        <v>3452</v>
      </c>
      <c r="E356" s="1853" t="s">
        <v>3453</v>
      </c>
      <c r="F356" s="1853" t="s">
        <v>2856</v>
      </c>
      <c r="G356" s="1853" t="s">
        <v>22</v>
      </c>
      <c r="H356" s="1853" t="s">
        <v>22</v>
      </c>
      <c r="I356" s="1853" t="s">
        <v>2203</v>
      </c>
    </row>
    <row customHeight="1" ht="11.25">
      <c r="A357" s="1853" t="s">
        <v>2830</v>
      </c>
      <c r="B357" s="1853" t="s">
        <v>16</v>
      </c>
      <c r="C357" s="1853" t="s">
        <v>3454</v>
      </c>
      <c r="D357" s="1853" t="s">
        <v>3455</v>
      </c>
      <c r="E357" s="1853" t="s">
        <v>3456</v>
      </c>
      <c r="F357" s="1853" t="s">
        <v>2888</v>
      </c>
      <c r="G357" s="1853" t="s">
        <v>22</v>
      </c>
      <c r="H357" s="1853" t="s">
        <v>22</v>
      </c>
      <c r="I357" s="1853" t="s">
        <v>2203</v>
      </c>
    </row>
    <row customHeight="1" ht="11.25">
      <c r="A358" s="1853" t="s">
        <v>2830</v>
      </c>
      <c r="B358" s="1853" t="s">
        <v>16</v>
      </c>
      <c r="C358" s="1853" t="s">
        <v>3457</v>
      </c>
      <c r="D358" s="1853" t="s">
        <v>3458</v>
      </c>
      <c r="E358" s="1853" t="s">
        <v>3459</v>
      </c>
      <c r="F358" s="1853" t="s">
        <v>2960</v>
      </c>
      <c r="G358" s="1853" t="s">
        <v>3460</v>
      </c>
      <c r="H358" s="1853" t="s">
        <v>22</v>
      </c>
      <c r="I358" s="1853" t="s">
        <v>2203</v>
      </c>
    </row>
    <row customHeight="1" ht="11.25">
      <c r="A359" s="1853" t="s">
        <v>2830</v>
      </c>
      <c r="B359" s="1853" t="s">
        <v>16</v>
      </c>
      <c r="C359" s="1853" t="s">
        <v>3461</v>
      </c>
      <c r="D359" s="1853" t="s">
        <v>3462</v>
      </c>
      <c r="E359" s="1853" t="s">
        <v>3463</v>
      </c>
      <c r="F359" s="1853" t="s">
        <v>2868</v>
      </c>
      <c r="G359" s="1853" t="s">
        <v>22</v>
      </c>
      <c r="H359" s="1853" t="s">
        <v>22</v>
      </c>
      <c r="I359" s="1853" t="s">
        <v>2203</v>
      </c>
    </row>
    <row customHeight="1" ht="11.25">
      <c r="A360" s="1853" t="s">
        <v>2830</v>
      </c>
      <c r="B360" s="1853" t="s">
        <v>16</v>
      </c>
      <c r="C360" s="1853" t="s">
        <v>3464</v>
      </c>
      <c r="D360" s="1853" t="s">
        <v>3465</v>
      </c>
      <c r="E360" s="1853" t="s">
        <v>3466</v>
      </c>
      <c r="F360" s="1853" t="s">
        <v>2848</v>
      </c>
      <c r="G360" s="1853" t="s">
        <v>22</v>
      </c>
      <c r="H360" s="1853" t="s">
        <v>22</v>
      </c>
      <c r="I360" s="1853" t="s">
        <v>2203</v>
      </c>
    </row>
    <row customHeight="1" ht="11.25">
      <c r="A361" s="1853" t="s">
        <v>2830</v>
      </c>
      <c r="B361" s="1853" t="s">
        <v>16</v>
      </c>
      <c r="C361" s="1853" t="s">
        <v>3467</v>
      </c>
      <c r="D361" s="1853" t="s">
        <v>3468</v>
      </c>
      <c r="E361" s="1853" t="s">
        <v>3469</v>
      </c>
      <c r="F361" s="1853" t="s">
        <v>3470</v>
      </c>
      <c r="G361" s="1853" t="s">
        <v>3471</v>
      </c>
      <c r="H361" s="1853" t="s">
        <v>22</v>
      </c>
      <c r="I361" s="1853" t="s">
        <v>2203</v>
      </c>
    </row>
    <row customHeight="1" ht="11.25">
      <c r="A362" s="1853" t="s">
        <v>2830</v>
      </c>
      <c r="B362" s="1853" t="s">
        <v>16</v>
      </c>
      <c r="C362" s="1853" t="s">
        <v>3472</v>
      </c>
      <c r="D362" s="1853" t="s">
        <v>3473</v>
      </c>
      <c r="E362" s="1853" t="s">
        <v>3474</v>
      </c>
      <c r="F362" s="1853" t="s">
        <v>2868</v>
      </c>
      <c r="G362" s="1853" t="s">
        <v>22</v>
      </c>
      <c r="H362" s="1853" t="s">
        <v>22</v>
      </c>
      <c r="I362" s="1853" t="s">
        <v>2203</v>
      </c>
    </row>
    <row customHeight="1" ht="11.25">
      <c r="A363" s="1853" t="s">
        <v>2830</v>
      </c>
      <c r="B363" s="1853" t="s">
        <v>16</v>
      </c>
      <c r="C363" s="1853" t="s">
        <v>3475</v>
      </c>
      <c r="D363" s="1853" t="s">
        <v>3476</v>
      </c>
      <c r="E363" s="1853" t="s">
        <v>3477</v>
      </c>
      <c r="F363" s="1853" t="s">
        <v>3478</v>
      </c>
      <c r="G363" s="1853" t="s">
        <v>3479</v>
      </c>
      <c r="H363" s="1853" t="s">
        <v>22</v>
      </c>
      <c r="I363" s="1853" t="s">
        <v>2203</v>
      </c>
    </row>
    <row customHeight="1" ht="11.25">
      <c r="A364" s="1853" t="s">
        <v>2830</v>
      </c>
      <c r="B364" s="1853" t="s">
        <v>16</v>
      </c>
      <c r="C364" s="1853" t="s">
        <v>3480</v>
      </c>
      <c r="D364" s="1853" t="s">
        <v>3481</v>
      </c>
      <c r="E364" s="1853" t="s">
        <v>3482</v>
      </c>
      <c r="F364" s="1853" t="s">
        <v>2892</v>
      </c>
      <c r="G364" s="1853" t="s">
        <v>22</v>
      </c>
      <c r="H364" s="1853" t="s">
        <v>22</v>
      </c>
      <c r="I364" s="1853" t="s">
        <v>2203</v>
      </c>
    </row>
    <row customHeight="1" ht="11.25">
      <c r="A365" s="1853" t="s">
        <v>2830</v>
      </c>
      <c r="B365" s="1853" t="s">
        <v>16</v>
      </c>
      <c r="C365" s="1853" t="s">
        <v>3483</v>
      </c>
      <c r="D365" s="1853" t="s">
        <v>3484</v>
      </c>
      <c r="E365" s="1853" t="s">
        <v>3485</v>
      </c>
      <c r="F365" s="1853" t="s">
        <v>2888</v>
      </c>
      <c r="G365" s="1853" t="s">
        <v>3433</v>
      </c>
      <c r="H365" s="1853" t="s">
        <v>22</v>
      </c>
      <c r="I365" s="1853" t="s">
        <v>2203</v>
      </c>
    </row>
    <row customHeight="1" ht="11.25">
      <c r="A366" s="1853" t="s">
        <v>2830</v>
      </c>
      <c r="B366" s="1853" t="s">
        <v>16</v>
      </c>
      <c r="C366" s="1853" t="s">
        <v>3486</v>
      </c>
      <c r="D366" s="1853" t="s">
        <v>3487</v>
      </c>
      <c r="E366" s="1853" t="s">
        <v>3488</v>
      </c>
      <c r="F366" s="1853" t="s">
        <v>2868</v>
      </c>
      <c r="G366" s="1853" t="s">
        <v>3489</v>
      </c>
      <c r="H366" s="1853" t="s">
        <v>22</v>
      </c>
      <c r="I366" s="1853" t="s">
        <v>2203</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E75D26-7FF9-3EFA-6882-0.A7AB5002}" mc:Ignorable="x14ac xr xr2 xr3">
  <sheetPr>
    <tabColor rgb="FFFFCC99"/>
  </sheetPr>
  <dimension ref="A1:G114"/>
  <sheetViews>
    <sheetView topLeftCell="A1" showGridLines="0" workbookViewId="0">
      <selection activeCell="A1" sqref="A1"/>
    </sheetView>
  </sheetViews>
  <sheetFormatPr customHeight="1" defaultRowHeight="11.25"/>
  <cols>
    <col min="1" max="1" style="1853" width="9.140625"/>
  </cols>
  <sheetData>
    <row customHeight="1" ht="11.25">
      <c r="A1" s="376" t="s">
        <v>3490</v>
      </c>
      <c r="B1" s="67" t="s">
        <v>3491</v>
      </c>
      <c r="C1" s="67" t="s">
        <v>3492</v>
      </c>
      <c r="D1" s="67" t="s">
        <v>3493</v>
      </c>
      <c r="E1" s="65" t="s">
        <v>3494</v>
      </c>
      <c r="F1" s="65" t="s">
        <v>3495</v>
      </c>
      <c r="G1" s="65" t="s">
        <v>3496</v>
      </c>
    </row>
    <row customHeight="1" ht="11.25">
      <c r="A2" s="376" t="s">
        <v>16</v>
      </c>
      <c r="B2" s="0" t="s">
        <v>3497</v>
      </c>
      <c r="C2" s="0" t="s">
        <v>3498</v>
      </c>
      <c r="D2" s="0" t="s">
        <v>3497</v>
      </c>
      <c r="E2" s="0" t="s">
        <v>3498</v>
      </c>
      <c r="F2" s="0" t="s">
        <v>3499</v>
      </c>
      <c r="G2" s="0" t="s">
        <v>109</v>
      </c>
    </row>
    <row customHeight="1" ht="11.25">
      <c r="A3" s="376" t="s">
        <v>16</v>
      </c>
      <c r="B3" s="0" t="s">
        <v>3500</v>
      </c>
      <c r="C3" s="0" t="s">
        <v>3501</v>
      </c>
      <c r="D3" s="0" t="s">
        <v>3502</v>
      </c>
      <c r="E3" s="0" t="s">
        <v>3503</v>
      </c>
      <c r="F3" s="0" t="s">
        <v>3504</v>
      </c>
      <c r="G3" s="0" t="s">
        <v>110</v>
      </c>
    </row>
    <row customHeight="1" ht="11.25">
      <c r="A4" s="376" t="s">
        <v>16</v>
      </c>
      <c r="B4" s="0" t="s">
        <v>3500</v>
      </c>
      <c r="C4" s="0" t="s">
        <v>3501</v>
      </c>
      <c r="D4" s="0" t="s">
        <v>3500</v>
      </c>
      <c r="E4" s="0" t="s">
        <v>3501</v>
      </c>
      <c r="F4" s="0" t="s">
        <v>3505</v>
      </c>
      <c r="G4" s="0" t="s">
        <v>90</v>
      </c>
    </row>
    <row customHeight="1" ht="11.25">
      <c r="A5" s="376" t="s">
        <v>16</v>
      </c>
      <c r="B5" s="0" t="s">
        <v>3500</v>
      </c>
      <c r="C5" s="0" t="s">
        <v>3501</v>
      </c>
      <c r="D5" s="0" t="s">
        <v>3506</v>
      </c>
      <c r="E5" s="0" t="s">
        <v>3507</v>
      </c>
      <c r="F5" s="0" t="s">
        <v>3504</v>
      </c>
      <c r="G5" s="0" t="s">
        <v>91</v>
      </c>
    </row>
    <row customHeight="1" ht="11.25">
      <c r="A6" s="376" t="s">
        <v>16</v>
      </c>
      <c r="B6" s="0" t="s">
        <v>3500</v>
      </c>
      <c r="C6" s="0" t="s">
        <v>3501</v>
      </c>
      <c r="D6" s="0" t="s">
        <v>3508</v>
      </c>
      <c r="E6" s="0" t="s">
        <v>3509</v>
      </c>
      <c r="F6" s="0" t="s">
        <v>3504</v>
      </c>
      <c r="G6" s="0" t="s">
        <v>111</v>
      </c>
    </row>
    <row customHeight="1" ht="11.25">
      <c r="A7" s="376" t="s">
        <v>16</v>
      </c>
      <c r="B7" s="0" t="s">
        <v>3510</v>
      </c>
      <c r="C7" s="0" t="s">
        <v>3511</v>
      </c>
      <c r="D7" s="0" t="s">
        <v>3510</v>
      </c>
      <c r="E7" s="0" t="s">
        <v>3511</v>
      </c>
      <c r="F7" s="0" t="s">
        <v>3499</v>
      </c>
      <c r="G7" s="0" t="s">
        <v>92</v>
      </c>
    </row>
    <row customHeight="1" ht="11.25">
      <c r="A8" s="376" t="s">
        <v>16</v>
      </c>
      <c r="B8" s="0" t="s">
        <v>3512</v>
      </c>
      <c r="C8" s="0" t="s">
        <v>3513</v>
      </c>
      <c r="D8" s="0" t="s">
        <v>3514</v>
      </c>
      <c r="E8" s="0" t="s">
        <v>3515</v>
      </c>
      <c r="F8" s="0" t="s">
        <v>3504</v>
      </c>
      <c r="G8" s="0" t="s">
        <v>93</v>
      </c>
    </row>
    <row customHeight="1" ht="11.25">
      <c r="A9" s="376" t="s">
        <v>16</v>
      </c>
      <c r="B9" s="0" t="s">
        <v>3512</v>
      </c>
      <c r="C9" s="0" t="s">
        <v>3513</v>
      </c>
      <c r="D9" s="0" t="s">
        <v>3512</v>
      </c>
      <c r="E9" s="0" t="s">
        <v>3513</v>
      </c>
      <c r="F9" s="0" t="s">
        <v>3505</v>
      </c>
      <c r="G9" s="0" t="s">
        <v>112</v>
      </c>
    </row>
    <row customHeight="1" ht="11.25">
      <c r="A10" s="376" t="s">
        <v>16</v>
      </c>
      <c r="B10" s="0" t="s">
        <v>3512</v>
      </c>
      <c r="C10" s="0" t="s">
        <v>3513</v>
      </c>
      <c r="D10" s="0" t="s">
        <v>3516</v>
      </c>
      <c r="E10" s="0" t="s">
        <v>3517</v>
      </c>
      <c r="F10" s="0" t="s">
        <v>3504</v>
      </c>
      <c r="G10" s="0" t="s">
        <v>149</v>
      </c>
    </row>
    <row customHeight="1" ht="11.25">
      <c r="A11" s="376" t="s">
        <v>16</v>
      </c>
      <c r="B11" s="0" t="s">
        <v>3512</v>
      </c>
      <c r="C11" s="0" t="s">
        <v>3513</v>
      </c>
      <c r="D11" s="0" t="s">
        <v>3518</v>
      </c>
      <c r="E11" s="0" t="s">
        <v>3519</v>
      </c>
      <c r="F11" s="0" t="s">
        <v>3504</v>
      </c>
      <c r="G11" s="0" t="s">
        <v>150</v>
      </c>
    </row>
    <row customHeight="1" ht="11.25">
      <c r="A12" s="376" t="s">
        <v>16</v>
      </c>
      <c r="B12" s="0" t="s">
        <v>3512</v>
      </c>
      <c r="C12" s="0" t="s">
        <v>3513</v>
      </c>
      <c r="D12" s="0" t="s">
        <v>3520</v>
      </c>
      <c r="E12" s="0" t="s">
        <v>3521</v>
      </c>
      <c r="F12" s="0" t="s">
        <v>3504</v>
      </c>
      <c r="G12" s="0" t="s">
        <v>151</v>
      </c>
    </row>
    <row customHeight="1" ht="11.25">
      <c r="A13" s="376" t="s">
        <v>16</v>
      </c>
      <c r="B13" s="0" t="s">
        <v>3512</v>
      </c>
      <c r="C13" s="0" t="s">
        <v>3513</v>
      </c>
      <c r="D13" s="0" t="s">
        <v>3522</v>
      </c>
      <c r="E13" s="0" t="s">
        <v>3523</v>
      </c>
      <c r="F13" s="0" t="s">
        <v>3504</v>
      </c>
      <c r="G13" s="0" t="s">
        <v>152</v>
      </c>
    </row>
    <row customHeight="1" ht="11.25">
      <c r="A14" s="376" t="s">
        <v>16</v>
      </c>
      <c r="B14" s="0" t="s">
        <v>3524</v>
      </c>
      <c r="C14" s="0" t="s">
        <v>3525</v>
      </c>
      <c r="D14" s="0" t="s">
        <v>3524</v>
      </c>
      <c r="E14" s="0" t="s">
        <v>3525</v>
      </c>
      <c r="F14" s="0" t="s">
        <v>3499</v>
      </c>
      <c r="G14" s="0" t="s">
        <v>153</v>
      </c>
    </row>
    <row customHeight="1" ht="11.25">
      <c r="A15" s="376" t="s">
        <v>16</v>
      </c>
      <c r="B15" s="0" t="s">
        <v>3526</v>
      </c>
      <c r="C15" s="0" t="s">
        <v>3527</v>
      </c>
      <c r="D15" s="0" t="s">
        <v>3526</v>
      </c>
      <c r="E15" s="0" t="s">
        <v>3527</v>
      </c>
      <c r="F15" s="0" t="s">
        <v>3505</v>
      </c>
      <c r="G15" s="0" t="s">
        <v>154</v>
      </c>
    </row>
    <row customHeight="1" ht="11.25">
      <c r="A16" s="376" t="s">
        <v>16</v>
      </c>
      <c r="B16" s="0" t="s">
        <v>3526</v>
      </c>
      <c r="C16" s="0" t="s">
        <v>3527</v>
      </c>
      <c r="D16" s="0" t="s">
        <v>3528</v>
      </c>
      <c r="E16" s="0" t="s">
        <v>3529</v>
      </c>
      <c r="F16" s="0" t="s">
        <v>3504</v>
      </c>
      <c r="G16" s="0" t="s">
        <v>2046</v>
      </c>
    </row>
    <row customHeight="1" ht="11.25">
      <c r="A17" s="376" t="s">
        <v>16</v>
      </c>
      <c r="B17" s="0" t="s">
        <v>3526</v>
      </c>
      <c r="C17" s="0" t="s">
        <v>3527</v>
      </c>
      <c r="D17" s="0" t="s">
        <v>3530</v>
      </c>
      <c r="E17" s="0" t="s">
        <v>3531</v>
      </c>
      <c r="F17" s="0" t="s">
        <v>3504</v>
      </c>
      <c r="G17" s="0" t="s">
        <v>2052</v>
      </c>
    </row>
    <row customHeight="1" ht="11.25">
      <c r="A18" s="376" t="s">
        <v>16</v>
      </c>
      <c r="B18" s="0" t="s">
        <v>3526</v>
      </c>
      <c r="C18" s="0" t="s">
        <v>3527</v>
      </c>
      <c r="D18" s="0" t="s">
        <v>3532</v>
      </c>
      <c r="E18" s="0" t="s">
        <v>3533</v>
      </c>
      <c r="F18" s="0" t="s">
        <v>3504</v>
      </c>
      <c r="G18" s="0" t="s">
        <v>2064</v>
      </c>
    </row>
    <row customHeight="1" ht="11.25">
      <c r="A19" s="376" t="s">
        <v>16</v>
      </c>
      <c r="B19" s="0" t="s">
        <v>3534</v>
      </c>
      <c r="C19" s="0" t="s">
        <v>3535</v>
      </c>
      <c r="D19" s="0" t="s">
        <v>3534</v>
      </c>
      <c r="E19" s="0" t="s">
        <v>3535</v>
      </c>
      <c r="F19" s="0" t="s">
        <v>3499</v>
      </c>
      <c r="G19" s="0" t="s">
        <v>2078</v>
      </c>
    </row>
    <row customHeight="1" ht="11.25">
      <c r="A20" s="376" t="s">
        <v>16</v>
      </c>
      <c r="B20" s="0" t="s">
        <v>3536</v>
      </c>
      <c r="C20" s="0" t="s">
        <v>3537</v>
      </c>
      <c r="D20" s="0" t="s">
        <v>3538</v>
      </c>
      <c r="E20" s="0" t="s">
        <v>3539</v>
      </c>
      <c r="F20" s="0" t="s">
        <v>3504</v>
      </c>
      <c r="G20" s="0" t="s">
        <v>2090</v>
      </c>
    </row>
    <row customHeight="1" ht="11.25">
      <c r="A21" s="376" t="s">
        <v>16</v>
      </c>
      <c r="B21" s="0" t="s">
        <v>3536</v>
      </c>
      <c r="C21" s="0" t="s">
        <v>3537</v>
      </c>
      <c r="D21" s="0" t="s">
        <v>3536</v>
      </c>
      <c r="E21" s="0" t="s">
        <v>3537</v>
      </c>
      <c r="F21" s="0" t="s">
        <v>3505</v>
      </c>
      <c r="G21" s="0" t="s">
        <v>2099</v>
      </c>
    </row>
    <row customHeight="1" ht="11.25">
      <c r="A22" s="376" t="s">
        <v>16</v>
      </c>
      <c r="B22" s="0" t="s">
        <v>3536</v>
      </c>
      <c r="C22" s="0" t="s">
        <v>3537</v>
      </c>
      <c r="D22" s="0" t="s">
        <v>3540</v>
      </c>
      <c r="E22" s="0" t="s">
        <v>3541</v>
      </c>
      <c r="F22" s="0" t="s">
        <v>3542</v>
      </c>
      <c r="G22" s="0" t="s">
        <v>2115</v>
      </c>
    </row>
    <row customHeight="1" ht="11.25">
      <c r="A23" s="376" t="s">
        <v>16</v>
      </c>
      <c r="B23" s="0" t="s">
        <v>3536</v>
      </c>
      <c r="C23" s="0" t="s">
        <v>3537</v>
      </c>
      <c r="D23" s="0" t="s">
        <v>3543</v>
      </c>
      <c r="E23" s="0" t="s">
        <v>3544</v>
      </c>
      <c r="F23" s="0" t="s">
        <v>3504</v>
      </c>
      <c r="G23" s="0" t="s">
        <v>2122</v>
      </c>
    </row>
    <row customHeight="1" ht="11.25">
      <c r="A24" s="376" t="s">
        <v>16</v>
      </c>
      <c r="B24" s="0" t="s">
        <v>3536</v>
      </c>
      <c r="C24" s="0" t="s">
        <v>3537</v>
      </c>
      <c r="D24" s="0" t="s">
        <v>3545</v>
      </c>
      <c r="E24" s="0" t="s">
        <v>3546</v>
      </c>
      <c r="F24" s="0" t="s">
        <v>3504</v>
      </c>
      <c r="G24" s="0" t="s">
        <v>2130</v>
      </c>
    </row>
    <row customHeight="1" ht="11.25">
      <c r="A25" s="376" t="s">
        <v>16</v>
      </c>
      <c r="B25" s="0" t="s">
        <v>3536</v>
      </c>
      <c r="C25" s="0" t="s">
        <v>3537</v>
      </c>
      <c r="D25" s="0" t="s">
        <v>3547</v>
      </c>
      <c r="E25" s="0" t="s">
        <v>3548</v>
      </c>
      <c r="F25" s="0" t="s">
        <v>3504</v>
      </c>
      <c r="G25" s="0" t="s">
        <v>2137</v>
      </c>
    </row>
    <row customHeight="1" ht="11.25">
      <c r="A26" s="376" t="s">
        <v>16</v>
      </c>
      <c r="B26" s="0" t="s">
        <v>3549</v>
      </c>
      <c r="C26" s="0" t="s">
        <v>3550</v>
      </c>
      <c r="D26" s="0" t="s">
        <v>3549</v>
      </c>
      <c r="E26" s="0" t="s">
        <v>3550</v>
      </c>
      <c r="F26" s="0" t="s">
        <v>3499</v>
      </c>
      <c r="G26" s="0" t="s">
        <v>2141</v>
      </c>
    </row>
    <row customHeight="1" ht="11.25">
      <c r="A27" s="376" t="s">
        <v>16</v>
      </c>
      <c r="B27" s="0" t="s">
        <v>3551</v>
      </c>
      <c r="C27" s="0" t="s">
        <v>3552</v>
      </c>
      <c r="D27" s="0" t="s">
        <v>3553</v>
      </c>
      <c r="E27" s="0" t="s">
        <v>3554</v>
      </c>
      <c r="F27" s="0" t="s">
        <v>3542</v>
      </c>
      <c r="G27" s="0" t="s">
        <v>2146</v>
      </c>
    </row>
    <row customHeight="1" ht="11.25">
      <c r="A28" s="376" t="s">
        <v>16</v>
      </c>
      <c r="B28" s="0" t="s">
        <v>3551</v>
      </c>
      <c r="C28" s="0" t="s">
        <v>3552</v>
      </c>
      <c r="D28" s="0" t="s">
        <v>3551</v>
      </c>
      <c r="E28" s="0" t="s">
        <v>3552</v>
      </c>
      <c r="F28" s="0" t="s">
        <v>3505</v>
      </c>
      <c r="G28" s="0" t="s">
        <v>2154</v>
      </c>
    </row>
    <row customHeight="1" ht="11.25">
      <c r="A29" s="376" t="s">
        <v>16</v>
      </c>
      <c r="B29" s="0" t="s">
        <v>3551</v>
      </c>
      <c r="C29" s="0" t="s">
        <v>3552</v>
      </c>
      <c r="D29" s="0" t="s">
        <v>3555</v>
      </c>
      <c r="E29" s="0" t="s">
        <v>3556</v>
      </c>
      <c r="F29" s="0" t="s">
        <v>3504</v>
      </c>
      <c r="G29" s="0" t="s">
        <v>2156</v>
      </c>
    </row>
    <row customHeight="1" ht="11.25">
      <c r="A30" s="376" t="s">
        <v>16</v>
      </c>
      <c r="B30" s="0" t="s">
        <v>3551</v>
      </c>
      <c r="C30" s="0" t="s">
        <v>3552</v>
      </c>
      <c r="D30" s="0" t="s">
        <v>3557</v>
      </c>
      <c r="E30" s="0" t="s">
        <v>3558</v>
      </c>
      <c r="F30" s="0" t="s">
        <v>3504</v>
      </c>
      <c r="G30" s="0" t="s">
        <v>2159</v>
      </c>
    </row>
    <row customHeight="1" ht="11.25">
      <c r="A31" s="376" t="s">
        <v>16</v>
      </c>
      <c r="B31" s="0" t="s">
        <v>3551</v>
      </c>
      <c r="C31" s="0" t="s">
        <v>3552</v>
      </c>
      <c r="D31" s="0" t="s">
        <v>3559</v>
      </c>
      <c r="E31" s="0" t="s">
        <v>3560</v>
      </c>
      <c r="F31" s="0" t="s">
        <v>3504</v>
      </c>
      <c r="G31" s="0" t="s">
        <v>2165</v>
      </c>
    </row>
    <row customHeight="1" ht="11.25">
      <c r="A32" s="376" t="s">
        <v>16</v>
      </c>
      <c r="B32" s="0" t="s">
        <v>3561</v>
      </c>
      <c r="C32" s="0" t="s">
        <v>3562</v>
      </c>
      <c r="D32" s="0" t="s">
        <v>3561</v>
      </c>
      <c r="E32" s="0" t="s">
        <v>3562</v>
      </c>
      <c r="F32" s="0" t="s">
        <v>3499</v>
      </c>
      <c r="G32" s="0" t="s">
        <v>2167</v>
      </c>
    </row>
    <row customHeight="1" ht="11.25">
      <c r="A33" s="376" t="s">
        <v>16</v>
      </c>
      <c r="B33" s="0" t="s">
        <v>3563</v>
      </c>
      <c r="C33" s="0" t="s">
        <v>3564</v>
      </c>
      <c r="D33" s="0" t="s">
        <v>3565</v>
      </c>
      <c r="E33" s="0" t="s">
        <v>3566</v>
      </c>
      <c r="F33" s="0" t="s">
        <v>3504</v>
      </c>
      <c r="G33" s="0" t="s">
        <v>2169</v>
      </c>
    </row>
    <row customHeight="1" ht="11.25">
      <c r="A34" s="376" t="s">
        <v>16</v>
      </c>
      <c r="B34" s="0" t="s">
        <v>3563</v>
      </c>
      <c r="C34" s="0" t="s">
        <v>3564</v>
      </c>
      <c r="D34" s="0" t="s">
        <v>3567</v>
      </c>
      <c r="E34" s="0" t="s">
        <v>3568</v>
      </c>
      <c r="F34" s="0" t="s">
        <v>3542</v>
      </c>
      <c r="G34" s="0" t="s">
        <v>2171</v>
      </c>
    </row>
    <row customHeight="1" ht="11.25">
      <c r="A35" s="376" t="s">
        <v>16</v>
      </c>
      <c r="B35" s="0" t="s">
        <v>3563</v>
      </c>
      <c r="C35" s="0" t="s">
        <v>3564</v>
      </c>
      <c r="D35" s="0" t="s">
        <v>3569</v>
      </c>
      <c r="E35" s="0" t="s">
        <v>3570</v>
      </c>
      <c r="F35" s="0" t="s">
        <v>3504</v>
      </c>
      <c r="G35" s="0" t="s">
        <v>2176</v>
      </c>
    </row>
    <row customHeight="1" ht="11.25">
      <c r="A36" s="376" t="s">
        <v>16</v>
      </c>
      <c r="B36" s="0" t="s">
        <v>3563</v>
      </c>
      <c r="C36" s="0" t="s">
        <v>3564</v>
      </c>
      <c r="D36" s="0" t="s">
        <v>3563</v>
      </c>
      <c r="E36" s="0" t="s">
        <v>3564</v>
      </c>
      <c r="F36" s="0" t="s">
        <v>3505</v>
      </c>
      <c r="G36" s="0" t="s">
        <v>2181</v>
      </c>
    </row>
    <row customHeight="1" ht="11.25">
      <c r="A37" s="376" t="s">
        <v>16</v>
      </c>
      <c r="B37" s="0" t="s">
        <v>3563</v>
      </c>
      <c r="C37" s="0" t="s">
        <v>3564</v>
      </c>
      <c r="D37" s="0" t="s">
        <v>3571</v>
      </c>
      <c r="E37" s="0" t="s">
        <v>3572</v>
      </c>
      <c r="F37" s="0" t="s">
        <v>3504</v>
      </c>
      <c r="G37" s="0" t="s">
        <v>2185</v>
      </c>
    </row>
    <row customHeight="1" ht="11.25">
      <c r="A38" s="376" t="s">
        <v>16</v>
      </c>
      <c r="B38" s="0" t="s">
        <v>3573</v>
      </c>
      <c r="C38" s="0" t="s">
        <v>3574</v>
      </c>
      <c r="D38" s="0" t="s">
        <v>3573</v>
      </c>
      <c r="E38" s="0" t="s">
        <v>3574</v>
      </c>
      <c r="F38" s="0" t="s">
        <v>3499</v>
      </c>
      <c r="G38" s="0" t="s">
        <v>2193</v>
      </c>
    </row>
    <row customHeight="1" ht="11.25">
      <c r="A39" s="376" t="s">
        <v>16</v>
      </c>
      <c r="B39" s="0" t="s">
        <v>3575</v>
      </c>
      <c r="C39" s="0" t="s">
        <v>3576</v>
      </c>
      <c r="D39" s="0" t="s">
        <v>3577</v>
      </c>
      <c r="E39" s="0" t="s">
        <v>3578</v>
      </c>
      <c r="F39" s="0" t="s">
        <v>3542</v>
      </c>
      <c r="G39" s="0" t="s">
        <v>2199</v>
      </c>
    </row>
    <row customHeight="1" ht="11.25">
      <c r="A40" s="376" t="s">
        <v>16</v>
      </c>
      <c r="B40" s="0" t="s">
        <v>3575</v>
      </c>
      <c r="C40" s="0" t="s">
        <v>3576</v>
      </c>
      <c r="D40" s="0" t="s">
        <v>3575</v>
      </c>
      <c r="E40" s="0" t="s">
        <v>3576</v>
      </c>
      <c r="F40" s="0" t="s">
        <v>3505</v>
      </c>
      <c r="G40" s="0" t="s">
        <v>2204</v>
      </c>
    </row>
    <row customHeight="1" ht="11.25">
      <c r="A41" s="376" t="s">
        <v>16</v>
      </c>
      <c r="B41" s="0" t="s">
        <v>3575</v>
      </c>
      <c r="C41" s="0" t="s">
        <v>3576</v>
      </c>
      <c r="D41" s="0" t="s">
        <v>3579</v>
      </c>
      <c r="E41" s="0" t="s">
        <v>3580</v>
      </c>
      <c r="F41" s="0" t="s">
        <v>3504</v>
      </c>
      <c r="G41" s="0" t="s">
        <v>2208</v>
      </c>
    </row>
    <row customHeight="1" ht="11.25">
      <c r="A42" s="376" t="s">
        <v>16</v>
      </c>
      <c r="B42" s="0" t="s">
        <v>3575</v>
      </c>
      <c r="C42" s="0" t="s">
        <v>3576</v>
      </c>
      <c r="D42" s="0" t="s">
        <v>3581</v>
      </c>
      <c r="E42" s="0" t="s">
        <v>3582</v>
      </c>
      <c r="F42" s="0" t="s">
        <v>3504</v>
      </c>
      <c r="G42" s="0" t="s">
        <v>2211</v>
      </c>
    </row>
    <row customHeight="1" ht="11.25">
      <c r="A43" s="376" t="s">
        <v>16</v>
      </c>
      <c r="B43" s="0" t="s">
        <v>3583</v>
      </c>
      <c r="C43" s="0" t="s">
        <v>3584</v>
      </c>
      <c r="D43" s="0" t="s">
        <v>3583</v>
      </c>
      <c r="E43" s="0" t="s">
        <v>3584</v>
      </c>
      <c r="F43" s="0" t="s">
        <v>3499</v>
      </c>
      <c r="G43" s="0" t="s">
        <v>2218</v>
      </c>
    </row>
    <row customHeight="1" ht="11.25">
      <c r="A44" s="376" t="s">
        <v>16</v>
      </c>
      <c r="B44" s="0" t="s">
        <v>3585</v>
      </c>
      <c r="C44" s="0" t="s">
        <v>3586</v>
      </c>
      <c r="D44" s="0" t="s">
        <v>3587</v>
      </c>
      <c r="E44" s="0" t="s">
        <v>3588</v>
      </c>
      <c r="F44" s="0" t="s">
        <v>3504</v>
      </c>
      <c r="G44" s="0" t="s">
        <v>2227</v>
      </c>
    </row>
    <row customHeight="1" ht="11.25">
      <c r="A45" s="376" t="s">
        <v>16</v>
      </c>
      <c r="B45" s="0" t="s">
        <v>3585</v>
      </c>
      <c r="C45" s="0" t="s">
        <v>3586</v>
      </c>
      <c r="D45" s="0" t="s">
        <v>3589</v>
      </c>
      <c r="E45" s="0" t="s">
        <v>3590</v>
      </c>
      <c r="F45" s="0" t="s">
        <v>3504</v>
      </c>
      <c r="G45" s="0" t="s">
        <v>2232</v>
      </c>
    </row>
    <row customHeight="1" ht="11.25">
      <c r="A46" s="376" t="s">
        <v>16</v>
      </c>
      <c r="B46" s="0" t="s">
        <v>3585</v>
      </c>
      <c r="C46" s="0" t="s">
        <v>3586</v>
      </c>
      <c r="D46" s="0" t="s">
        <v>3585</v>
      </c>
      <c r="E46" s="0" t="s">
        <v>3586</v>
      </c>
      <c r="F46" s="0" t="s">
        <v>3505</v>
      </c>
      <c r="G46" s="0" t="s">
        <v>2235</v>
      </c>
    </row>
    <row customHeight="1" ht="11.25">
      <c r="A47" s="376" t="s">
        <v>16</v>
      </c>
      <c r="B47" s="0" t="s">
        <v>3585</v>
      </c>
      <c r="C47" s="0" t="s">
        <v>3586</v>
      </c>
      <c r="D47" s="0" t="s">
        <v>3591</v>
      </c>
      <c r="E47" s="0" t="s">
        <v>3592</v>
      </c>
      <c r="F47" s="0" t="s">
        <v>3504</v>
      </c>
      <c r="G47" s="0" t="s">
        <v>2241</v>
      </c>
    </row>
    <row customHeight="1" ht="11.25">
      <c r="A48" s="376" t="s">
        <v>16</v>
      </c>
      <c r="B48" s="0" t="s">
        <v>3585</v>
      </c>
      <c r="C48" s="0" t="s">
        <v>3586</v>
      </c>
      <c r="D48" s="0" t="s">
        <v>3593</v>
      </c>
      <c r="E48" s="0" t="s">
        <v>3594</v>
      </c>
      <c r="F48" s="0" t="s">
        <v>3504</v>
      </c>
      <c r="G48" s="0" t="s">
        <v>2246</v>
      </c>
    </row>
    <row customHeight="1" ht="11.25">
      <c r="A49" s="376" t="s">
        <v>16</v>
      </c>
      <c r="B49" s="0" t="s">
        <v>3595</v>
      </c>
      <c r="C49" s="0" t="s">
        <v>3596</v>
      </c>
      <c r="D49" s="0" t="s">
        <v>3595</v>
      </c>
      <c r="E49" s="0" t="s">
        <v>3596</v>
      </c>
      <c r="F49" s="0" t="s">
        <v>3499</v>
      </c>
      <c r="G49" s="0" t="s">
        <v>2249</v>
      </c>
    </row>
    <row customHeight="1" ht="11.25">
      <c r="A50" s="376" t="s">
        <v>16</v>
      </c>
      <c r="B50" s="0" t="s">
        <v>3597</v>
      </c>
      <c r="C50" s="0" t="s">
        <v>3598</v>
      </c>
      <c r="D50" s="0" t="s">
        <v>3599</v>
      </c>
      <c r="E50" s="0" t="s">
        <v>3600</v>
      </c>
      <c r="F50" s="0" t="s">
        <v>3504</v>
      </c>
      <c r="G50" s="0" t="s">
        <v>2253</v>
      </c>
    </row>
    <row customHeight="1" ht="11.25">
      <c r="A51" s="376" t="s">
        <v>16</v>
      </c>
      <c r="B51" s="0" t="s">
        <v>3597</v>
      </c>
      <c r="C51" s="0" t="s">
        <v>3598</v>
      </c>
      <c r="D51" s="0" t="s">
        <v>3601</v>
      </c>
      <c r="E51" s="0" t="s">
        <v>3602</v>
      </c>
      <c r="F51" s="0" t="s">
        <v>3504</v>
      </c>
      <c r="G51" s="0" t="s">
        <v>2258</v>
      </c>
    </row>
    <row customHeight="1" ht="11.25">
      <c r="A52" s="376" t="s">
        <v>16</v>
      </c>
      <c r="B52" s="0" t="s">
        <v>3597</v>
      </c>
      <c r="C52" s="0" t="s">
        <v>3598</v>
      </c>
      <c r="D52" s="0" t="s">
        <v>3597</v>
      </c>
      <c r="E52" s="0" t="s">
        <v>3598</v>
      </c>
      <c r="F52" s="0" t="s">
        <v>3505</v>
      </c>
      <c r="G52" s="0" t="s">
        <v>2262</v>
      </c>
    </row>
    <row customHeight="1" ht="11.25">
      <c r="A53" s="376" t="s">
        <v>16</v>
      </c>
      <c r="B53" s="0" t="s">
        <v>3597</v>
      </c>
      <c r="C53" s="0" t="s">
        <v>3598</v>
      </c>
      <c r="D53" s="0" t="s">
        <v>3603</v>
      </c>
      <c r="E53" s="0" t="s">
        <v>3604</v>
      </c>
      <c r="F53" s="0" t="s">
        <v>3504</v>
      </c>
      <c r="G53" s="0" t="s">
        <v>2264</v>
      </c>
    </row>
    <row customHeight="1" ht="11.25">
      <c r="A54" s="376" t="s">
        <v>16</v>
      </c>
      <c r="B54" s="0" t="s">
        <v>3605</v>
      </c>
      <c r="C54" s="0" t="s">
        <v>3606</v>
      </c>
      <c r="D54" s="0" t="s">
        <v>3605</v>
      </c>
      <c r="E54" s="0" t="s">
        <v>3606</v>
      </c>
      <c r="F54" s="0" t="s">
        <v>3499</v>
      </c>
      <c r="G54" s="0" t="s">
        <v>2267</v>
      </c>
    </row>
    <row customHeight="1" ht="11.25">
      <c r="A55" s="376" t="s">
        <v>16</v>
      </c>
      <c r="B55" s="0" t="s">
        <v>3607</v>
      </c>
      <c r="C55" s="0" t="s">
        <v>3608</v>
      </c>
      <c r="D55" s="0" t="s">
        <v>3609</v>
      </c>
      <c r="E55" s="0" t="s">
        <v>3610</v>
      </c>
      <c r="F55" s="0" t="s">
        <v>3611</v>
      </c>
      <c r="G55" s="0" t="s">
        <v>2271</v>
      </c>
    </row>
    <row customHeight="1" ht="11.25">
      <c r="A56" s="376" t="s">
        <v>16</v>
      </c>
      <c r="B56" s="0" t="s">
        <v>3607</v>
      </c>
      <c r="C56" s="0" t="s">
        <v>3608</v>
      </c>
      <c r="D56" s="0" t="s">
        <v>3612</v>
      </c>
      <c r="E56" s="0" t="s">
        <v>3613</v>
      </c>
      <c r="F56" s="0" t="s">
        <v>3504</v>
      </c>
      <c r="G56" s="0" t="s">
        <v>2274</v>
      </c>
    </row>
    <row customHeight="1" ht="11.25">
      <c r="A57" s="376" t="s">
        <v>16</v>
      </c>
      <c r="B57" s="0" t="s">
        <v>3607</v>
      </c>
      <c r="C57" s="0" t="s">
        <v>3608</v>
      </c>
      <c r="D57" s="0" t="s">
        <v>3607</v>
      </c>
      <c r="E57" s="0" t="s">
        <v>3608</v>
      </c>
      <c r="F57" s="0" t="s">
        <v>3505</v>
      </c>
      <c r="G57" s="0" t="s">
        <v>2277</v>
      </c>
    </row>
    <row customHeight="1" ht="11.25">
      <c r="A58" s="376" t="s">
        <v>16</v>
      </c>
      <c r="B58" s="0" t="s">
        <v>3607</v>
      </c>
      <c r="C58" s="0" t="s">
        <v>3608</v>
      </c>
      <c r="D58" s="0" t="s">
        <v>3614</v>
      </c>
      <c r="E58" s="0" t="s">
        <v>3615</v>
      </c>
      <c r="F58" s="0" t="s">
        <v>3504</v>
      </c>
      <c r="G58" s="0" t="s">
        <v>2280</v>
      </c>
    </row>
    <row customHeight="1" ht="11.25">
      <c r="A59" s="376" t="s">
        <v>16</v>
      </c>
      <c r="B59" s="0" t="s">
        <v>3616</v>
      </c>
      <c r="C59" s="0" t="s">
        <v>3617</v>
      </c>
      <c r="D59" s="0" t="s">
        <v>3616</v>
      </c>
      <c r="E59" s="0" t="s">
        <v>3617</v>
      </c>
      <c r="F59" s="0" t="s">
        <v>3499</v>
      </c>
      <c r="G59" s="0" t="s">
        <v>2284</v>
      </c>
    </row>
    <row customHeight="1" ht="11.25">
      <c r="A60" s="376" t="s">
        <v>16</v>
      </c>
      <c r="B60" s="0" t="s">
        <v>3618</v>
      </c>
      <c r="C60" s="0" t="s">
        <v>3619</v>
      </c>
      <c r="D60" s="0" t="s">
        <v>3618</v>
      </c>
      <c r="E60" s="0" t="s">
        <v>3619</v>
      </c>
      <c r="F60" s="0" t="s">
        <v>3499</v>
      </c>
      <c r="G60" s="0" t="s">
        <v>2287</v>
      </c>
    </row>
    <row customHeight="1" ht="11.25">
      <c r="A61" s="376" t="s">
        <v>16</v>
      </c>
      <c r="B61" s="0" t="s">
        <v>3620</v>
      </c>
      <c r="C61" s="0" t="s">
        <v>3621</v>
      </c>
      <c r="D61" s="0" t="s">
        <v>3622</v>
      </c>
      <c r="E61" s="0" t="s">
        <v>3623</v>
      </c>
      <c r="F61" s="0" t="s">
        <v>3504</v>
      </c>
      <c r="G61" s="0" t="s">
        <v>3624</v>
      </c>
    </row>
    <row customHeight="1" ht="11.25">
      <c r="A62" s="376" t="s">
        <v>16</v>
      </c>
      <c r="B62" s="0" t="s">
        <v>3620</v>
      </c>
      <c r="C62" s="0" t="s">
        <v>3621</v>
      </c>
      <c r="D62" s="0" t="s">
        <v>3625</v>
      </c>
      <c r="E62" s="0" t="s">
        <v>3626</v>
      </c>
      <c r="F62" s="0" t="s">
        <v>3542</v>
      </c>
      <c r="G62" s="0" t="s">
        <v>3627</v>
      </c>
    </row>
    <row customHeight="1" ht="11.25">
      <c r="A63" s="376" t="s">
        <v>16</v>
      </c>
      <c r="B63" s="0" t="s">
        <v>3620</v>
      </c>
      <c r="C63" s="0" t="s">
        <v>3621</v>
      </c>
      <c r="D63" s="0" t="s">
        <v>3569</v>
      </c>
      <c r="E63" s="0" t="s">
        <v>3628</v>
      </c>
      <c r="F63" s="0" t="s">
        <v>3504</v>
      </c>
      <c r="G63" s="0" t="s">
        <v>3629</v>
      </c>
    </row>
    <row customHeight="1" ht="11.25">
      <c r="A64" s="376" t="s">
        <v>16</v>
      </c>
      <c r="B64" s="0" t="s">
        <v>3620</v>
      </c>
      <c r="C64" s="0" t="s">
        <v>3621</v>
      </c>
      <c r="D64" s="0" t="s">
        <v>3630</v>
      </c>
      <c r="E64" s="0" t="s">
        <v>3631</v>
      </c>
      <c r="F64" s="0" t="s">
        <v>3504</v>
      </c>
      <c r="G64" s="0" t="s">
        <v>3632</v>
      </c>
    </row>
    <row customHeight="1" ht="11.25">
      <c r="A65" s="376" t="s">
        <v>16</v>
      </c>
      <c r="B65" s="0" t="s">
        <v>3620</v>
      </c>
      <c r="C65" s="0" t="s">
        <v>3621</v>
      </c>
      <c r="D65" s="0" t="s">
        <v>3620</v>
      </c>
      <c r="E65" s="0" t="s">
        <v>3621</v>
      </c>
      <c r="F65" s="0" t="s">
        <v>3505</v>
      </c>
      <c r="G65" s="0" t="s">
        <v>3633</v>
      </c>
    </row>
    <row customHeight="1" ht="11.25">
      <c r="A66" s="376" t="s">
        <v>16</v>
      </c>
      <c r="B66" s="0" t="s">
        <v>3620</v>
      </c>
      <c r="C66" s="0" t="s">
        <v>3621</v>
      </c>
      <c r="D66" s="0" t="s">
        <v>3634</v>
      </c>
      <c r="E66" s="0" t="s">
        <v>3635</v>
      </c>
      <c r="F66" s="0" t="s">
        <v>3504</v>
      </c>
      <c r="G66" s="0" t="s">
        <v>3636</v>
      </c>
    </row>
    <row customHeight="1" ht="11.25">
      <c r="A67" s="376" t="s">
        <v>16</v>
      </c>
      <c r="B67" s="0" t="s">
        <v>3637</v>
      </c>
      <c r="C67" s="0" t="s">
        <v>3638</v>
      </c>
      <c r="D67" s="0" t="s">
        <v>3637</v>
      </c>
      <c r="E67" s="0" t="s">
        <v>3638</v>
      </c>
      <c r="F67" s="0" t="s">
        <v>3499</v>
      </c>
      <c r="G67" s="0" t="s">
        <v>2604</v>
      </c>
    </row>
    <row customHeight="1" ht="11.25">
      <c r="A68" s="376" t="s">
        <v>16</v>
      </c>
      <c r="B68" s="0" t="s">
        <v>3639</v>
      </c>
      <c r="C68" s="0" t="s">
        <v>3640</v>
      </c>
      <c r="D68" s="0" t="s">
        <v>3641</v>
      </c>
      <c r="E68" s="0" t="s">
        <v>3642</v>
      </c>
      <c r="F68" s="0" t="s">
        <v>3542</v>
      </c>
      <c r="G68" s="0" t="s">
        <v>3643</v>
      </c>
    </row>
    <row customHeight="1" ht="11.25">
      <c r="A69" s="376" t="s">
        <v>16</v>
      </c>
      <c r="B69" s="0" t="s">
        <v>3639</v>
      </c>
      <c r="C69" s="0" t="s">
        <v>3640</v>
      </c>
      <c r="D69" s="0" t="s">
        <v>3644</v>
      </c>
      <c r="E69" s="0" t="s">
        <v>3645</v>
      </c>
      <c r="F69" s="0" t="s">
        <v>3504</v>
      </c>
      <c r="G69" s="0" t="s">
        <v>2807</v>
      </c>
    </row>
    <row customHeight="1" ht="11.25">
      <c r="A70" s="376" t="s">
        <v>16</v>
      </c>
      <c r="B70" s="0" t="s">
        <v>3639</v>
      </c>
      <c r="C70" s="0" t="s">
        <v>3640</v>
      </c>
      <c r="D70" s="0" t="s">
        <v>3646</v>
      </c>
      <c r="E70" s="0" t="s">
        <v>3647</v>
      </c>
      <c r="F70" s="0" t="s">
        <v>3504</v>
      </c>
      <c r="G70" s="0" t="s">
        <v>3648</v>
      </c>
    </row>
    <row customHeight="1" ht="11.25">
      <c r="A71" s="376" t="s">
        <v>16</v>
      </c>
      <c r="B71" s="0" t="s">
        <v>3639</v>
      </c>
      <c r="C71" s="0" t="s">
        <v>3640</v>
      </c>
      <c r="D71" s="0" t="s">
        <v>3649</v>
      </c>
      <c r="E71" s="0" t="s">
        <v>3650</v>
      </c>
      <c r="F71" s="0" t="s">
        <v>3504</v>
      </c>
      <c r="G71" s="0" t="s">
        <v>3651</v>
      </c>
    </row>
    <row customHeight="1" ht="11.25">
      <c r="A72" s="376" t="s">
        <v>16</v>
      </c>
      <c r="B72" s="0" t="s">
        <v>3639</v>
      </c>
      <c r="C72" s="0" t="s">
        <v>3640</v>
      </c>
      <c r="D72" s="0" t="s">
        <v>3639</v>
      </c>
      <c r="E72" s="0" t="s">
        <v>3640</v>
      </c>
      <c r="F72" s="0" t="s">
        <v>3505</v>
      </c>
      <c r="G72" s="0" t="s">
        <v>3652</v>
      </c>
    </row>
    <row customHeight="1" ht="11.25">
      <c r="A73" s="376" t="s">
        <v>16</v>
      </c>
      <c r="B73" s="0" t="s">
        <v>3639</v>
      </c>
      <c r="C73" s="0" t="s">
        <v>3640</v>
      </c>
      <c r="D73" s="0" t="s">
        <v>3653</v>
      </c>
      <c r="E73" s="0" t="s">
        <v>3654</v>
      </c>
      <c r="F73" s="0" t="s">
        <v>3504</v>
      </c>
      <c r="G73" s="0" t="s">
        <v>3655</v>
      </c>
    </row>
    <row customHeight="1" ht="11.25">
      <c r="A74" s="376" t="s">
        <v>16</v>
      </c>
      <c r="B74" s="0" t="s">
        <v>3656</v>
      </c>
      <c r="C74" s="0" t="s">
        <v>3657</v>
      </c>
      <c r="D74" s="0" t="s">
        <v>3656</v>
      </c>
      <c r="E74" s="0" t="s">
        <v>3657</v>
      </c>
      <c r="F74" s="0" t="s">
        <v>3499</v>
      </c>
      <c r="G74" s="0" t="s">
        <v>3658</v>
      </c>
    </row>
    <row customHeight="1" ht="11.25">
      <c r="A75" s="376" t="s">
        <v>16</v>
      </c>
      <c r="B75" s="0" t="s">
        <v>3659</v>
      </c>
      <c r="C75" s="0" t="s">
        <v>3660</v>
      </c>
      <c r="D75" s="0" t="s">
        <v>3661</v>
      </c>
      <c r="E75" s="0" t="s">
        <v>3662</v>
      </c>
      <c r="F75" s="0" t="s">
        <v>3504</v>
      </c>
      <c r="G75" s="0" t="s">
        <v>3663</v>
      </c>
    </row>
    <row customHeight="1" ht="11.25">
      <c r="A76" s="376" t="s">
        <v>16</v>
      </c>
      <c r="B76" s="0" t="s">
        <v>3659</v>
      </c>
      <c r="C76" s="0" t="s">
        <v>3660</v>
      </c>
      <c r="D76" s="0" t="s">
        <v>3589</v>
      </c>
      <c r="E76" s="0" t="s">
        <v>3664</v>
      </c>
      <c r="F76" s="0" t="s">
        <v>3504</v>
      </c>
      <c r="G76" s="0" t="s">
        <v>3665</v>
      </c>
    </row>
    <row customHeight="1" ht="11.25">
      <c r="A77" s="376" t="s">
        <v>16</v>
      </c>
      <c r="B77" s="0" t="s">
        <v>3659</v>
      </c>
      <c r="C77" s="0" t="s">
        <v>3660</v>
      </c>
      <c r="D77" s="0" t="s">
        <v>3666</v>
      </c>
      <c r="E77" s="0" t="s">
        <v>3667</v>
      </c>
      <c r="F77" s="0" t="s">
        <v>3504</v>
      </c>
      <c r="G77" s="0" t="s">
        <v>3668</v>
      </c>
    </row>
    <row customHeight="1" ht="11.25">
      <c r="A78" s="376" t="s">
        <v>16</v>
      </c>
      <c r="B78" s="0" t="s">
        <v>3659</v>
      </c>
      <c r="C78" s="0" t="s">
        <v>3660</v>
      </c>
      <c r="D78" s="0" t="s">
        <v>3669</v>
      </c>
      <c r="E78" s="0" t="s">
        <v>3670</v>
      </c>
      <c r="F78" s="0" t="s">
        <v>3504</v>
      </c>
      <c r="G78" s="0" t="s">
        <v>3671</v>
      </c>
    </row>
    <row customHeight="1" ht="11.25">
      <c r="A79" s="376" t="s">
        <v>16</v>
      </c>
      <c r="B79" s="0" t="s">
        <v>3659</v>
      </c>
      <c r="C79" s="0" t="s">
        <v>3660</v>
      </c>
      <c r="D79" s="0" t="s">
        <v>3672</v>
      </c>
      <c r="E79" s="0" t="s">
        <v>3673</v>
      </c>
      <c r="F79" s="0" t="s">
        <v>3504</v>
      </c>
      <c r="G79" s="0" t="s">
        <v>3674</v>
      </c>
    </row>
    <row customHeight="1" ht="11.25">
      <c r="A80" s="376" t="s">
        <v>16</v>
      </c>
      <c r="B80" s="0" t="s">
        <v>3659</v>
      </c>
      <c r="C80" s="0" t="s">
        <v>3660</v>
      </c>
      <c r="D80" s="0" t="s">
        <v>3675</v>
      </c>
      <c r="E80" s="0" t="s">
        <v>3676</v>
      </c>
      <c r="F80" s="0" t="s">
        <v>3504</v>
      </c>
      <c r="G80" s="0" t="s">
        <v>3677</v>
      </c>
    </row>
    <row customHeight="1" ht="11.25">
      <c r="A81" s="376" t="s">
        <v>16</v>
      </c>
      <c r="B81" s="0" t="s">
        <v>3659</v>
      </c>
      <c r="C81" s="0" t="s">
        <v>3660</v>
      </c>
      <c r="D81" s="0" t="s">
        <v>3678</v>
      </c>
      <c r="E81" s="0" t="s">
        <v>3679</v>
      </c>
      <c r="F81" s="0" t="s">
        <v>3504</v>
      </c>
      <c r="G81" s="0" t="s">
        <v>3680</v>
      </c>
    </row>
    <row customHeight="1" ht="11.25">
      <c r="A82" s="376" t="s">
        <v>16</v>
      </c>
      <c r="B82" s="0" t="s">
        <v>3659</v>
      </c>
      <c r="C82" s="0" t="s">
        <v>3660</v>
      </c>
      <c r="D82" s="0" t="s">
        <v>3593</v>
      </c>
      <c r="E82" s="0" t="s">
        <v>3681</v>
      </c>
      <c r="F82" s="0" t="s">
        <v>3504</v>
      </c>
      <c r="G82" s="0" t="s">
        <v>3682</v>
      </c>
    </row>
    <row customHeight="1" ht="11.25">
      <c r="A83" s="376" t="s">
        <v>16</v>
      </c>
      <c r="B83" s="0" t="s">
        <v>3659</v>
      </c>
      <c r="C83" s="0" t="s">
        <v>3660</v>
      </c>
      <c r="D83" s="0" t="s">
        <v>3683</v>
      </c>
      <c r="E83" s="0" t="s">
        <v>3684</v>
      </c>
      <c r="F83" s="0" t="s">
        <v>3504</v>
      </c>
      <c r="G83" s="0" t="s">
        <v>3685</v>
      </c>
    </row>
    <row customHeight="1" ht="11.25">
      <c r="A84" s="376" t="s">
        <v>16</v>
      </c>
      <c r="B84" s="0" t="s">
        <v>3659</v>
      </c>
      <c r="C84" s="0" t="s">
        <v>3660</v>
      </c>
      <c r="D84" s="0" t="s">
        <v>3659</v>
      </c>
      <c r="E84" s="0" t="s">
        <v>3660</v>
      </c>
      <c r="F84" s="0" t="s">
        <v>3505</v>
      </c>
      <c r="G84" s="0" t="s">
        <v>3686</v>
      </c>
    </row>
    <row customHeight="1" ht="11.25">
      <c r="A85" s="376" t="s">
        <v>16</v>
      </c>
      <c r="B85" s="0" t="s">
        <v>3659</v>
      </c>
      <c r="C85" s="0" t="s">
        <v>3660</v>
      </c>
      <c r="D85" s="0" t="s">
        <v>3687</v>
      </c>
      <c r="E85" s="0" t="s">
        <v>3688</v>
      </c>
      <c r="F85" s="0" t="s">
        <v>3504</v>
      </c>
      <c r="G85" s="0" t="s">
        <v>3689</v>
      </c>
    </row>
    <row customHeight="1" ht="11.25">
      <c r="A86" s="376" t="s">
        <v>16</v>
      </c>
      <c r="B86" s="0" t="s">
        <v>3659</v>
      </c>
      <c r="C86" s="0" t="s">
        <v>3660</v>
      </c>
      <c r="D86" s="0" t="s">
        <v>3690</v>
      </c>
      <c r="E86" s="0" t="s">
        <v>3691</v>
      </c>
      <c r="F86" s="0" t="s">
        <v>3504</v>
      </c>
      <c r="G86" s="0" t="s">
        <v>3692</v>
      </c>
    </row>
    <row customHeight="1" ht="11.25">
      <c r="A87" s="376" t="s">
        <v>16</v>
      </c>
      <c r="B87" s="0" t="s">
        <v>3693</v>
      </c>
      <c r="C87" s="0" t="s">
        <v>3694</v>
      </c>
      <c r="D87" s="0" t="s">
        <v>3693</v>
      </c>
      <c r="E87" s="0" t="s">
        <v>3694</v>
      </c>
      <c r="F87" s="0" t="s">
        <v>3499</v>
      </c>
      <c r="G87" s="0" t="s">
        <v>3695</v>
      </c>
    </row>
    <row customHeight="1" ht="11.25">
      <c r="A88" s="376" t="s">
        <v>16</v>
      </c>
      <c r="B88" s="0" t="s">
        <v>3696</v>
      </c>
      <c r="C88" s="0" t="s">
        <v>3697</v>
      </c>
      <c r="D88" s="0" t="s">
        <v>3698</v>
      </c>
      <c r="E88" s="0" t="s">
        <v>3699</v>
      </c>
      <c r="F88" s="0" t="s">
        <v>3504</v>
      </c>
      <c r="G88" s="0" t="s">
        <v>3700</v>
      </c>
    </row>
    <row customHeight="1" ht="11.25">
      <c r="A89" s="376" t="s">
        <v>16</v>
      </c>
      <c r="B89" s="0" t="s">
        <v>3696</v>
      </c>
      <c r="C89" s="0" t="s">
        <v>3697</v>
      </c>
      <c r="D89" s="0" t="s">
        <v>3701</v>
      </c>
      <c r="E89" s="0" t="s">
        <v>3702</v>
      </c>
      <c r="F89" s="0" t="s">
        <v>3542</v>
      </c>
      <c r="G89" s="0" t="s">
        <v>3703</v>
      </c>
    </row>
    <row customHeight="1" ht="11.25">
      <c r="A90" s="376" t="s">
        <v>16</v>
      </c>
      <c r="B90" s="0" t="s">
        <v>3696</v>
      </c>
      <c r="C90" s="0" t="s">
        <v>3697</v>
      </c>
      <c r="D90" s="0" t="s">
        <v>3704</v>
      </c>
      <c r="E90" s="0" t="s">
        <v>3705</v>
      </c>
      <c r="F90" s="0" t="s">
        <v>3504</v>
      </c>
      <c r="G90" s="0" t="s">
        <v>3706</v>
      </c>
    </row>
    <row customHeight="1" ht="11.25">
      <c r="A91" s="376" t="s">
        <v>16</v>
      </c>
      <c r="B91" s="0" t="s">
        <v>3696</v>
      </c>
      <c r="C91" s="0" t="s">
        <v>3697</v>
      </c>
      <c r="D91" s="0" t="s">
        <v>3707</v>
      </c>
      <c r="E91" s="0" t="s">
        <v>3708</v>
      </c>
      <c r="F91" s="0" t="s">
        <v>3504</v>
      </c>
      <c r="G91" s="0" t="s">
        <v>3709</v>
      </c>
    </row>
    <row customHeight="1" ht="11.25">
      <c r="A92" s="376" t="s">
        <v>16</v>
      </c>
      <c r="B92" s="0" t="s">
        <v>3696</v>
      </c>
      <c r="C92" s="0" t="s">
        <v>3697</v>
      </c>
      <c r="D92" s="0" t="s">
        <v>3696</v>
      </c>
      <c r="E92" s="0" t="s">
        <v>3697</v>
      </c>
      <c r="F92" s="0" t="s">
        <v>3505</v>
      </c>
      <c r="G92" s="0" t="s">
        <v>3710</v>
      </c>
    </row>
    <row customHeight="1" ht="11.25">
      <c r="A93" s="376" t="s">
        <v>16</v>
      </c>
      <c r="B93" s="0" t="s">
        <v>3696</v>
      </c>
      <c r="C93" s="0" t="s">
        <v>3697</v>
      </c>
      <c r="D93" s="0" t="s">
        <v>3711</v>
      </c>
      <c r="E93" s="0" t="s">
        <v>3712</v>
      </c>
      <c r="F93" s="0" t="s">
        <v>3504</v>
      </c>
      <c r="G93" s="0" t="s">
        <v>3713</v>
      </c>
    </row>
    <row customHeight="1" ht="11.25">
      <c r="A94" s="376" t="s">
        <v>16</v>
      </c>
      <c r="B94" s="0" t="s">
        <v>3714</v>
      </c>
      <c r="C94" s="0" t="s">
        <v>3715</v>
      </c>
      <c r="D94" s="0" t="s">
        <v>3714</v>
      </c>
      <c r="E94" s="0" t="s">
        <v>3715</v>
      </c>
      <c r="F94" s="0" t="s">
        <v>3499</v>
      </c>
      <c r="G94" s="0" t="s">
        <v>3716</v>
      </c>
    </row>
    <row customHeight="1" ht="11.25">
      <c r="A95" s="376" t="s">
        <v>16</v>
      </c>
      <c r="B95" s="0" t="s">
        <v>3717</v>
      </c>
      <c r="C95" s="0" t="s">
        <v>3718</v>
      </c>
      <c r="D95" s="0" t="s">
        <v>3719</v>
      </c>
      <c r="E95" s="0" t="s">
        <v>3720</v>
      </c>
      <c r="F95" s="0" t="s">
        <v>3504</v>
      </c>
      <c r="G95" s="0" t="s">
        <v>3721</v>
      </c>
    </row>
    <row customHeight="1" ht="11.25">
      <c r="A96" s="376" t="s">
        <v>16</v>
      </c>
      <c r="B96" s="0" t="s">
        <v>3717</v>
      </c>
      <c r="C96" s="0" t="s">
        <v>3718</v>
      </c>
      <c r="D96" s="0" t="s">
        <v>3722</v>
      </c>
      <c r="E96" s="0" t="s">
        <v>3723</v>
      </c>
      <c r="F96" s="0" t="s">
        <v>3542</v>
      </c>
      <c r="G96" s="0" t="s">
        <v>3724</v>
      </c>
    </row>
    <row customHeight="1" ht="11.25">
      <c r="A97" s="376" t="s">
        <v>16</v>
      </c>
      <c r="B97" s="0" t="s">
        <v>3717</v>
      </c>
      <c r="C97" s="0" t="s">
        <v>3718</v>
      </c>
      <c r="D97" s="0" t="s">
        <v>3725</v>
      </c>
      <c r="E97" s="0" t="s">
        <v>3726</v>
      </c>
      <c r="F97" s="0" t="s">
        <v>3504</v>
      </c>
      <c r="G97" s="0" t="s">
        <v>3727</v>
      </c>
    </row>
    <row customHeight="1" ht="11.25">
      <c r="A98" s="376" t="s">
        <v>16</v>
      </c>
      <c r="B98" s="0" t="s">
        <v>3717</v>
      </c>
      <c r="C98" s="0" t="s">
        <v>3718</v>
      </c>
      <c r="D98" s="0" t="s">
        <v>3728</v>
      </c>
      <c r="E98" s="0" t="s">
        <v>3729</v>
      </c>
      <c r="F98" s="0" t="s">
        <v>3504</v>
      </c>
      <c r="G98" s="0" t="s">
        <v>3730</v>
      </c>
    </row>
    <row customHeight="1" ht="11.25">
      <c r="A99" s="376" t="s">
        <v>16</v>
      </c>
      <c r="B99" s="0" t="s">
        <v>3717</v>
      </c>
      <c r="C99" s="0" t="s">
        <v>3718</v>
      </c>
      <c r="D99" s="0" t="s">
        <v>3731</v>
      </c>
      <c r="E99" s="0" t="s">
        <v>3732</v>
      </c>
      <c r="F99" s="0" t="s">
        <v>3504</v>
      </c>
      <c r="G99" s="0" t="s">
        <v>3733</v>
      </c>
    </row>
    <row customHeight="1" ht="11.25">
      <c r="A100" s="376" t="s">
        <v>16</v>
      </c>
      <c r="B100" s="0" t="s">
        <v>3717</v>
      </c>
      <c r="C100" s="0" t="s">
        <v>3718</v>
      </c>
      <c r="D100" s="0" t="s">
        <v>3717</v>
      </c>
      <c r="E100" s="0" t="s">
        <v>3718</v>
      </c>
      <c r="F100" s="0" t="s">
        <v>3505</v>
      </c>
      <c r="G100" s="0" t="s">
        <v>3734</v>
      </c>
    </row>
    <row customHeight="1" ht="11.25">
      <c r="A101" s="376" t="s">
        <v>16</v>
      </c>
      <c r="B101" s="0" t="s">
        <v>3717</v>
      </c>
      <c r="C101" s="0" t="s">
        <v>3718</v>
      </c>
      <c r="D101" s="0" t="s">
        <v>3735</v>
      </c>
      <c r="E101" s="0" t="s">
        <v>3736</v>
      </c>
      <c r="F101" s="0" t="s">
        <v>3504</v>
      </c>
      <c r="G101" s="0" t="s">
        <v>3737</v>
      </c>
    </row>
    <row customHeight="1" ht="11.25">
      <c r="A102" s="376" t="s">
        <v>16</v>
      </c>
      <c r="B102" s="0" t="s">
        <v>3738</v>
      </c>
      <c r="C102" s="0" t="s">
        <v>3739</v>
      </c>
      <c r="D102" s="0" t="s">
        <v>3738</v>
      </c>
      <c r="E102" s="0" t="s">
        <v>3739</v>
      </c>
      <c r="F102" s="0" t="s">
        <v>3499</v>
      </c>
      <c r="G102" s="0" t="s">
        <v>3740</v>
      </c>
    </row>
    <row customHeight="1" ht="11.25">
      <c r="A103" s="376" t="s">
        <v>16</v>
      </c>
      <c r="B103" s="0" t="s">
        <v>3741</v>
      </c>
      <c r="C103" s="0" t="s">
        <v>3742</v>
      </c>
      <c r="D103" s="0" t="s">
        <v>3743</v>
      </c>
      <c r="E103" s="0" t="s">
        <v>3744</v>
      </c>
      <c r="F103" s="0" t="s">
        <v>3611</v>
      </c>
      <c r="G103" s="0" t="s">
        <v>3745</v>
      </c>
    </row>
    <row customHeight="1" ht="11.25">
      <c r="A104" s="376" t="s">
        <v>16</v>
      </c>
      <c r="B104" s="0" t="s">
        <v>3741</v>
      </c>
      <c r="C104" s="0" t="s">
        <v>3742</v>
      </c>
      <c r="D104" s="0" t="s">
        <v>3746</v>
      </c>
      <c r="E104" s="0" t="s">
        <v>3747</v>
      </c>
      <c r="F104" s="0" t="s">
        <v>3504</v>
      </c>
      <c r="G104" s="0" t="s">
        <v>3748</v>
      </c>
    </row>
    <row customHeight="1" ht="11.25">
      <c r="A105" s="376" t="s">
        <v>16</v>
      </c>
      <c r="B105" s="0" t="s">
        <v>3741</v>
      </c>
      <c r="C105" s="0" t="s">
        <v>3742</v>
      </c>
      <c r="D105" s="0" t="s">
        <v>3749</v>
      </c>
      <c r="E105" s="0" t="s">
        <v>3750</v>
      </c>
      <c r="F105" s="0" t="s">
        <v>3504</v>
      </c>
      <c r="G105" s="0" t="s">
        <v>3751</v>
      </c>
    </row>
    <row customHeight="1" ht="11.25">
      <c r="A106" s="376" t="s">
        <v>16</v>
      </c>
      <c r="B106" s="0" t="s">
        <v>3741</v>
      </c>
      <c r="C106" s="0" t="s">
        <v>3742</v>
      </c>
      <c r="D106" s="0" t="s">
        <v>3752</v>
      </c>
      <c r="E106" s="0" t="s">
        <v>3753</v>
      </c>
      <c r="F106" s="0" t="s">
        <v>3504</v>
      </c>
      <c r="G106" s="0" t="s">
        <v>3754</v>
      </c>
    </row>
    <row customHeight="1" ht="11.25">
      <c r="A107" s="376" t="s">
        <v>16</v>
      </c>
      <c r="B107" s="0" t="s">
        <v>3741</v>
      </c>
      <c r="C107" s="0" t="s">
        <v>3742</v>
      </c>
      <c r="D107" s="0" t="s">
        <v>3755</v>
      </c>
      <c r="E107" s="0" t="s">
        <v>3756</v>
      </c>
      <c r="F107" s="0" t="s">
        <v>3504</v>
      </c>
      <c r="G107" s="0" t="s">
        <v>3757</v>
      </c>
    </row>
    <row customHeight="1" ht="11.25">
      <c r="A108" s="376" t="s">
        <v>16</v>
      </c>
      <c r="B108" s="0" t="s">
        <v>3741</v>
      </c>
      <c r="C108" s="0" t="s">
        <v>3742</v>
      </c>
      <c r="D108" s="0" t="s">
        <v>3758</v>
      </c>
      <c r="E108" s="0" t="s">
        <v>3759</v>
      </c>
      <c r="F108" s="0" t="s">
        <v>3504</v>
      </c>
      <c r="G108" s="0" t="s">
        <v>3760</v>
      </c>
    </row>
    <row customHeight="1" ht="11.25">
      <c r="A109" s="376" t="s">
        <v>16</v>
      </c>
      <c r="B109" s="0" t="s">
        <v>3741</v>
      </c>
      <c r="C109" s="0" t="s">
        <v>3742</v>
      </c>
      <c r="D109" s="0" t="s">
        <v>3603</v>
      </c>
      <c r="E109" s="0" t="s">
        <v>3761</v>
      </c>
      <c r="F109" s="0" t="s">
        <v>3504</v>
      </c>
      <c r="G109" s="0" t="s">
        <v>3762</v>
      </c>
    </row>
    <row customHeight="1" ht="11.25">
      <c r="A110" s="376" t="s">
        <v>16</v>
      </c>
      <c r="B110" s="0" t="s">
        <v>3741</v>
      </c>
      <c r="C110" s="0" t="s">
        <v>3742</v>
      </c>
      <c r="D110" s="0" t="s">
        <v>3763</v>
      </c>
      <c r="E110" s="0" t="s">
        <v>3764</v>
      </c>
      <c r="F110" s="0" t="s">
        <v>3504</v>
      </c>
      <c r="G110" s="0" t="s">
        <v>3765</v>
      </c>
    </row>
    <row customHeight="1" ht="11.25">
      <c r="A111" s="376" t="s">
        <v>16</v>
      </c>
      <c r="B111" s="0" t="s">
        <v>3741</v>
      </c>
      <c r="C111" s="0" t="s">
        <v>3742</v>
      </c>
      <c r="D111" s="0" t="s">
        <v>3741</v>
      </c>
      <c r="E111" s="0" t="s">
        <v>3742</v>
      </c>
      <c r="F111" s="0" t="s">
        <v>3505</v>
      </c>
      <c r="G111" s="0" t="s">
        <v>3766</v>
      </c>
    </row>
    <row customHeight="1" ht="11.25">
      <c r="A112" s="376" t="s">
        <v>16</v>
      </c>
      <c r="B112" s="0" t="s">
        <v>3767</v>
      </c>
      <c r="C112" s="0" t="s">
        <v>3768</v>
      </c>
      <c r="D112" s="0" t="s">
        <v>3767</v>
      </c>
      <c r="E112" s="0" t="s">
        <v>3768</v>
      </c>
      <c r="F112" s="0" t="s">
        <v>3769</v>
      </c>
      <c r="G112" s="0" t="s">
        <v>3770</v>
      </c>
    </row>
    <row customHeight="1" ht="11.25">
      <c r="A113" s="376" t="s">
        <v>16</v>
      </c>
      <c r="B113" s="0" t="s">
        <v>3771</v>
      </c>
      <c r="C113" s="0" t="s">
        <v>3772</v>
      </c>
      <c r="D113" s="0" t="s">
        <v>3771</v>
      </c>
      <c r="E113" s="0" t="s">
        <v>3772</v>
      </c>
      <c r="F113" s="0" t="s">
        <v>3769</v>
      </c>
      <c r="G113" s="0" t="s">
        <v>3773</v>
      </c>
    </row>
    <row customHeight="1" ht="11.25">
      <c r="A114" s="376" t="s">
        <v>16</v>
      </c>
      <c r="B114" s="0" t="s">
        <v>100</v>
      </c>
      <c r="C114" s="0" t="s">
        <v>101</v>
      </c>
      <c r="D114" s="0" t="s">
        <v>100</v>
      </c>
      <c r="E114" s="0" t="s">
        <v>101</v>
      </c>
      <c r="F114" s="0" t="s">
        <v>3769</v>
      </c>
      <c r="G114" s="0" t="s">
        <v>99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CCE3F-36CE-B144-D7D5-0.7876C4FA}" mc:Ignorable="x14ac xr xr2 xr3">
  <sheetPr>
    <tabColor rgb="FFFFCC99"/>
  </sheetPr>
  <dimension ref="A1:I48"/>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3774</v>
      </c>
      <c r="B1" s="838" t="s">
        <v>3775</v>
      </c>
      <c r="C1" s="1162" t="s">
        <v>3776</v>
      </c>
      <c r="D1" s="838" t="s">
        <v>3777</v>
      </c>
      <c r="E1" s="838" t="s">
        <v>3778</v>
      </c>
      <c r="F1" s="1162" t="s">
        <v>3779</v>
      </c>
      <c r="G1" s="1162" t="s">
        <v>3780</v>
      </c>
      <c r="H1" s="1162" t="s">
        <v>3781</v>
      </c>
      <c r="I1" s="1162" t="s">
        <v>3782</v>
      </c>
    </row>
    <row customHeight="1" ht="11.25">
      <c r="A2" s="1694" t="s">
        <v>109</v>
      </c>
      <c r="B2" s="1694" t="s">
        <v>3783</v>
      </c>
      <c r="C2" s="1694" t="s">
        <v>22</v>
      </c>
      <c r="D2" s="1694" t="s">
        <v>3784</v>
      </c>
      <c r="E2" s="1694" t="s">
        <v>3785</v>
      </c>
      <c r="F2" s="1694" t="s">
        <v>22</v>
      </c>
      <c r="G2" s="1694" t="s">
        <v>22</v>
      </c>
      <c r="H2" s="1694" t="s">
        <v>22</v>
      </c>
      <c r="I2" s="1694" t="s">
        <v>22</v>
      </c>
    </row>
    <row customHeight="1" ht="11.25">
      <c r="A3" s="1694" t="s">
        <v>110</v>
      </c>
      <c r="B3" s="1694" t="s">
        <v>3786</v>
      </c>
      <c r="C3" s="1694" t="s">
        <v>22</v>
      </c>
      <c r="D3" s="1694" t="s">
        <v>3784</v>
      </c>
      <c r="E3" s="1694" t="s">
        <v>3787</v>
      </c>
      <c r="F3" s="1694" t="s">
        <v>22</v>
      </c>
      <c r="G3" s="1694" t="s">
        <v>22</v>
      </c>
      <c r="H3" s="1694" t="s">
        <v>22</v>
      </c>
      <c r="I3" s="1694" t="s">
        <v>22</v>
      </c>
    </row>
    <row customHeight="1" ht="11.25">
      <c r="A4" s="1694" t="s">
        <v>90</v>
      </c>
      <c r="B4" s="1694" t="s">
        <v>3788</v>
      </c>
      <c r="C4" s="1694" t="s">
        <v>22</v>
      </c>
      <c r="D4" s="1694" t="s">
        <v>3789</v>
      </c>
      <c r="E4" s="1694" t="s">
        <v>3790</v>
      </c>
      <c r="F4" s="1694" t="s">
        <v>22</v>
      </c>
      <c r="G4" s="1694" t="s">
        <v>22</v>
      </c>
      <c r="H4" s="1694" t="s">
        <v>22</v>
      </c>
      <c r="I4" s="1694" t="s">
        <v>22</v>
      </c>
    </row>
    <row customHeight="1" ht="11.25">
      <c r="A5" s="1694" t="s">
        <v>91</v>
      </c>
      <c r="B5" s="1694" t="s">
        <v>3791</v>
      </c>
      <c r="C5" s="1694" t="s">
        <v>22</v>
      </c>
      <c r="D5" s="1694" t="s">
        <v>3789</v>
      </c>
      <c r="E5" s="1694" t="s">
        <v>3785</v>
      </c>
      <c r="F5" s="1694" t="s">
        <v>22</v>
      </c>
      <c r="G5" s="1694" t="s">
        <v>22</v>
      </c>
      <c r="H5" s="1694" t="s">
        <v>22</v>
      </c>
      <c r="I5" s="1694" t="s">
        <v>22</v>
      </c>
    </row>
    <row customHeight="1" ht="11.25">
      <c r="A6" s="1694" t="s">
        <v>111</v>
      </c>
      <c r="B6" s="1694" t="s">
        <v>3792</v>
      </c>
      <c r="C6" s="1694" t="s">
        <v>22</v>
      </c>
      <c r="D6" s="1694" t="s">
        <v>3789</v>
      </c>
      <c r="E6" s="1694" t="s">
        <v>3785</v>
      </c>
      <c r="F6" s="1694" t="s">
        <v>22</v>
      </c>
      <c r="G6" s="1694" t="s">
        <v>22</v>
      </c>
      <c r="H6" s="1694" t="s">
        <v>22</v>
      </c>
      <c r="I6" s="1694" t="s">
        <v>22</v>
      </c>
    </row>
    <row customHeight="1" ht="11.25">
      <c r="A7" s="1694" t="s">
        <v>92</v>
      </c>
      <c r="B7" s="1694" t="s">
        <v>3793</v>
      </c>
      <c r="C7" s="1694" t="s">
        <v>22</v>
      </c>
      <c r="D7" s="1694" t="s">
        <v>3794</v>
      </c>
      <c r="E7" s="1694" t="s">
        <v>3785</v>
      </c>
      <c r="F7" s="1694" t="s">
        <v>22</v>
      </c>
      <c r="G7" s="1694" t="s">
        <v>22</v>
      </c>
      <c r="H7" s="1694" t="s">
        <v>22</v>
      </c>
      <c r="I7" s="1694" t="s">
        <v>22</v>
      </c>
    </row>
    <row customHeight="1" ht="11.25">
      <c r="A8" s="1694" t="s">
        <v>93</v>
      </c>
      <c r="B8" s="1694" t="s">
        <v>3795</v>
      </c>
      <c r="C8" s="1694" t="s">
        <v>22</v>
      </c>
      <c r="D8" s="1694" t="s">
        <v>3794</v>
      </c>
      <c r="E8" s="1694" t="s">
        <v>3796</v>
      </c>
      <c r="F8" s="1694" t="s">
        <v>22</v>
      </c>
      <c r="G8" s="1694" t="s">
        <v>22</v>
      </c>
      <c r="H8" s="1694" t="s">
        <v>22</v>
      </c>
      <c r="I8" s="1694" t="s">
        <v>22</v>
      </c>
    </row>
    <row customHeight="1" ht="11.25">
      <c r="A9" s="1694" t="s">
        <v>112</v>
      </c>
      <c r="B9" s="1694" t="s">
        <v>3797</v>
      </c>
      <c r="C9" s="1694" t="s">
        <v>22</v>
      </c>
      <c r="D9" s="1694" t="s">
        <v>3794</v>
      </c>
      <c r="E9" s="1694" t="s">
        <v>3798</v>
      </c>
      <c r="F9" s="1694" t="s">
        <v>22</v>
      </c>
      <c r="G9" s="1694" t="s">
        <v>22</v>
      </c>
      <c r="H9" s="1694" t="s">
        <v>22</v>
      </c>
      <c r="I9" s="1694" t="s">
        <v>22</v>
      </c>
    </row>
    <row customHeight="1" ht="11.25">
      <c r="A10" s="1694" t="s">
        <v>149</v>
      </c>
      <c r="B10" s="1694" t="s">
        <v>3799</v>
      </c>
      <c r="C10" s="1694" t="s">
        <v>22</v>
      </c>
      <c r="D10" s="1694" t="s">
        <v>3794</v>
      </c>
      <c r="E10" s="1694" t="s">
        <v>3800</v>
      </c>
      <c r="F10" s="1694" t="s">
        <v>22</v>
      </c>
      <c r="G10" s="1694" t="s">
        <v>22</v>
      </c>
      <c r="H10" s="1694" t="s">
        <v>22</v>
      </c>
      <c r="I10" s="1694" t="s">
        <v>22</v>
      </c>
    </row>
    <row customHeight="1" ht="11.25">
      <c r="A11" s="1694" t="s">
        <v>150</v>
      </c>
      <c r="B11" s="1694" t="s">
        <v>3801</v>
      </c>
      <c r="C11" s="1694" t="s">
        <v>22</v>
      </c>
      <c r="D11" s="1694" t="s">
        <v>3794</v>
      </c>
      <c r="E11" s="1694" t="s">
        <v>3800</v>
      </c>
      <c r="F11" s="1694" t="s">
        <v>22</v>
      </c>
      <c r="G11" s="1694" t="s">
        <v>22</v>
      </c>
      <c r="H11" s="1694" t="s">
        <v>22</v>
      </c>
      <c r="I11" s="1694" t="s">
        <v>22</v>
      </c>
    </row>
    <row customHeight="1" ht="11.25">
      <c r="A12" s="1694" t="s">
        <v>151</v>
      </c>
      <c r="B12" s="1694" t="s">
        <v>3802</v>
      </c>
      <c r="C12" s="1694" t="s">
        <v>22</v>
      </c>
      <c r="D12" s="1694" t="s">
        <v>3794</v>
      </c>
      <c r="E12" s="1694" t="s">
        <v>3800</v>
      </c>
      <c r="F12" s="1694" t="s">
        <v>22</v>
      </c>
      <c r="G12" s="1694" t="s">
        <v>22</v>
      </c>
      <c r="H12" s="1694" t="s">
        <v>22</v>
      </c>
      <c r="I12" s="1694" t="s">
        <v>22</v>
      </c>
    </row>
    <row customHeight="1" ht="11.25">
      <c r="A13" s="1694" t="s">
        <v>152</v>
      </c>
      <c r="B13" s="1694" t="s">
        <v>3803</v>
      </c>
      <c r="C13" s="1694" t="s">
        <v>22</v>
      </c>
      <c r="D13" s="1694" t="s">
        <v>3794</v>
      </c>
      <c r="E13" s="1694" t="s">
        <v>3800</v>
      </c>
      <c r="F13" s="1694" t="s">
        <v>22</v>
      </c>
      <c r="G13" s="1694" t="s">
        <v>22</v>
      </c>
      <c r="H13" s="1694" t="s">
        <v>22</v>
      </c>
      <c r="I13" s="1694" t="s">
        <v>22</v>
      </c>
    </row>
    <row customHeight="1" ht="11.25">
      <c r="A14" s="1694" t="s">
        <v>153</v>
      </c>
      <c r="B14" s="1694" t="s">
        <v>3804</v>
      </c>
      <c r="C14" s="1694" t="s">
        <v>22</v>
      </c>
      <c r="D14" s="1694" t="s">
        <v>3794</v>
      </c>
      <c r="E14" s="1694" t="s">
        <v>3785</v>
      </c>
      <c r="F14" s="1694" t="s">
        <v>22</v>
      </c>
      <c r="G14" s="1694" t="s">
        <v>22</v>
      </c>
      <c r="H14" s="1694" t="s">
        <v>22</v>
      </c>
      <c r="I14" s="1694" t="s">
        <v>22</v>
      </c>
    </row>
    <row customHeight="1" ht="11.25">
      <c r="A15" s="1694" t="s">
        <v>154</v>
      </c>
      <c r="B15" s="1694" t="s">
        <v>3805</v>
      </c>
      <c r="C15" s="1694" t="s">
        <v>22</v>
      </c>
      <c r="D15" s="1694" t="s">
        <v>3794</v>
      </c>
      <c r="E15" s="1694" t="s">
        <v>3798</v>
      </c>
      <c r="F15" s="1694" t="s">
        <v>22</v>
      </c>
      <c r="G15" s="1694" t="s">
        <v>22</v>
      </c>
      <c r="H15" s="1694" t="s">
        <v>22</v>
      </c>
      <c r="I15" s="1694" t="s">
        <v>22</v>
      </c>
    </row>
    <row customHeight="1" ht="11.25">
      <c r="A16" s="1694" t="s">
        <v>2046</v>
      </c>
      <c r="B16" s="1694" t="s">
        <v>3806</v>
      </c>
      <c r="C16" s="1694" t="s">
        <v>22</v>
      </c>
      <c r="D16" s="1694" t="s">
        <v>3794</v>
      </c>
      <c r="E16" s="1694" t="s">
        <v>3800</v>
      </c>
      <c r="F16" s="1694" t="s">
        <v>22</v>
      </c>
      <c r="G16" s="1694" t="s">
        <v>22</v>
      </c>
      <c r="H16" s="1694" t="s">
        <v>22</v>
      </c>
      <c r="I16" s="1694" t="s">
        <v>22</v>
      </c>
    </row>
    <row customHeight="1" ht="11.25">
      <c r="A17" s="1694" t="s">
        <v>2052</v>
      </c>
      <c r="B17" s="1694" t="s">
        <v>3807</v>
      </c>
      <c r="C17" s="1694" t="s">
        <v>22</v>
      </c>
      <c r="D17" s="1694" t="s">
        <v>3794</v>
      </c>
      <c r="E17" s="1694" t="s">
        <v>3800</v>
      </c>
      <c r="F17" s="1694" t="s">
        <v>22</v>
      </c>
      <c r="G17" s="1694" t="s">
        <v>22</v>
      </c>
      <c r="H17" s="1694" t="s">
        <v>22</v>
      </c>
      <c r="I17" s="1694" t="s">
        <v>22</v>
      </c>
    </row>
    <row customHeight="1" ht="11.25">
      <c r="A18" s="1694" t="s">
        <v>2064</v>
      </c>
      <c r="B18" s="1694" t="s">
        <v>3808</v>
      </c>
      <c r="C18" s="1694" t="s">
        <v>22</v>
      </c>
      <c r="D18" s="1694" t="s">
        <v>3794</v>
      </c>
      <c r="E18" s="1694" t="s">
        <v>3800</v>
      </c>
      <c r="F18" s="1694" t="s">
        <v>22</v>
      </c>
      <c r="G18" s="1694" t="s">
        <v>22</v>
      </c>
      <c r="H18" s="1694" t="s">
        <v>22</v>
      </c>
      <c r="I18" s="1694" t="s">
        <v>22</v>
      </c>
    </row>
    <row customHeight="1" ht="11.25">
      <c r="A19" s="1694" t="s">
        <v>2078</v>
      </c>
      <c r="B19" s="1694" t="s">
        <v>3809</v>
      </c>
      <c r="C19" s="1694" t="s">
        <v>22</v>
      </c>
      <c r="D19" s="1694" t="s">
        <v>3794</v>
      </c>
      <c r="E19" s="1694" t="s">
        <v>3800</v>
      </c>
      <c r="F19" s="1694" t="s">
        <v>22</v>
      </c>
      <c r="G19" s="1694" t="s">
        <v>22</v>
      </c>
      <c r="H19" s="1694" t="s">
        <v>22</v>
      </c>
      <c r="I19" s="1694" t="s">
        <v>22</v>
      </c>
    </row>
    <row customHeight="1" ht="11.25">
      <c r="A20" s="1694" t="s">
        <v>2090</v>
      </c>
      <c r="B20" s="1694" t="s">
        <v>3810</v>
      </c>
      <c r="C20" s="1694" t="s">
        <v>22</v>
      </c>
      <c r="D20" s="1694" t="s">
        <v>3811</v>
      </c>
      <c r="E20" s="1694" t="s">
        <v>3787</v>
      </c>
      <c r="F20" s="1694" t="s">
        <v>22</v>
      </c>
      <c r="G20" s="1694" t="s">
        <v>22</v>
      </c>
      <c r="H20" s="1694" t="s">
        <v>22</v>
      </c>
      <c r="I20" s="1694" t="s">
        <v>22</v>
      </c>
    </row>
    <row customHeight="1" ht="11.25">
      <c r="A21" s="1694" t="s">
        <v>2099</v>
      </c>
      <c r="B21" s="1694" t="s">
        <v>3812</v>
      </c>
      <c r="C21" s="1694" t="s">
        <v>22</v>
      </c>
      <c r="D21" s="1694" t="s">
        <v>3813</v>
      </c>
      <c r="E21" s="1694" t="s">
        <v>3798</v>
      </c>
      <c r="F21" s="1694" t="s">
        <v>22</v>
      </c>
      <c r="G21" s="1694" t="s">
        <v>22</v>
      </c>
      <c r="H21" s="1694" t="s">
        <v>22</v>
      </c>
      <c r="I21" s="1694" t="s">
        <v>22</v>
      </c>
    </row>
    <row customHeight="1" ht="11.25">
      <c r="A22" s="1694" t="s">
        <v>2115</v>
      </c>
      <c r="B22" s="1694" t="s">
        <v>3814</v>
      </c>
      <c r="C22" s="1694" t="s">
        <v>22</v>
      </c>
      <c r="D22" s="1694" t="s">
        <v>3815</v>
      </c>
      <c r="E22" s="1694" t="s">
        <v>3798</v>
      </c>
      <c r="F22" s="1694" t="s">
        <v>22</v>
      </c>
      <c r="G22" s="1694" t="s">
        <v>22</v>
      </c>
      <c r="H22" s="1694" t="s">
        <v>22</v>
      </c>
      <c r="I22" s="1694" t="s">
        <v>22</v>
      </c>
    </row>
    <row customHeight="1" ht="11.25">
      <c r="A23" s="1694" t="s">
        <v>2122</v>
      </c>
      <c r="B23" s="1694" t="s">
        <v>3816</v>
      </c>
      <c r="C23" s="1694" t="s">
        <v>22</v>
      </c>
      <c r="D23" s="1694" t="s">
        <v>3815</v>
      </c>
      <c r="E23" s="1694" t="s">
        <v>3817</v>
      </c>
      <c r="F23" s="1694" t="s">
        <v>22</v>
      </c>
      <c r="G23" s="1694" t="s">
        <v>22</v>
      </c>
      <c r="H23" s="1694" t="s">
        <v>22</v>
      </c>
      <c r="I23" s="1694" t="s">
        <v>22</v>
      </c>
    </row>
    <row customHeight="1" ht="11.25">
      <c r="A24" s="1694" t="s">
        <v>2130</v>
      </c>
      <c r="B24" s="1694" t="s">
        <v>3818</v>
      </c>
      <c r="C24" s="1694" t="s">
        <v>22</v>
      </c>
      <c r="D24" s="1694" t="s">
        <v>3794</v>
      </c>
      <c r="E24" s="1694" t="s">
        <v>3817</v>
      </c>
      <c r="F24" s="1694" t="s">
        <v>22</v>
      </c>
      <c r="G24" s="1694" t="s">
        <v>22</v>
      </c>
      <c r="H24" s="1694" t="s">
        <v>22</v>
      </c>
      <c r="I24" s="1694" t="s">
        <v>22</v>
      </c>
    </row>
    <row customHeight="1" ht="11.25">
      <c r="A25" s="1694" t="s">
        <v>2137</v>
      </c>
      <c r="B25" s="1694" t="s">
        <v>3819</v>
      </c>
      <c r="C25" s="1694" t="s">
        <v>22</v>
      </c>
      <c r="D25" s="1694" t="s">
        <v>3794</v>
      </c>
      <c r="E25" s="1694" t="s">
        <v>3798</v>
      </c>
      <c r="F25" s="1694" t="s">
        <v>22</v>
      </c>
      <c r="G25" s="1694" t="s">
        <v>22</v>
      </c>
      <c r="H25" s="1694" t="s">
        <v>22</v>
      </c>
      <c r="I25" s="1694" t="s">
        <v>22</v>
      </c>
    </row>
    <row customHeight="1" ht="11.25">
      <c r="A26" s="1694" t="s">
        <v>2141</v>
      </c>
      <c r="B26" s="1694" t="s">
        <v>3820</v>
      </c>
      <c r="C26" s="1694" t="s">
        <v>22</v>
      </c>
      <c r="D26" s="1694" t="s">
        <v>3794</v>
      </c>
      <c r="E26" s="1694" t="s">
        <v>3817</v>
      </c>
      <c r="F26" s="1694" t="s">
        <v>22</v>
      </c>
      <c r="G26" s="1694" t="s">
        <v>22</v>
      </c>
      <c r="H26" s="1694" t="s">
        <v>22</v>
      </c>
      <c r="I26" s="1694" t="s">
        <v>22</v>
      </c>
    </row>
    <row customHeight="1" ht="11.25">
      <c r="A27" s="1694" t="s">
        <v>2146</v>
      </c>
      <c r="B27" s="1694" t="s">
        <v>3821</v>
      </c>
      <c r="C27" s="1694" t="s">
        <v>22</v>
      </c>
      <c r="D27" s="1694" t="s">
        <v>3794</v>
      </c>
      <c r="E27" s="1694" t="s">
        <v>3787</v>
      </c>
      <c r="F27" s="1694" t="s">
        <v>22</v>
      </c>
      <c r="G27" s="1694" t="s">
        <v>22</v>
      </c>
      <c r="H27" s="1694" t="s">
        <v>22</v>
      </c>
      <c r="I27" s="1694" t="s">
        <v>22</v>
      </c>
    </row>
    <row customHeight="1" ht="11.25">
      <c r="A28" s="1694" t="s">
        <v>2154</v>
      </c>
      <c r="B28" s="1694" t="s">
        <v>3822</v>
      </c>
      <c r="C28" s="1694" t="s">
        <v>22</v>
      </c>
      <c r="D28" s="1694" t="s">
        <v>3794</v>
      </c>
      <c r="E28" s="1694" t="s">
        <v>3800</v>
      </c>
      <c r="F28" s="1694" t="s">
        <v>22</v>
      </c>
      <c r="G28" s="1694" t="s">
        <v>22</v>
      </c>
      <c r="H28" s="1694" t="s">
        <v>22</v>
      </c>
      <c r="I28" s="1694" t="s">
        <v>22</v>
      </c>
    </row>
    <row customHeight="1" ht="11.25">
      <c r="A29" s="1694" t="s">
        <v>2156</v>
      </c>
      <c r="B29" s="1694" t="s">
        <v>3823</v>
      </c>
      <c r="C29" s="1694" t="s">
        <v>22</v>
      </c>
      <c r="D29" s="1694" t="s">
        <v>3794</v>
      </c>
      <c r="E29" s="1694" t="s">
        <v>3817</v>
      </c>
      <c r="F29" s="1694" t="s">
        <v>22</v>
      </c>
      <c r="G29" s="1694" t="s">
        <v>22</v>
      </c>
      <c r="H29" s="1694" t="s">
        <v>22</v>
      </c>
      <c r="I29" s="1694" t="s">
        <v>22</v>
      </c>
    </row>
    <row customHeight="1" ht="11.25">
      <c r="A30" s="1694" t="s">
        <v>2159</v>
      </c>
      <c r="B30" s="1694" t="s">
        <v>3824</v>
      </c>
      <c r="C30" s="1694" t="s">
        <v>22</v>
      </c>
      <c r="D30" s="1694" t="s">
        <v>3794</v>
      </c>
      <c r="E30" s="1694" t="s">
        <v>3798</v>
      </c>
      <c r="F30" s="1694" t="s">
        <v>22</v>
      </c>
      <c r="G30" s="1694" t="s">
        <v>22</v>
      </c>
      <c r="H30" s="1694" t="s">
        <v>22</v>
      </c>
      <c r="I30" s="1694" t="s">
        <v>22</v>
      </c>
    </row>
    <row customHeight="1" ht="11.25">
      <c r="A31" s="1694" t="s">
        <v>2165</v>
      </c>
      <c r="B31" s="1694" t="s">
        <v>3825</v>
      </c>
      <c r="C31" s="1694" t="s">
        <v>22</v>
      </c>
      <c r="D31" s="1694" t="s">
        <v>3826</v>
      </c>
      <c r="E31" s="1694" t="s">
        <v>3798</v>
      </c>
      <c r="F31" s="1694" t="s">
        <v>22</v>
      </c>
      <c r="G31" s="1694" t="s">
        <v>22</v>
      </c>
      <c r="H31" s="1694" t="s">
        <v>22</v>
      </c>
      <c r="I31" s="1694" t="s">
        <v>22</v>
      </c>
    </row>
    <row customHeight="1" ht="11.25">
      <c r="A32" s="1694" t="s">
        <v>2167</v>
      </c>
      <c r="B32" s="1694" t="s">
        <v>3827</v>
      </c>
      <c r="C32" s="1694" t="s">
        <v>22</v>
      </c>
      <c r="D32" s="1694" t="s">
        <v>3826</v>
      </c>
      <c r="E32" s="1694" t="s">
        <v>3817</v>
      </c>
      <c r="F32" s="1694" t="s">
        <v>22</v>
      </c>
      <c r="G32" s="1694" t="s">
        <v>22</v>
      </c>
      <c r="H32" s="1694" t="s">
        <v>22</v>
      </c>
      <c r="I32" s="1694" t="s">
        <v>22</v>
      </c>
    </row>
    <row customHeight="1" ht="11.25">
      <c r="A33" s="1694" t="s">
        <v>2169</v>
      </c>
      <c r="B33" s="1694" t="s">
        <v>3828</v>
      </c>
      <c r="C33" s="1694" t="s">
        <v>22</v>
      </c>
      <c r="D33" s="1694" t="s">
        <v>3813</v>
      </c>
      <c r="E33" s="1694" t="s">
        <v>3787</v>
      </c>
      <c r="F33" s="1694" t="s">
        <v>22</v>
      </c>
      <c r="G33" s="1694" t="s">
        <v>22</v>
      </c>
      <c r="H33" s="1694" t="s">
        <v>22</v>
      </c>
      <c r="I33" s="1694" t="s">
        <v>22</v>
      </c>
    </row>
    <row customHeight="1" ht="11.25">
      <c r="A34" s="1694" t="s">
        <v>2171</v>
      </c>
      <c r="B34" s="1694" t="s">
        <v>3829</v>
      </c>
      <c r="C34" s="1694" t="s">
        <v>22</v>
      </c>
      <c r="D34" s="1694" t="s">
        <v>3830</v>
      </c>
      <c r="E34" s="1694" t="s">
        <v>3796</v>
      </c>
      <c r="F34" s="1694" t="s">
        <v>22</v>
      </c>
      <c r="G34" s="1694" t="s">
        <v>22</v>
      </c>
      <c r="H34" s="1694" t="s">
        <v>22</v>
      </c>
      <c r="I34" s="1694" t="s">
        <v>22</v>
      </c>
    </row>
    <row customHeight="1" ht="11.25">
      <c r="A35" s="1694" t="s">
        <v>2176</v>
      </c>
      <c r="B35" s="1694" t="s">
        <v>3831</v>
      </c>
      <c r="C35" s="1694" t="s">
        <v>22</v>
      </c>
      <c r="D35" s="1694" t="s">
        <v>3789</v>
      </c>
      <c r="E35" s="1694" t="s">
        <v>3798</v>
      </c>
      <c r="F35" s="1694" t="s">
        <v>22</v>
      </c>
      <c r="G35" s="1694" t="s">
        <v>22</v>
      </c>
      <c r="H35" s="1694" t="s">
        <v>22</v>
      </c>
      <c r="I35" s="1694" t="s">
        <v>22</v>
      </c>
    </row>
    <row customHeight="1" ht="11.25">
      <c r="A36" s="1694" t="s">
        <v>2181</v>
      </c>
      <c r="B36" s="1694" t="s">
        <v>3832</v>
      </c>
      <c r="C36" s="1694" t="s">
        <v>22</v>
      </c>
      <c r="D36" s="1694" t="s">
        <v>3789</v>
      </c>
      <c r="E36" s="1694" t="s">
        <v>3785</v>
      </c>
      <c r="F36" s="1694" t="s">
        <v>22</v>
      </c>
      <c r="G36" s="1694" t="s">
        <v>22</v>
      </c>
      <c r="H36" s="1694" t="s">
        <v>22</v>
      </c>
      <c r="I36" s="1694" t="s">
        <v>22</v>
      </c>
    </row>
    <row customHeight="1" ht="11.25">
      <c r="A37" s="1694" t="s">
        <v>2185</v>
      </c>
      <c r="B37" s="1694" t="s">
        <v>3833</v>
      </c>
      <c r="C37" s="1694" t="s">
        <v>22</v>
      </c>
      <c r="D37" s="1694" t="s">
        <v>3794</v>
      </c>
      <c r="E37" s="1694" t="s">
        <v>3834</v>
      </c>
      <c r="F37" s="1694" t="s">
        <v>22</v>
      </c>
      <c r="G37" s="1694" t="s">
        <v>22</v>
      </c>
      <c r="H37" s="1694" t="s">
        <v>22</v>
      </c>
      <c r="I37" s="1694" t="s">
        <v>22</v>
      </c>
    </row>
    <row customHeight="1" ht="11.25">
      <c r="A38" s="1694" t="s">
        <v>2193</v>
      </c>
      <c r="B38" s="1694" t="s">
        <v>3835</v>
      </c>
      <c r="C38" s="1694" t="s">
        <v>22</v>
      </c>
      <c r="D38" s="1694" t="s">
        <v>3794</v>
      </c>
      <c r="E38" s="1694" t="s">
        <v>3817</v>
      </c>
      <c r="F38" s="1694" t="s">
        <v>22</v>
      </c>
      <c r="G38" s="1694" t="s">
        <v>22</v>
      </c>
      <c r="H38" s="1694" t="s">
        <v>22</v>
      </c>
      <c r="I38" s="1694" t="s">
        <v>22</v>
      </c>
    </row>
    <row customHeight="1" ht="11.25">
      <c r="A39" s="1694" t="s">
        <v>2199</v>
      </c>
      <c r="B39" s="1694" t="s">
        <v>3836</v>
      </c>
      <c r="C39" s="1694" t="s">
        <v>22</v>
      </c>
      <c r="D39" s="1694" t="s">
        <v>3789</v>
      </c>
      <c r="E39" s="1694" t="s">
        <v>3785</v>
      </c>
      <c r="F39" s="1694" t="s">
        <v>22</v>
      </c>
      <c r="G39" s="1694" t="s">
        <v>22</v>
      </c>
      <c r="H39" s="1694" t="s">
        <v>22</v>
      </c>
      <c r="I39" s="1694" t="s">
        <v>22</v>
      </c>
    </row>
    <row customHeight="1" ht="11.25">
      <c r="A40" s="1694" t="s">
        <v>2204</v>
      </c>
      <c r="B40" s="1694" t="s">
        <v>3837</v>
      </c>
      <c r="C40" s="1694" t="s">
        <v>22</v>
      </c>
      <c r="D40" s="1694" t="s">
        <v>3789</v>
      </c>
      <c r="E40" s="1694" t="s">
        <v>3798</v>
      </c>
      <c r="F40" s="1694" t="s">
        <v>22</v>
      </c>
      <c r="G40" s="1694" t="s">
        <v>22</v>
      </c>
      <c r="H40" s="1694" t="s">
        <v>22</v>
      </c>
      <c r="I40" s="1694" t="s">
        <v>22</v>
      </c>
    </row>
    <row customHeight="1" ht="11.25">
      <c r="A41" s="1694" t="s">
        <v>2208</v>
      </c>
      <c r="B41" s="1694" t="s">
        <v>3838</v>
      </c>
      <c r="C41" s="1694" t="s">
        <v>22</v>
      </c>
      <c r="D41" s="1694" t="s">
        <v>3789</v>
      </c>
      <c r="E41" s="1694" t="s">
        <v>3798</v>
      </c>
      <c r="F41" s="1694" t="s">
        <v>22</v>
      </c>
      <c r="G41" s="1694" t="s">
        <v>22</v>
      </c>
      <c r="H41" s="1694" t="s">
        <v>22</v>
      </c>
      <c r="I41" s="1694" t="s">
        <v>22</v>
      </c>
    </row>
    <row customHeight="1" ht="11.25">
      <c r="A42" s="1694" t="s">
        <v>2211</v>
      </c>
      <c r="B42" s="1694" t="s">
        <v>3839</v>
      </c>
      <c r="C42" s="1694" t="s">
        <v>22</v>
      </c>
      <c r="D42" s="1694" t="s">
        <v>3789</v>
      </c>
      <c r="E42" s="1694" t="s">
        <v>3796</v>
      </c>
      <c r="F42" s="1694" t="s">
        <v>22</v>
      </c>
      <c r="G42" s="1694" t="s">
        <v>22</v>
      </c>
      <c r="H42" s="1694" t="s">
        <v>22</v>
      </c>
      <c r="I42" s="1694" t="s">
        <v>22</v>
      </c>
    </row>
    <row customHeight="1" ht="11.25">
      <c r="A43" s="1694" t="s">
        <v>2218</v>
      </c>
      <c r="B43" s="1694" t="s">
        <v>3840</v>
      </c>
      <c r="C43" s="1694" t="s">
        <v>22</v>
      </c>
      <c r="D43" s="1694" t="s">
        <v>3784</v>
      </c>
      <c r="E43" s="1694" t="s">
        <v>3796</v>
      </c>
      <c r="F43" s="1694" t="s">
        <v>22</v>
      </c>
      <c r="G43" s="1694" t="s">
        <v>22</v>
      </c>
      <c r="H43" s="1694" t="s">
        <v>22</v>
      </c>
      <c r="I43" s="1694" t="s">
        <v>22</v>
      </c>
    </row>
    <row customHeight="1" ht="11.25">
      <c r="A44" s="1694" t="s">
        <v>2227</v>
      </c>
      <c r="B44" s="1694" t="s">
        <v>3841</v>
      </c>
      <c r="C44" s="1694" t="s">
        <v>22</v>
      </c>
      <c r="D44" s="1694" t="s">
        <v>3784</v>
      </c>
      <c r="E44" s="1694" t="s">
        <v>3842</v>
      </c>
      <c r="F44" s="1694" t="s">
        <v>22</v>
      </c>
      <c r="G44" s="1694" t="s">
        <v>22</v>
      </c>
      <c r="H44" s="1694" t="s">
        <v>22</v>
      </c>
      <c r="I44" s="1694" t="s">
        <v>22</v>
      </c>
    </row>
    <row customHeight="1" ht="11.25">
      <c r="A45" s="1694" t="s">
        <v>2232</v>
      </c>
      <c r="B45" s="1694" t="s">
        <v>3843</v>
      </c>
      <c r="C45" s="1694" t="s">
        <v>22</v>
      </c>
      <c r="D45" s="1694" t="s">
        <v>3784</v>
      </c>
      <c r="E45" s="1694" t="s">
        <v>3787</v>
      </c>
      <c r="F45" s="1694" t="s">
        <v>22</v>
      </c>
      <c r="G45" s="1694" t="s">
        <v>22</v>
      </c>
      <c r="H45" s="1694" t="s">
        <v>22</v>
      </c>
      <c r="I45" s="1694" t="s">
        <v>22</v>
      </c>
    </row>
    <row customHeight="1" ht="11.25">
      <c r="A46" s="1694" t="s">
        <v>2235</v>
      </c>
      <c r="B46" s="1694" t="s">
        <v>3844</v>
      </c>
      <c r="C46" s="1694" t="s">
        <v>22</v>
      </c>
      <c r="D46" s="1694" t="s">
        <v>3784</v>
      </c>
      <c r="E46" s="1694" t="s">
        <v>3796</v>
      </c>
      <c r="F46" s="1694" t="s">
        <v>22</v>
      </c>
      <c r="G46" s="1694" t="s">
        <v>22</v>
      </c>
      <c r="H46" s="1694" t="s">
        <v>22</v>
      </c>
      <c r="I46" s="1694" t="s">
        <v>22</v>
      </c>
    </row>
    <row customHeight="1" ht="11.25">
      <c r="A47" s="1694" t="s">
        <v>2241</v>
      </c>
      <c r="B47" s="1694" t="s">
        <v>3845</v>
      </c>
      <c r="C47" s="1694" t="s">
        <v>22</v>
      </c>
      <c r="D47" s="1694" t="s">
        <v>3784</v>
      </c>
      <c r="E47" s="1694" t="s">
        <v>3796</v>
      </c>
      <c r="F47" s="1694" t="s">
        <v>22</v>
      </c>
      <c r="G47" s="1694" t="s">
        <v>22</v>
      </c>
      <c r="H47" s="1694" t="s">
        <v>22</v>
      </c>
      <c r="I47" s="1694" t="s">
        <v>22</v>
      </c>
    </row>
    <row customHeight="1" ht="11.25">
      <c r="A48" s="1694" t="s">
        <v>2246</v>
      </c>
      <c r="B48" s="1694" t="s">
        <v>3846</v>
      </c>
      <c r="C48" s="1694" t="s">
        <v>22</v>
      </c>
      <c r="D48" s="1694" t="s">
        <v>3784</v>
      </c>
      <c r="E48" s="1694" t="s">
        <v>3787</v>
      </c>
      <c r="F48" s="1694" t="s">
        <v>22</v>
      </c>
      <c r="G48" s="1694" t="s">
        <v>22</v>
      </c>
      <c r="H48" s="1694" t="s">
        <v>22</v>
      </c>
      <c r="I48"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F51708-8F0C-B15B-7E94-0.90CE223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EB9B2C-3B0F-6A55-FCFC-0.0C3525D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351</v>
      </c>
      <c r="I1" s="2220"/>
      <c r="J1" s="2220"/>
      <c r="K1" s="2220"/>
      <c r="L1" s="2220"/>
      <c r="M1" s="2220"/>
      <c r="N1" s="2220"/>
      <c r="O1" s="2220"/>
      <c r="P1" s="2220"/>
      <c r="Q1" s="2220"/>
      <c r="R1" s="2220"/>
      <c r="T1" s="2220" t="s">
        <v>352</v>
      </c>
      <c r="U1" s="2220"/>
      <c r="V1" s="2220"/>
      <c r="X1" s="2220" t="s">
        <v>353</v>
      </c>
      <c r="Y1" s="2220"/>
      <c r="Z1" s="2220"/>
      <c r="AB1" s="2220" t="s">
        <v>354</v>
      </c>
      <c r="AC1" s="2220"/>
      <c r="AT1" s="450" t="s">
        <v>14</v>
      </c>
    </row>
    <row customHeight="1" ht="14.25" hidden="1">
      <c r="AT2" s="450">
        <v>0</v>
      </c>
    </row>
    <row s="1616" customFormat="1" customHeight="1" ht="5.25">
      <c r="C3" s="704"/>
      <c r="D3" s="705"/>
      <c r="E3" s="705"/>
      <c r="F3" s="705"/>
      <c r="G3" s="705"/>
      <c r="H3" s="705" t="s">
        <v>355</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"ТГК-2"</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299</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300</v>
      </c>
      <c r="AF7" s="2226" t="s">
        <v>300</v>
      </c>
      <c r="AG7" s="2226" t="s">
        <v>300</v>
      </c>
      <c r="AH7" s="2226" t="s">
        <v>300</v>
      </c>
      <c r="AT7" s="450">
        <v>14</v>
      </c>
    </row>
    <row customHeight="1" ht="27.299999999999997">
      <c r="C8" s="453"/>
      <c r="D8" s="2130" t="s">
        <v>88</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356</v>
      </c>
      <c r="I8" s="2229" t="s">
        <v>357</v>
      </c>
      <c r="J8" s="2226" t="s">
        <v>358</v>
      </c>
      <c r="K8" s="2226"/>
      <c r="L8" s="2226"/>
      <c r="M8" s="2221"/>
      <c r="N8" s="2226" t="s">
        <v>359</v>
      </c>
      <c r="O8" s="2226"/>
      <c r="P8" s="2226" t="s">
        <v>360</v>
      </c>
      <c r="Q8" s="2226"/>
      <c r="R8" s="2233" t="s">
        <v>361</v>
      </c>
      <c r="S8" s="827"/>
      <c r="T8" s="2231" t="s">
        <v>362</v>
      </c>
      <c r="U8" s="2231" t="s">
        <v>363</v>
      </c>
      <c r="V8" s="2231" t="s">
        <v>364</v>
      </c>
      <c r="W8" s="829"/>
      <c r="X8" s="2231" t="s">
        <v>365</v>
      </c>
      <c r="Y8" s="2231" t="s">
        <v>366</v>
      </c>
      <c r="Z8" s="2231" t="s">
        <v>367</v>
      </c>
      <c r="AA8" s="829"/>
      <c r="AB8" s="2231" t="s">
        <v>368</v>
      </c>
      <c r="AC8" s="2231" t="s">
        <v>361</v>
      </c>
      <c r="AD8" s="829"/>
      <c r="AE8" s="2226"/>
      <c r="AF8" s="2226"/>
      <c r="AG8" s="2226"/>
      <c r="AH8" s="2226"/>
      <c r="AT8" s="450">
        <v>26</v>
      </c>
    </row>
    <row customHeight="1" ht="46.199999999999996">
      <c r="C9" s="453"/>
      <c r="D9" s="2130"/>
      <c r="E9" s="2226"/>
      <c r="F9" s="2226"/>
      <c r="G9" s="832"/>
      <c r="H9" s="2228"/>
      <c r="I9" s="2230"/>
      <c r="J9" s="428" t="s">
        <v>369</v>
      </c>
      <c r="K9" s="428" t="s">
        <v>370</v>
      </c>
      <c r="L9" s="428" t="s">
        <v>371</v>
      </c>
      <c r="M9" s="434" t="s">
        <v>372</v>
      </c>
      <c r="N9" s="428" t="s">
        <v>373</v>
      </c>
      <c r="O9" s="428" t="s">
        <v>372</v>
      </c>
      <c r="P9" s="428" t="s">
        <v>374</v>
      </c>
      <c r="Q9" s="428" t="s">
        <v>372</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375</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109</v>
      </c>
      <c r="E12" s="1780" t="s">
        <v>22</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376</v>
      </c>
      <c r="AF12" s="2224" t="s">
        <v>377</v>
      </c>
      <c r="AG12" s="2224" t="s">
        <v>378</v>
      </c>
      <c r="AH12" s="2224" t="s">
        <v>379</v>
      </c>
      <c r="AI12" s="450"/>
      <c r="AM12" s="514"/>
      <c r="AP12" s="503" t="s">
        <v>380</v>
      </c>
      <c r="AQ12" s="503" t="s">
        <v>380</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82</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EB4FD6-ABE8-B3D9-FC36-0.24D8D11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131</v>
      </c>
      <c r="B1" s="186" t="s">
        <v>3847</v>
      </c>
    </row>
    <row customHeight="1" ht="11.25">
      <c r="A2" s="186" t="s">
        <v>98</v>
      </c>
      <c r="B2" s="186" t="s">
        <v>3848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C4FE59-ACBB-9534-15E9-0.1E41859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3849</v>
      </c>
      <c r="B1" s="838" t="s">
        <v>3850</v>
      </c>
    </row>
    <row customHeight="1" ht="11.25">
      <c r="A2" s="838">
        <v>4213775</v>
      </c>
      <c r="B2" s="838" t="s">
        <v>1804</v>
      </c>
    </row>
    <row customHeight="1" ht="11.25">
      <c r="A3" s="838">
        <v>4213784</v>
      </c>
      <c r="B3" s="838" t="s">
        <v>1837</v>
      </c>
    </row>
    <row customHeight="1" ht="11.25">
      <c r="A4" s="838">
        <v>4213781</v>
      </c>
      <c r="B4" s="838" t="s">
        <v>1830</v>
      </c>
    </row>
    <row customHeight="1" ht="11.25">
      <c r="A5" s="838">
        <v>4213776</v>
      </c>
      <c r="B5" s="838" t="s">
        <v>167</v>
      </c>
    </row>
    <row customHeight="1" ht="11.25">
      <c r="A6" s="838">
        <v>4213777</v>
      </c>
      <c r="B6" s="838" t="s">
        <v>173</v>
      </c>
    </row>
    <row customHeight="1" ht="11.25">
      <c r="A7" s="838">
        <v>4213778</v>
      </c>
      <c r="B7" s="838" t="s">
        <v>179</v>
      </c>
    </row>
    <row customHeight="1" ht="11.25">
      <c r="A8" s="838">
        <v>4213780</v>
      </c>
      <c r="B8" s="838" t="s">
        <v>185</v>
      </c>
    </row>
    <row customHeight="1" ht="11.25">
      <c r="A9" s="838">
        <v>4213779</v>
      </c>
      <c r="B9" s="838" t="s">
        <v>1971</v>
      </c>
    </row>
    <row customHeight="1" ht="11.25">
      <c r="A10" s="838">
        <v>4213783</v>
      </c>
      <c r="B10" s="838" t="s">
        <v>1986</v>
      </c>
    </row>
    <row customHeight="1" ht="11.25">
      <c r="A11" s="838">
        <v>4213782</v>
      </c>
      <c r="B11" s="838" t="s">
        <v>191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CED059-8808-A127-D9CA-0.AAC77F6A}"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3849</v>
      </c>
      <c r="B1" s="838" t="s">
        <v>3851</v>
      </c>
    </row>
    <row customHeight="1" ht="11.25">
      <c r="A2" s="838" t="s">
        <v>3852</v>
      </c>
      <c r="B2" s="838" t="s">
        <v>2084</v>
      </c>
    </row>
    <row customHeight="1" ht="11.25">
      <c r="A3" s="838" t="s">
        <v>3853</v>
      </c>
      <c r="B3" s="838" t="s">
        <v>2094</v>
      </c>
    </row>
    <row customHeight="1" ht="11.25">
      <c r="A4" s="838" t="s">
        <v>3854</v>
      </c>
      <c r="B4" s="838" t="s">
        <v>2103</v>
      </c>
    </row>
    <row customHeight="1" ht="11.25">
      <c r="A5" s="838" t="s">
        <v>3855</v>
      </c>
      <c r="B5" s="838" t="s">
        <v>2112</v>
      </c>
    </row>
    <row customHeight="1" ht="11.25">
      <c r="A6" s="838" t="s">
        <v>3856</v>
      </c>
      <c r="B6" s="838" t="s">
        <v>2118</v>
      </c>
    </row>
    <row customHeight="1" ht="11.25">
      <c r="A7" s="838" t="s">
        <v>3857</v>
      </c>
      <c r="B7" s="838" t="s">
        <v>2126</v>
      </c>
    </row>
    <row customHeight="1" ht="11.25">
      <c r="A8" s="838" t="s">
        <v>3858</v>
      </c>
      <c r="B8" s="838" t="s">
        <v>2133</v>
      </c>
    </row>
    <row customHeight="1" ht="11.25">
      <c r="A9" s="838" t="s">
        <v>3859</v>
      </c>
      <c r="B9" s="838" t="s">
        <v>2139</v>
      </c>
    </row>
    <row customHeight="1" ht="11.25">
      <c r="A10" s="838" t="s">
        <v>118</v>
      </c>
      <c r="B10" s="838" t="s">
        <v>2143</v>
      </c>
    </row>
    <row customHeight="1" ht="11.25">
      <c r="A11" s="838" t="s">
        <v>3860</v>
      </c>
      <c r="B11" s="838" t="s">
        <v>2150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A416C-BD43-D39C-5741-0.754D0316}" mc:Ignorable="x14ac xr xr2 xr3">
  <sheetPr>
    <tabColor rgb="FFFFCC99"/>
  </sheetPr>
  <dimension ref="A1:G114"/>
  <sheetViews>
    <sheetView topLeftCell="A1" showGridLines="0" workbookViewId="0">
      <selection activeCell="A1" sqref="A1"/>
    </sheetView>
  </sheetViews>
  <sheetFormatPr customHeight="1" defaultRowHeight="11.25"/>
  <sheetData>
    <row customHeight="1" ht="11.25">
      <c r="A1" s="376" t="s">
        <v>3490</v>
      </c>
      <c r="B1" s="376" t="s">
        <v>3491</v>
      </c>
      <c r="C1" s="376" t="s">
        <v>3492</v>
      </c>
      <c r="D1" s="376" t="s">
        <v>3493</v>
      </c>
      <c r="E1" s="0" t="s">
        <v>3494</v>
      </c>
      <c r="F1" s="0" t="s">
        <v>3495</v>
      </c>
      <c r="G1" s="0" t="s">
        <v>3496</v>
      </c>
    </row>
    <row customHeight="1" ht="11.25">
      <c r="A2" s="0" t="s">
        <v>16</v>
      </c>
      <c r="B2" s="0" t="s">
        <v>3497</v>
      </c>
      <c r="C2" s="0" t="s">
        <v>3498</v>
      </c>
      <c r="D2" s="0" t="s">
        <v>3497</v>
      </c>
      <c r="E2" s="0" t="s">
        <v>3498</v>
      </c>
      <c r="F2" s="0" t="s">
        <v>3499</v>
      </c>
      <c r="G2" s="0" t="s">
        <v>109</v>
      </c>
    </row>
    <row customHeight="1" ht="11.25">
      <c r="A3" s="0" t="s">
        <v>16</v>
      </c>
      <c r="B3" s="0" t="s">
        <v>3500</v>
      </c>
      <c r="C3" s="0" t="s">
        <v>3501</v>
      </c>
      <c r="D3" s="0" t="s">
        <v>3502</v>
      </c>
      <c r="E3" s="0" t="s">
        <v>3503</v>
      </c>
      <c r="F3" s="0" t="s">
        <v>3504</v>
      </c>
      <c r="G3" s="0" t="s">
        <v>110</v>
      </c>
    </row>
    <row customHeight="1" ht="11.25">
      <c r="A4" s="0" t="s">
        <v>16</v>
      </c>
      <c r="B4" s="0" t="s">
        <v>3500</v>
      </c>
      <c r="C4" s="0" t="s">
        <v>3501</v>
      </c>
      <c r="D4" s="0" t="s">
        <v>3500</v>
      </c>
      <c r="E4" s="0" t="s">
        <v>3501</v>
      </c>
      <c r="F4" s="0" t="s">
        <v>3505</v>
      </c>
      <c r="G4" s="0" t="s">
        <v>90</v>
      </c>
    </row>
    <row customHeight="1" ht="11.25">
      <c r="A5" s="0" t="s">
        <v>16</v>
      </c>
      <c r="B5" s="0" t="s">
        <v>3500</v>
      </c>
      <c r="C5" s="0" t="s">
        <v>3501</v>
      </c>
      <c r="D5" s="0" t="s">
        <v>3506</v>
      </c>
      <c r="E5" s="0" t="s">
        <v>3507</v>
      </c>
      <c r="F5" s="0" t="s">
        <v>3504</v>
      </c>
      <c r="G5" s="0" t="s">
        <v>91</v>
      </c>
    </row>
    <row customHeight="1" ht="11.25">
      <c r="A6" s="0" t="s">
        <v>16</v>
      </c>
      <c r="B6" s="0" t="s">
        <v>3500</v>
      </c>
      <c r="C6" s="0" t="s">
        <v>3501</v>
      </c>
      <c r="D6" s="0" t="s">
        <v>3508</v>
      </c>
      <c r="E6" s="0" t="s">
        <v>3509</v>
      </c>
      <c r="F6" s="0" t="s">
        <v>3504</v>
      </c>
      <c r="G6" s="0" t="s">
        <v>111</v>
      </c>
    </row>
    <row customHeight="1" ht="11.25">
      <c r="A7" s="0" t="s">
        <v>16</v>
      </c>
      <c r="B7" s="0" t="s">
        <v>3510</v>
      </c>
      <c r="C7" s="0" t="s">
        <v>3511</v>
      </c>
      <c r="D7" s="0" t="s">
        <v>3510</v>
      </c>
      <c r="E7" s="0" t="s">
        <v>3511</v>
      </c>
      <c r="F7" s="0" t="s">
        <v>3499</v>
      </c>
      <c r="G7" s="0" t="s">
        <v>92</v>
      </c>
    </row>
    <row customHeight="1" ht="11.25">
      <c r="A8" s="0" t="s">
        <v>16</v>
      </c>
      <c r="B8" s="0" t="s">
        <v>3512</v>
      </c>
      <c r="C8" s="0" t="s">
        <v>3513</v>
      </c>
      <c r="D8" s="0" t="s">
        <v>3514</v>
      </c>
      <c r="E8" s="0" t="s">
        <v>3515</v>
      </c>
      <c r="F8" s="0" t="s">
        <v>3504</v>
      </c>
      <c r="G8" s="0" t="s">
        <v>93</v>
      </c>
    </row>
    <row customHeight="1" ht="11.25">
      <c r="A9" s="0" t="s">
        <v>16</v>
      </c>
      <c r="B9" s="0" t="s">
        <v>3512</v>
      </c>
      <c r="C9" s="0" t="s">
        <v>3513</v>
      </c>
      <c r="D9" s="0" t="s">
        <v>3512</v>
      </c>
      <c r="E9" s="0" t="s">
        <v>3513</v>
      </c>
      <c r="F9" s="0" t="s">
        <v>3505</v>
      </c>
      <c r="G9" s="0" t="s">
        <v>112</v>
      </c>
    </row>
    <row customHeight="1" ht="11.25">
      <c r="A10" s="0" t="s">
        <v>16</v>
      </c>
      <c r="B10" s="0" t="s">
        <v>3512</v>
      </c>
      <c r="C10" s="0" t="s">
        <v>3513</v>
      </c>
      <c r="D10" s="0" t="s">
        <v>3516</v>
      </c>
      <c r="E10" s="0" t="s">
        <v>3517</v>
      </c>
      <c r="F10" s="0" t="s">
        <v>3504</v>
      </c>
      <c r="G10" s="0" t="s">
        <v>149</v>
      </c>
    </row>
    <row customHeight="1" ht="11.25">
      <c r="A11" s="0" t="s">
        <v>16</v>
      </c>
      <c r="B11" s="0" t="s">
        <v>3512</v>
      </c>
      <c r="C11" s="0" t="s">
        <v>3513</v>
      </c>
      <c r="D11" s="0" t="s">
        <v>3518</v>
      </c>
      <c r="E11" s="0" t="s">
        <v>3519</v>
      </c>
      <c r="F11" s="0" t="s">
        <v>3504</v>
      </c>
      <c r="G11" s="0" t="s">
        <v>150</v>
      </c>
    </row>
    <row customHeight="1" ht="11.25">
      <c r="A12" s="0" t="s">
        <v>16</v>
      </c>
      <c r="B12" s="0" t="s">
        <v>3512</v>
      </c>
      <c r="C12" s="0" t="s">
        <v>3513</v>
      </c>
      <c r="D12" s="0" t="s">
        <v>3520</v>
      </c>
      <c r="E12" s="0" t="s">
        <v>3521</v>
      </c>
      <c r="F12" s="0" t="s">
        <v>3504</v>
      </c>
      <c r="G12" s="0" t="s">
        <v>151</v>
      </c>
    </row>
    <row customHeight="1" ht="11.25">
      <c r="A13" s="0" t="s">
        <v>16</v>
      </c>
      <c r="B13" s="0" t="s">
        <v>3512</v>
      </c>
      <c r="C13" s="0" t="s">
        <v>3513</v>
      </c>
      <c r="D13" s="0" t="s">
        <v>3522</v>
      </c>
      <c r="E13" s="0" t="s">
        <v>3523</v>
      </c>
      <c r="F13" s="0" t="s">
        <v>3504</v>
      </c>
      <c r="G13" s="0" t="s">
        <v>152</v>
      </c>
    </row>
    <row customHeight="1" ht="11.25">
      <c r="A14" s="0" t="s">
        <v>16</v>
      </c>
      <c r="B14" s="0" t="s">
        <v>3524</v>
      </c>
      <c r="C14" s="0" t="s">
        <v>3525</v>
      </c>
      <c r="D14" s="0" t="s">
        <v>3524</v>
      </c>
      <c r="E14" s="0" t="s">
        <v>3525</v>
      </c>
      <c r="F14" s="0" t="s">
        <v>3499</v>
      </c>
      <c r="G14" s="0" t="s">
        <v>153</v>
      </c>
    </row>
    <row customHeight="1" ht="11.25">
      <c r="A15" s="0" t="s">
        <v>16</v>
      </c>
      <c r="B15" s="0" t="s">
        <v>3526</v>
      </c>
      <c r="C15" s="0" t="s">
        <v>3527</v>
      </c>
      <c r="D15" s="0" t="s">
        <v>3526</v>
      </c>
      <c r="E15" s="0" t="s">
        <v>3527</v>
      </c>
      <c r="F15" s="0" t="s">
        <v>3505</v>
      </c>
      <c r="G15" s="0" t="s">
        <v>154</v>
      </c>
    </row>
    <row customHeight="1" ht="11.25">
      <c r="A16" s="0" t="s">
        <v>16</v>
      </c>
      <c r="B16" s="0" t="s">
        <v>3526</v>
      </c>
      <c r="C16" s="0" t="s">
        <v>3527</v>
      </c>
      <c r="D16" s="0" t="s">
        <v>3528</v>
      </c>
      <c r="E16" s="0" t="s">
        <v>3529</v>
      </c>
      <c r="F16" s="0" t="s">
        <v>3504</v>
      </c>
      <c r="G16" s="0" t="s">
        <v>2046</v>
      </c>
    </row>
    <row customHeight="1" ht="11.25">
      <c r="A17" s="0" t="s">
        <v>16</v>
      </c>
      <c r="B17" s="0" t="s">
        <v>3526</v>
      </c>
      <c r="C17" s="0" t="s">
        <v>3527</v>
      </c>
      <c r="D17" s="0" t="s">
        <v>3530</v>
      </c>
      <c r="E17" s="0" t="s">
        <v>3531</v>
      </c>
      <c r="F17" s="0" t="s">
        <v>3504</v>
      </c>
      <c r="G17" s="0" t="s">
        <v>2052</v>
      </c>
    </row>
    <row customHeight="1" ht="11.25">
      <c r="A18" s="0" t="s">
        <v>16</v>
      </c>
      <c r="B18" s="0" t="s">
        <v>3526</v>
      </c>
      <c r="C18" s="0" t="s">
        <v>3527</v>
      </c>
      <c r="D18" s="0" t="s">
        <v>3532</v>
      </c>
      <c r="E18" s="0" t="s">
        <v>3533</v>
      </c>
      <c r="F18" s="0" t="s">
        <v>3504</v>
      </c>
      <c r="G18" s="0" t="s">
        <v>2064</v>
      </c>
    </row>
    <row customHeight="1" ht="11.25">
      <c r="A19" s="0" t="s">
        <v>16</v>
      </c>
      <c r="B19" s="0" t="s">
        <v>3534</v>
      </c>
      <c r="C19" s="0" t="s">
        <v>3535</v>
      </c>
      <c r="D19" s="0" t="s">
        <v>3534</v>
      </c>
      <c r="E19" s="0" t="s">
        <v>3535</v>
      </c>
      <c r="F19" s="0" t="s">
        <v>3499</v>
      </c>
      <c r="G19" s="0" t="s">
        <v>2078</v>
      </c>
    </row>
    <row customHeight="1" ht="11.25">
      <c r="A20" s="0" t="s">
        <v>16</v>
      </c>
      <c r="B20" s="0" t="s">
        <v>3536</v>
      </c>
      <c r="C20" s="0" t="s">
        <v>3537</v>
      </c>
      <c r="D20" s="0" t="s">
        <v>3538</v>
      </c>
      <c r="E20" s="0" t="s">
        <v>3539</v>
      </c>
      <c r="F20" s="0" t="s">
        <v>3504</v>
      </c>
      <c r="G20" s="0" t="s">
        <v>2090</v>
      </c>
    </row>
    <row customHeight="1" ht="11.25">
      <c r="A21" s="0" t="s">
        <v>16</v>
      </c>
      <c r="B21" s="0" t="s">
        <v>3536</v>
      </c>
      <c r="C21" s="0" t="s">
        <v>3537</v>
      </c>
      <c r="D21" s="0" t="s">
        <v>3536</v>
      </c>
      <c r="E21" s="0" t="s">
        <v>3537</v>
      </c>
      <c r="F21" s="0" t="s">
        <v>3505</v>
      </c>
      <c r="G21" s="0" t="s">
        <v>2099</v>
      </c>
    </row>
    <row customHeight="1" ht="11.25">
      <c r="A22" s="0" t="s">
        <v>16</v>
      </c>
      <c r="B22" s="0" t="s">
        <v>3536</v>
      </c>
      <c r="C22" s="0" t="s">
        <v>3537</v>
      </c>
      <c r="D22" s="0" t="s">
        <v>3540</v>
      </c>
      <c r="E22" s="0" t="s">
        <v>3541</v>
      </c>
      <c r="F22" s="0" t="s">
        <v>3542</v>
      </c>
      <c r="G22" s="0" t="s">
        <v>2115</v>
      </c>
    </row>
    <row customHeight="1" ht="11.25">
      <c r="A23" s="0" t="s">
        <v>16</v>
      </c>
      <c r="B23" s="0" t="s">
        <v>3536</v>
      </c>
      <c r="C23" s="0" t="s">
        <v>3537</v>
      </c>
      <c r="D23" s="0" t="s">
        <v>3543</v>
      </c>
      <c r="E23" s="0" t="s">
        <v>3544</v>
      </c>
      <c r="F23" s="0" t="s">
        <v>3504</v>
      </c>
      <c r="G23" s="0" t="s">
        <v>2122</v>
      </c>
    </row>
    <row customHeight="1" ht="11.25">
      <c r="A24" s="0" t="s">
        <v>16</v>
      </c>
      <c r="B24" s="0" t="s">
        <v>3536</v>
      </c>
      <c r="C24" s="0" t="s">
        <v>3537</v>
      </c>
      <c r="D24" s="0" t="s">
        <v>3545</v>
      </c>
      <c r="E24" s="0" t="s">
        <v>3546</v>
      </c>
      <c r="F24" s="0" t="s">
        <v>3504</v>
      </c>
      <c r="G24" s="0" t="s">
        <v>2130</v>
      </c>
    </row>
    <row customHeight="1" ht="11.25">
      <c r="A25" s="0" t="s">
        <v>16</v>
      </c>
      <c r="B25" s="0" t="s">
        <v>3536</v>
      </c>
      <c r="C25" s="0" t="s">
        <v>3537</v>
      </c>
      <c r="D25" s="0" t="s">
        <v>3547</v>
      </c>
      <c r="E25" s="0" t="s">
        <v>3548</v>
      </c>
      <c r="F25" s="0" t="s">
        <v>3504</v>
      </c>
      <c r="G25" s="0" t="s">
        <v>2137</v>
      </c>
    </row>
    <row customHeight="1" ht="11.25">
      <c r="A26" s="0" t="s">
        <v>16</v>
      </c>
      <c r="B26" s="0" t="s">
        <v>3549</v>
      </c>
      <c r="C26" s="0" t="s">
        <v>3550</v>
      </c>
      <c r="D26" s="0" t="s">
        <v>3549</v>
      </c>
      <c r="E26" s="0" t="s">
        <v>3550</v>
      </c>
      <c r="F26" s="0" t="s">
        <v>3499</v>
      </c>
      <c r="G26" s="0" t="s">
        <v>2141</v>
      </c>
    </row>
    <row customHeight="1" ht="11.25">
      <c r="A27" s="0" t="s">
        <v>16</v>
      </c>
      <c r="B27" s="0" t="s">
        <v>3551</v>
      </c>
      <c r="C27" s="0" t="s">
        <v>3552</v>
      </c>
      <c r="D27" s="0" t="s">
        <v>3553</v>
      </c>
      <c r="E27" s="0" t="s">
        <v>3554</v>
      </c>
      <c r="F27" s="0" t="s">
        <v>3542</v>
      </c>
      <c r="G27" s="0" t="s">
        <v>2146</v>
      </c>
    </row>
    <row customHeight="1" ht="11.25">
      <c r="A28" s="0" t="s">
        <v>16</v>
      </c>
      <c r="B28" s="0" t="s">
        <v>3551</v>
      </c>
      <c r="C28" s="0" t="s">
        <v>3552</v>
      </c>
      <c r="D28" s="0" t="s">
        <v>3551</v>
      </c>
      <c r="E28" s="0" t="s">
        <v>3552</v>
      </c>
      <c r="F28" s="0" t="s">
        <v>3505</v>
      </c>
      <c r="G28" s="0" t="s">
        <v>2154</v>
      </c>
    </row>
    <row customHeight="1" ht="11.25">
      <c r="A29" s="0" t="s">
        <v>16</v>
      </c>
      <c r="B29" s="0" t="s">
        <v>3551</v>
      </c>
      <c r="C29" s="0" t="s">
        <v>3552</v>
      </c>
      <c r="D29" s="0" t="s">
        <v>3555</v>
      </c>
      <c r="E29" s="0" t="s">
        <v>3556</v>
      </c>
      <c r="F29" s="0" t="s">
        <v>3504</v>
      </c>
      <c r="G29" s="0" t="s">
        <v>2156</v>
      </c>
    </row>
    <row customHeight="1" ht="11.25">
      <c r="A30" s="0" t="s">
        <v>16</v>
      </c>
      <c r="B30" s="0" t="s">
        <v>3551</v>
      </c>
      <c r="C30" s="0" t="s">
        <v>3552</v>
      </c>
      <c r="D30" s="0" t="s">
        <v>3557</v>
      </c>
      <c r="E30" s="0" t="s">
        <v>3558</v>
      </c>
      <c r="F30" s="0" t="s">
        <v>3504</v>
      </c>
      <c r="G30" s="0" t="s">
        <v>2159</v>
      </c>
    </row>
    <row customHeight="1" ht="11.25">
      <c r="A31" s="0" t="s">
        <v>16</v>
      </c>
      <c r="B31" s="0" t="s">
        <v>3551</v>
      </c>
      <c r="C31" s="0" t="s">
        <v>3552</v>
      </c>
      <c r="D31" s="0" t="s">
        <v>3559</v>
      </c>
      <c r="E31" s="0" t="s">
        <v>3560</v>
      </c>
      <c r="F31" s="0" t="s">
        <v>3504</v>
      </c>
      <c r="G31" s="0" t="s">
        <v>2165</v>
      </c>
    </row>
    <row customHeight="1" ht="11.25">
      <c r="A32" s="0" t="s">
        <v>16</v>
      </c>
      <c r="B32" s="0" t="s">
        <v>3561</v>
      </c>
      <c r="C32" s="0" t="s">
        <v>3562</v>
      </c>
      <c r="D32" s="0" t="s">
        <v>3561</v>
      </c>
      <c r="E32" s="0" t="s">
        <v>3562</v>
      </c>
      <c r="F32" s="0" t="s">
        <v>3499</v>
      </c>
      <c r="G32" s="0" t="s">
        <v>2167</v>
      </c>
    </row>
    <row customHeight="1" ht="11.25">
      <c r="A33" s="0" t="s">
        <v>16</v>
      </c>
      <c r="B33" s="0" t="s">
        <v>3563</v>
      </c>
      <c r="C33" s="0" t="s">
        <v>3564</v>
      </c>
      <c r="D33" s="0" t="s">
        <v>3565</v>
      </c>
      <c r="E33" s="0" t="s">
        <v>3566</v>
      </c>
      <c r="F33" s="0" t="s">
        <v>3504</v>
      </c>
      <c r="G33" s="0" t="s">
        <v>2169</v>
      </c>
    </row>
    <row customHeight="1" ht="11.25">
      <c r="A34" s="0" t="s">
        <v>16</v>
      </c>
      <c r="B34" s="0" t="s">
        <v>3563</v>
      </c>
      <c r="C34" s="0" t="s">
        <v>3564</v>
      </c>
      <c r="D34" s="0" t="s">
        <v>3567</v>
      </c>
      <c r="E34" s="0" t="s">
        <v>3568</v>
      </c>
      <c r="F34" s="0" t="s">
        <v>3542</v>
      </c>
      <c r="G34" s="0" t="s">
        <v>2171</v>
      </c>
    </row>
    <row customHeight="1" ht="11.25">
      <c r="A35" s="0" t="s">
        <v>16</v>
      </c>
      <c r="B35" s="0" t="s">
        <v>3563</v>
      </c>
      <c r="C35" s="0" t="s">
        <v>3564</v>
      </c>
      <c r="D35" s="0" t="s">
        <v>3569</v>
      </c>
      <c r="E35" s="0" t="s">
        <v>3570</v>
      </c>
      <c r="F35" s="0" t="s">
        <v>3504</v>
      </c>
      <c r="G35" s="0" t="s">
        <v>2176</v>
      </c>
    </row>
    <row customHeight="1" ht="11.25">
      <c r="A36" s="0" t="s">
        <v>16</v>
      </c>
      <c r="B36" s="0" t="s">
        <v>3563</v>
      </c>
      <c r="C36" s="0" t="s">
        <v>3564</v>
      </c>
      <c r="D36" s="0" t="s">
        <v>3563</v>
      </c>
      <c r="E36" s="0" t="s">
        <v>3564</v>
      </c>
      <c r="F36" s="0" t="s">
        <v>3505</v>
      </c>
      <c r="G36" s="0" t="s">
        <v>2181</v>
      </c>
    </row>
    <row customHeight="1" ht="11.25">
      <c r="A37" s="0" t="s">
        <v>16</v>
      </c>
      <c r="B37" s="0" t="s">
        <v>3563</v>
      </c>
      <c r="C37" s="0" t="s">
        <v>3564</v>
      </c>
      <c r="D37" s="0" t="s">
        <v>3571</v>
      </c>
      <c r="E37" s="0" t="s">
        <v>3572</v>
      </c>
      <c r="F37" s="0" t="s">
        <v>3504</v>
      </c>
      <c r="G37" s="0" t="s">
        <v>2185</v>
      </c>
    </row>
    <row customHeight="1" ht="11.25">
      <c r="A38" s="0" t="s">
        <v>16</v>
      </c>
      <c r="B38" s="0" t="s">
        <v>3573</v>
      </c>
      <c r="C38" s="0" t="s">
        <v>3574</v>
      </c>
      <c r="D38" s="0" t="s">
        <v>3573</v>
      </c>
      <c r="E38" s="0" t="s">
        <v>3574</v>
      </c>
      <c r="F38" s="0" t="s">
        <v>3499</v>
      </c>
      <c r="G38" s="0" t="s">
        <v>2193</v>
      </c>
    </row>
    <row customHeight="1" ht="11.25">
      <c r="A39" s="0" t="s">
        <v>16</v>
      </c>
      <c r="B39" s="0" t="s">
        <v>3575</v>
      </c>
      <c r="C39" s="0" t="s">
        <v>3576</v>
      </c>
      <c r="D39" s="0" t="s">
        <v>3577</v>
      </c>
      <c r="E39" s="0" t="s">
        <v>3578</v>
      </c>
      <c r="F39" s="0" t="s">
        <v>3542</v>
      </c>
      <c r="G39" s="0" t="s">
        <v>2199</v>
      </c>
    </row>
    <row customHeight="1" ht="11.25">
      <c r="A40" s="0" t="s">
        <v>16</v>
      </c>
      <c r="B40" s="0" t="s">
        <v>3575</v>
      </c>
      <c r="C40" s="0" t="s">
        <v>3576</v>
      </c>
      <c r="D40" s="0" t="s">
        <v>3575</v>
      </c>
      <c r="E40" s="0" t="s">
        <v>3576</v>
      </c>
      <c r="F40" s="0" t="s">
        <v>3505</v>
      </c>
      <c r="G40" s="0" t="s">
        <v>2204</v>
      </c>
    </row>
    <row customHeight="1" ht="11.25">
      <c r="A41" s="0" t="s">
        <v>16</v>
      </c>
      <c r="B41" s="0" t="s">
        <v>3575</v>
      </c>
      <c r="C41" s="0" t="s">
        <v>3576</v>
      </c>
      <c r="D41" s="0" t="s">
        <v>3579</v>
      </c>
      <c r="E41" s="0" t="s">
        <v>3580</v>
      </c>
      <c r="F41" s="0" t="s">
        <v>3504</v>
      </c>
      <c r="G41" s="0" t="s">
        <v>2208</v>
      </c>
    </row>
    <row customHeight="1" ht="11.25">
      <c r="A42" s="0" t="s">
        <v>16</v>
      </c>
      <c r="B42" s="0" t="s">
        <v>3575</v>
      </c>
      <c r="C42" s="0" t="s">
        <v>3576</v>
      </c>
      <c r="D42" s="0" t="s">
        <v>3581</v>
      </c>
      <c r="E42" s="0" t="s">
        <v>3582</v>
      </c>
      <c r="F42" s="0" t="s">
        <v>3504</v>
      </c>
      <c r="G42" s="0" t="s">
        <v>2211</v>
      </c>
    </row>
    <row customHeight="1" ht="11.25">
      <c r="A43" s="0" t="s">
        <v>16</v>
      </c>
      <c r="B43" s="0" t="s">
        <v>3583</v>
      </c>
      <c r="C43" s="0" t="s">
        <v>3584</v>
      </c>
      <c r="D43" s="0" t="s">
        <v>3583</v>
      </c>
      <c r="E43" s="0" t="s">
        <v>3584</v>
      </c>
      <c r="F43" s="0" t="s">
        <v>3499</v>
      </c>
      <c r="G43" s="0" t="s">
        <v>2218</v>
      </c>
    </row>
    <row customHeight="1" ht="11.25">
      <c r="A44" s="0" t="s">
        <v>16</v>
      </c>
      <c r="B44" s="0" t="s">
        <v>3585</v>
      </c>
      <c r="C44" s="0" t="s">
        <v>3586</v>
      </c>
      <c r="D44" s="0" t="s">
        <v>3587</v>
      </c>
      <c r="E44" s="0" t="s">
        <v>3588</v>
      </c>
      <c r="F44" s="0" t="s">
        <v>3504</v>
      </c>
      <c r="G44" s="0" t="s">
        <v>2227</v>
      </c>
    </row>
    <row customHeight="1" ht="11.25">
      <c r="A45" s="0" t="s">
        <v>16</v>
      </c>
      <c r="B45" s="0" t="s">
        <v>3585</v>
      </c>
      <c r="C45" s="0" t="s">
        <v>3586</v>
      </c>
      <c r="D45" s="0" t="s">
        <v>3589</v>
      </c>
      <c r="E45" s="0" t="s">
        <v>3590</v>
      </c>
      <c r="F45" s="0" t="s">
        <v>3504</v>
      </c>
      <c r="G45" s="0" t="s">
        <v>2232</v>
      </c>
    </row>
    <row customHeight="1" ht="11.25">
      <c r="A46" s="0" t="s">
        <v>16</v>
      </c>
      <c r="B46" s="0" t="s">
        <v>3585</v>
      </c>
      <c r="C46" s="0" t="s">
        <v>3586</v>
      </c>
      <c r="D46" s="0" t="s">
        <v>3585</v>
      </c>
      <c r="E46" s="0" t="s">
        <v>3586</v>
      </c>
      <c r="F46" s="0" t="s">
        <v>3505</v>
      </c>
      <c r="G46" s="0" t="s">
        <v>2235</v>
      </c>
    </row>
    <row customHeight="1" ht="11.25">
      <c r="A47" s="0" t="s">
        <v>16</v>
      </c>
      <c r="B47" s="0" t="s">
        <v>3585</v>
      </c>
      <c r="C47" s="0" t="s">
        <v>3586</v>
      </c>
      <c r="D47" s="0" t="s">
        <v>3591</v>
      </c>
      <c r="E47" s="0" t="s">
        <v>3592</v>
      </c>
      <c r="F47" s="0" t="s">
        <v>3504</v>
      </c>
      <c r="G47" s="0" t="s">
        <v>2241</v>
      </c>
    </row>
    <row customHeight="1" ht="11.25">
      <c r="A48" s="0" t="s">
        <v>16</v>
      </c>
      <c r="B48" s="0" t="s">
        <v>3585</v>
      </c>
      <c r="C48" s="0" t="s">
        <v>3586</v>
      </c>
      <c r="D48" s="0" t="s">
        <v>3593</v>
      </c>
      <c r="E48" s="0" t="s">
        <v>3594</v>
      </c>
      <c r="F48" s="0" t="s">
        <v>3504</v>
      </c>
      <c r="G48" s="0" t="s">
        <v>2246</v>
      </c>
    </row>
    <row customHeight="1" ht="11.25">
      <c r="A49" s="0" t="s">
        <v>16</v>
      </c>
      <c r="B49" s="0" t="s">
        <v>3595</v>
      </c>
      <c r="C49" s="0" t="s">
        <v>3596</v>
      </c>
      <c r="D49" s="0" t="s">
        <v>3595</v>
      </c>
      <c r="E49" s="0" t="s">
        <v>3596</v>
      </c>
      <c r="F49" s="0" t="s">
        <v>3499</v>
      </c>
      <c r="G49" s="0" t="s">
        <v>2249</v>
      </c>
    </row>
    <row customHeight="1" ht="11.25">
      <c r="A50" s="0" t="s">
        <v>16</v>
      </c>
      <c r="B50" s="0" t="s">
        <v>3597</v>
      </c>
      <c r="C50" s="0" t="s">
        <v>3598</v>
      </c>
      <c r="D50" s="0" t="s">
        <v>3599</v>
      </c>
      <c r="E50" s="0" t="s">
        <v>3600</v>
      </c>
      <c r="F50" s="0" t="s">
        <v>3504</v>
      </c>
      <c r="G50" s="0" t="s">
        <v>2253</v>
      </c>
    </row>
    <row customHeight="1" ht="11.25">
      <c r="A51" s="0" t="s">
        <v>16</v>
      </c>
      <c r="B51" s="0" t="s">
        <v>3597</v>
      </c>
      <c r="C51" s="0" t="s">
        <v>3598</v>
      </c>
      <c r="D51" s="0" t="s">
        <v>3601</v>
      </c>
      <c r="E51" s="0" t="s">
        <v>3602</v>
      </c>
      <c r="F51" s="0" t="s">
        <v>3504</v>
      </c>
      <c r="G51" s="0" t="s">
        <v>2258</v>
      </c>
    </row>
    <row customHeight="1" ht="11.25">
      <c r="A52" s="0" t="s">
        <v>16</v>
      </c>
      <c r="B52" s="0" t="s">
        <v>3597</v>
      </c>
      <c r="C52" s="0" t="s">
        <v>3598</v>
      </c>
      <c r="D52" s="0" t="s">
        <v>3597</v>
      </c>
      <c r="E52" s="0" t="s">
        <v>3598</v>
      </c>
      <c r="F52" s="0" t="s">
        <v>3505</v>
      </c>
      <c r="G52" s="0" t="s">
        <v>2262</v>
      </c>
    </row>
    <row customHeight="1" ht="11.25">
      <c r="A53" s="0" t="s">
        <v>16</v>
      </c>
      <c r="B53" s="0" t="s">
        <v>3597</v>
      </c>
      <c r="C53" s="0" t="s">
        <v>3598</v>
      </c>
      <c r="D53" s="0" t="s">
        <v>3603</v>
      </c>
      <c r="E53" s="0" t="s">
        <v>3604</v>
      </c>
      <c r="F53" s="0" t="s">
        <v>3504</v>
      </c>
      <c r="G53" s="0" t="s">
        <v>2264</v>
      </c>
    </row>
    <row customHeight="1" ht="11.25">
      <c r="A54" s="0" t="s">
        <v>16</v>
      </c>
      <c r="B54" s="0" t="s">
        <v>3605</v>
      </c>
      <c r="C54" s="0" t="s">
        <v>3606</v>
      </c>
      <c r="D54" s="0" t="s">
        <v>3605</v>
      </c>
      <c r="E54" s="0" t="s">
        <v>3606</v>
      </c>
      <c r="F54" s="0" t="s">
        <v>3499</v>
      </c>
      <c r="G54" s="0" t="s">
        <v>2267</v>
      </c>
    </row>
    <row customHeight="1" ht="11.25">
      <c r="A55" s="0" t="s">
        <v>16</v>
      </c>
      <c r="B55" s="0" t="s">
        <v>3607</v>
      </c>
      <c r="C55" s="0" t="s">
        <v>3608</v>
      </c>
      <c r="D55" s="0" t="s">
        <v>3609</v>
      </c>
      <c r="E55" s="0" t="s">
        <v>3610</v>
      </c>
      <c r="F55" s="0" t="s">
        <v>3611</v>
      </c>
      <c r="G55" s="0" t="s">
        <v>2271</v>
      </c>
    </row>
    <row customHeight="1" ht="11.25">
      <c r="A56" s="0" t="s">
        <v>16</v>
      </c>
      <c r="B56" s="0" t="s">
        <v>3607</v>
      </c>
      <c r="C56" s="0" t="s">
        <v>3608</v>
      </c>
      <c r="D56" s="0" t="s">
        <v>3612</v>
      </c>
      <c r="E56" s="0" t="s">
        <v>3613</v>
      </c>
      <c r="F56" s="0" t="s">
        <v>3504</v>
      </c>
      <c r="G56" s="0" t="s">
        <v>2274</v>
      </c>
    </row>
    <row customHeight="1" ht="11.25">
      <c r="A57" s="0" t="s">
        <v>16</v>
      </c>
      <c r="B57" s="0" t="s">
        <v>3607</v>
      </c>
      <c r="C57" s="0" t="s">
        <v>3608</v>
      </c>
      <c r="D57" s="0" t="s">
        <v>3607</v>
      </c>
      <c r="E57" s="0" t="s">
        <v>3608</v>
      </c>
      <c r="F57" s="0" t="s">
        <v>3505</v>
      </c>
      <c r="G57" s="0" t="s">
        <v>2277</v>
      </c>
    </row>
    <row customHeight="1" ht="11.25">
      <c r="A58" s="0" t="s">
        <v>16</v>
      </c>
      <c r="B58" s="0" t="s">
        <v>3607</v>
      </c>
      <c r="C58" s="0" t="s">
        <v>3608</v>
      </c>
      <c r="D58" s="0" t="s">
        <v>3614</v>
      </c>
      <c r="E58" s="0" t="s">
        <v>3615</v>
      </c>
      <c r="F58" s="0" t="s">
        <v>3504</v>
      </c>
      <c r="G58" s="0" t="s">
        <v>2280</v>
      </c>
    </row>
    <row customHeight="1" ht="11.25">
      <c r="A59" s="0" t="s">
        <v>16</v>
      </c>
      <c r="B59" s="0" t="s">
        <v>3616</v>
      </c>
      <c r="C59" s="0" t="s">
        <v>3617</v>
      </c>
      <c r="D59" s="0" t="s">
        <v>3616</v>
      </c>
      <c r="E59" s="0" t="s">
        <v>3617</v>
      </c>
      <c r="F59" s="0" t="s">
        <v>3499</v>
      </c>
      <c r="G59" s="0" t="s">
        <v>2284</v>
      </c>
    </row>
    <row customHeight="1" ht="11.25">
      <c r="A60" s="0" t="s">
        <v>16</v>
      </c>
      <c r="B60" s="0" t="s">
        <v>3618</v>
      </c>
      <c r="C60" s="0" t="s">
        <v>3619</v>
      </c>
      <c r="D60" s="0" t="s">
        <v>3618</v>
      </c>
      <c r="E60" s="0" t="s">
        <v>3619</v>
      </c>
      <c r="F60" s="0" t="s">
        <v>3499</v>
      </c>
      <c r="G60" s="0" t="s">
        <v>2287</v>
      </c>
    </row>
    <row customHeight="1" ht="11.25">
      <c r="A61" s="0" t="s">
        <v>16</v>
      </c>
      <c r="B61" s="0" t="s">
        <v>3620</v>
      </c>
      <c r="C61" s="0" t="s">
        <v>3621</v>
      </c>
      <c r="D61" s="0" t="s">
        <v>3622</v>
      </c>
      <c r="E61" s="0" t="s">
        <v>3623</v>
      </c>
      <c r="F61" s="0" t="s">
        <v>3504</v>
      </c>
      <c r="G61" s="0" t="s">
        <v>3624</v>
      </c>
    </row>
    <row customHeight="1" ht="11.25">
      <c r="A62" s="0" t="s">
        <v>16</v>
      </c>
      <c r="B62" s="0" t="s">
        <v>3620</v>
      </c>
      <c r="C62" s="0" t="s">
        <v>3621</v>
      </c>
      <c r="D62" s="0" t="s">
        <v>3625</v>
      </c>
      <c r="E62" s="0" t="s">
        <v>3626</v>
      </c>
      <c r="F62" s="0" t="s">
        <v>3542</v>
      </c>
      <c r="G62" s="0" t="s">
        <v>3627</v>
      </c>
    </row>
    <row customHeight="1" ht="11.25">
      <c r="A63" s="0" t="s">
        <v>16</v>
      </c>
      <c r="B63" s="0" t="s">
        <v>3620</v>
      </c>
      <c r="C63" s="0" t="s">
        <v>3621</v>
      </c>
      <c r="D63" s="0" t="s">
        <v>3569</v>
      </c>
      <c r="E63" s="0" t="s">
        <v>3628</v>
      </c>
      <c r="F63" s="0" t="s">
        <v>3504</v>
      </c>
      <c r="G63" s="0" t="s">
        <v>3629</v>
      </c>
    </row>
    <row customHeight="1" ht="11.25">
      <c r="A64" s="0" t="s">
        <v>16</v>
      </c>
      <c r="B64" s="0" t="s">
        <v>3620</v>
      </c>
      <c r="C64" s="0" t="s">
        <v>3621</v>
      </c>
      <c r="D64" s="0" t="s">
        <v>3630</v>
      </c>
      <c r="E64" s="0" t="s">
        <v>3631</v>
      </c>
      <c r="F64" s="0" t="s">
        <v>3504</v>
      </c>
      <c r="G64" s="0" t="s">
        <v>3632</v>
      </c>
    </row>
    <row customHeight="1" ht="11.25">
      <c r="A65" s="0" t="s">
        <v>16</v>
      </c>
      <c r="B65" s="0" t="s">
        <v>3620</v>
      </c>
      <c r="C65" s="0" t="s">
        <v>3621</v>
      </c>
      <c r="D65" s="0" t="s">
        <v>3620</v>
      </c>
      <c r="E65" s="0" t="s">
        <v>3621</v>
      </c>
      <c r="F65" s="0" t="s">
        <v>3505</v>
      </c>
      <c r="G65" s="0" t="s">
        <v>3633</v>
      </c>
    </row>
    <row customHeight="1" ht="11.25">
      <c r="A66" s="0" t="s">
        <v>16</v>
      </c>
      <c r="B66" s="0" t="s">
        <v>3620</v>
      </c>
      <c r="C66" s="0" t="s">
        <v>3621</v>
      </c>
      <c r="D66" s="0" t="s">
        <v>3634</v>
      </c>
      <c r="E66" s="0" t="s">
        <v>3635</v>
      </c>
      <c r="F66" s="0" t="s">
        <v>3504</v>
      </c>
      <c r="G66" s="0" t="s">
        <v>3636</v>
      </c>
    </row>
    <row customHeight="1" ht="11.25">
      <c r="A67" s="0" t="s">
        <v>16</v>
      </c>
      <c r="B67" s="0" t="s">
        <v>3637</v>
      </c>
      <c r="C67" s="0" t="s">
        <v>3638</v>
      </c>
      <c r="D67" s="0" t="s">
        <v>3637</v>
      </c>
      <c r="E67" s="0" t="s">
        <v>3638</v>
      </c>
      <c r="F67" s="0" t="s">
        <v>3499</v>
      </c>
      <c r="G67" s="0" t="s">
        <v>2604</v>
      </c>
    </row>
    <row customHeight="1" ht="11.25">
      <c r="A68" s="0" t="s">
        <v>16</v>
      </c>
      <c r="B68" s="0" t="s">
        <v>3639</v>
      </c>
      <c r="C68" s="0" t="s">
        <v>3640</v>
      </c>
      <c r="D68" s="0" t="s">
        <v>3641</v>
      </c>
      <c r="E68" s="0" t="s">
        <v>3642</v>
      </c>
      <c r="F68" s="0" t="s">
        <v>3542</v>
      </c>
      <c r="G68" s="0" t="s">
        <v>3643</v>
      </c>
    </row>
    <row customHeight="1" ht="11.25">
      <c r="A69" s="0" t="s">
        <v>16</v>
      </c>
      <c r="B69" s="0" t="s">
        <v>3639</v>
      </c>
      <c r="C69" s="0" t="s">
        <v>3640</v>
      </c>
      <c r="D69" s="0" t="s">
        <v>3644</v>
      </c>
      <c r="E69" s="0" t="s">
        <v>3645</v>
      </c>
      <c r="F69" s="0" t="s">
        <v>3504</v>
      </c>
      <c r="G69" s="0" t="s">
        <v>2807</v>
      </c>
    </row>
    <row customHeight="1" ht="11.25">
      <c r="A70" s="0" t="s">
        <v>16</v>
      </c>
      <c r="B70" s="0" t="s">
        <v>3639</v>
      </c>
      <c r="C70" s="0" t="s">
        <v>3640</v>
      </c>
      <c r="D70" s="0" t="s">
        <v>3646</v>
      </c>
      <c r="E70" s="0" t="s">
        <v>3647</v>
      </c>
      <c r="F70" s="0" t="s">
        <v>3504</v>
      </c>
      <c r="G70" s="0" t="s">
        <v>3648</v>
      </c>
    </row>
    <row customHeight="1" ht="11.25">
      <c r="A71" s="0" t="s">
        <v>16</v>
      </c>
      <c r="B71" s="0" t="s">
        <v>3639</v>
      </c>
      <c r="C71" s="0" t="s">
        <v>3640</v>
      </c>
      <c r="D71" s="0" t="s">
        <v>3649</v>
      </c>
      <c r="E71" s="0" t="s">
        <v>3650</v>
      </c>
      <c r="F71" s="0" t="s">
        <v>3504</v>
      </c>
      <c r="G71" s="0" t="s">
        <v>3651</v>
      </c>
    </row>
    <row customHeight="1" ht="11.25">
      <c r="A72" s="0" t="s">
        <v>16</v>
      </c>
      <c r="B72" s="0" t="s">
        <v>3639</v>
      </c>
      <c r="C72" s="0" t="s">
        <v>3640</v>
      </c>
      <c r="D72" s="0" t="s">
        <v>3639</v>
      </c>
      <c r="E72" s="0" t="s">
        <v>3640</v>
      </c>
      <c r="F72" s="0" t="s">
        <v>3505</v>
      </c>
      <c r="G72" s="0" t="s">
        <v>3652</v>
      </c>
    </row>
    <row customHeight="1" ht="11.25">
      <c r="A73" s="0" t="s">
        <v>16</v>
      </c>
      <c r="B73" s="0" t="s">
        <v>3639</v>
      </c>
      <c r="C73" s="0" t="s">
        <v>3640</v>
      </c>
      <c r="D73" s="0" t="s">
        <v>3653</v>
      </c>
      <c r="E73" s="0" t="s">
        <v>3654</v>
      </c>
      <c r="F73" s="0" t="s">
        <v>3504</v>
      </c>
      <c r="G73" s="0" t="s">
        <v>3655</v>
      </c>
    </row>
    <row customHeight="1" ht="11.25">
      <c r="A74" s="0" t="s">
        <v>16</v>
      </c>
      <c r="B74" s="0" t="s">
        <v>3656</v>
      </c>
      <c r="C74" s="0" t="s">
        <v>3657</v>
      </c>
      <c r="D74" s="0" t="s">
        <v>3656</v>
      </c>
      <c r="E74" s="0" t="s">
        <v>3657</v>
      </c>
      <c r="F74" s="0" t="s">
        <v>3499</v>
      </c>
      <c r="G74" s="0" t="s">
        <v>3658</v>
      </c>
    </row>
    <row customHeight="1" ht="11.25">
      <c r="A75" s="0" t="s">
        <v>16</v>
      </c>
      <c r="B75" s="0" t="s">
        <v>3659</v>
      </c>
      <c r="C75" s="0" t="s">
        <v>3660</v>
      </c>
      <c r="D75" s="0" t="s">
        <v>3661</v>
      </c>
      <c r="E75" s="0" t="s">
        <v>3662</v>
      </c>
      <c r="F75" s="0" t="s">
        <v>3504</v>
      </c>
      <c r="G75" s="0" t="s">
        <v>3663</v>
      </c>
    </row>
    <row customHeight="1" ht="11.25">
      <c r="A76" s="0" t="s">
        <v>16</v>
      </c>
      <c r="B76" s="0" t="s">
        <v>3659</v>
      </c>
      <c r="C76" s="0" t="s">
        <v>3660</v>
      </c>
      <c r="D76" s="0" t="s">
        <v>3589</v>
      </c>
      <c r="E76" s="0" t="s">
        <v>3664</v>
      </c>
      <c r="F76" s="0" t="s">
        <v>3504</v>
      </c>
      <c r="G76" s="0" t="s">
        <v>3665</v>
      </c>
    </row>
    <row customHeight="1" ht="11.25">
      <c r="A77" s="0" t="s">
        <v>16</v>
      </c>
      <c r="B77" s="0" t="s">
        <v>3659</v>
      </c>
      <c r="C77" s="0" t="s">
        <v>3660</v>
      </c>
      <c r="D77" s="0" t="s">
        <v>3666</v>
      </c>
      <c r="E77" s="0" t="s">
        <v>3667</v>
      </c>
      <c r="F77" s="0" t="s">
        <v>3504</v>
      </c>
      <c r="G77" s="0" t="s">
        <v>3668</v>
      </c>
    </row>
    <row customHeight="1" ht="11.25">
      <c r="A78" s="0" t="s">
        <v>16</v>
      </c>
      <c r="B78" s="0" t="s">
        <v>3659</v>
      </c>
      <c r="C78" s="0" t="s">
        <v>3660</v>
      </c>
      <c r="D78" s="0" t="s">
        <v>3669</v>
      </c>
      <c r="E78" s="0" t="s">
        <v>3670</v>
      </c>
      <c r="F78" s="0" t="s">
        <v>3504</v>
      </c>
      <c r="G78" s="0" t="s">
        <v>3671</v>
      </c>
    </row>
    <row customHeight="1" ht="11.25">
      <c r="A79" s="0" t="s">
        <v>16</v>
      </c>
      <c r="B79" s="0" t="s">
        <v>3659</v>
      </c>
      <c r="C79" s="0" t="s">
        <v>3660</v>
      </c>
      <c r="D79" s="0" t="s">
        <v>3672</v>
      </c>
      <c r="E79" s="0" t="s">
        <v>3673</v>
      </c>
      <c r="F79" s="0" t="s">
        <v>3504</v>
      </c>
      <c r="G79" s="0" t="s">
        <v>3674</v>
      </c>
    </row>
    <row customHeight="1" ht="11.25">
      <c r="A80" s="0" t="s">
        <v>16</v>
      </c>
      <c r="B80" s="0" t="s">
        <v>3659</v>
      </c>
      <c r="C80" s="0" t="s">
        <v>3660</v>
      </c>
      <c r="D80" s="0" t="s">
        <v>3675</v>
      </c>
      <c r="E80" s="0" t="s">
        <v>3676</v>
      </c>
      <c r="F80" s="0" t="s">
        <v>3504</v>
      </c>
      <c r="G80" s="0" t="s">
        <v>3677</v>
      </c>
    </row>
    <row customHeight="1" ht="11.25">
      <c r="A81" s="0" t="s">
        <v>16</v>
      </c>
      <c r="B81" s="0" t="s">
        <v>3659</v>
      </c>
      <c r="C81" s="0" t="s">
        <v>3660</v>
      </c>
      <c r="D81" s="0" t="s">
        <v>3678</v>
      </c>
      <c r="E81" s="0" t="s">
        <v>3679</v>
      </c>
      <c r="F81" s="0" t="s">
        <v>3504</v>
      </c>
      <c r="G81" s="0" t="s">
        <v>3680</v>
      </c>
    </row>
    <row customHeight="1" ht="11.25">
      <c r="A82" s="0" t="s">
        <v>16</v>
      </c>
      <c r="B82" s="0" t="s">
        <v>3659</v>
      </c>
      <c r="C82" s="0" t="s">
        <v>3660</v>
      </c>
      <c r="D82" s="0" t="s">
        <v>3593</v>
      </c>
      <c r="E82" s="0" t="s">
        <v>3681</v>
      </c>
      <c r="F82" s="0" t="s">
        <v>3504</v>
      </c>
      <c r="G82" s="0" t="s">
        <v>3682</v>
      </c>
    </row>
    <row customHeight="1" ht="11.25">
      <c r="A83" s="0" t="s">
        <v>16</v>
      </c>
      <c r="B83" s="0" t="s">
        <v>3659</v>
      </c>
      <c r="C83" s="0" t="s">
        <v>3660</v>
      </c>
      <c r="D83" s="0" t="s">
        <v>3683</v>
      </c>
      <c r="E83" s="0" t="s">
        <v>3684</v>
      </c>
      <c r="F83" s="0" t="s">
        <v>3504</v>
      </c>
      <c r="G83" s="0" t="s">
        <v>3685</v>
      </c>
    </row>
    <row customHeight="1" ht="11.25">
      <c r="A84" s="0" t="s">
        <v>16</v>
      </c>
      <c r="B84" s="0" t="s">
        <v>3659</v>
      </c>
      <c r="C84" s="0" t="s">
        <v>3660</v>
      </c>
      <c r="D84" s="0" t="s">
        <v>3659</v>
      </c>
      <c r="E84" s="0" t="s">
        <v>3660</v>
      </c>
      <c r="F84" s="0" t="s">
        <v>3505</v>
      </c>
      <c r="G84" s="0" t="s">
        <v>3686</v>
      </c>
    </row>
    <row customHeight="1" ht="11.25">
      <c r="A85" s="0" t="s">
        <v>16</v>
      </c>
      <c r="B85" s="0" t="s">
        <v>3659</v>
      </c>
      <c r="C85" s="0" t="s">
        <v>3660</v>
      </c>
      <c r="D85" s="0" t="s">
        <v>3687</v>
      </c>
      <c r="E85" s="0" t="s">
        <v>3688</v>
      </c>
      <c r="F85" s="0" t="s">
        <v>3504</v>
      </c>
      <c r="G85" s="0" t="s">
        <v>3689</v>
      </c>
    </row>
    <row customHeight="1" ht="11.25">
      <c r="A86" s="0" t="s">
        <v>16</v>
      </c>
      <c r="B86" s="0" t="s">
        <v>3659</v>
      </c>
      <c r="C86" s="0" t="s">
        <v>3660</v>
      </c>
      <c r="D86" s="0" t="s">
        <v>3690</v>
      </c>
      <c r="E86" s="0" t="s">
        <v>3691</v>
      </c>
      <c r="F86" s="0" t="s">
        <v>3504</v>
      </c>
      <c r="G86" s="0" t="s">
        <v>3692</v>
      </c>
    </row>
    <row customHeight="1" ht="11.25">
      <c r="A87" s="0" t="s">
        <v>16</v>
      </c>
      <c r="B87" s="0" t="s">
        <v>3693</v>
      </c>
      <c r="C87" s="0" t="s">
        <v>3694</v>
      </c>
      <c r="D87" s="0" t="s">
        <v>3693</v>
      </c>
      <c r="E87" s="0" t="s">
        <v>3694</v>
      </c>
      <c r="F87" s="0" t="s">
        <v>3499</v>
      </c>
      <c r="G87" s="0" t="s">
        <v>3695</v>
      </c>
    </row>
    <row customHeight="1" ht="11.25">
      <c r="A88" s="0" t="s">
        <v>16</v>
      </c>
      <c r="B88" s="0" t="s">
        <v>3696</v>
      </c>
      <c r="C88" s="0" t="s">
        <v>3697</v>
      </c>
      <c r="D88" s="0" t="s">
        <v>3698</v>
      </c>
      <c r="E88" s="0" t="s">
        <v>3699</v>
      </c>
      <c r="F88" s="0" t="s">
        <v>3504</v>
      </c>
      <c r="G88" s="0" t="s">
        <v>3700</v>
      </c>
    </row>
    <row customHeight="1" ht="11.25">
      <c r="A89" s="0" t="s">
        <v>16</v>
      </c>
      <c r="B89" s="0" t="s">
        <v>3696</v>
      </c>
      <c r="C89" s="0" t="s">
        <v>3697</v>
      </c>
      <c r="D89" s="0" t="s">
        <v>3701</v>
      </c>
      <c r="E89" s="0" t="s">
        <v>3702</v>
      </c>
      <c r="F89" s="0" t="s">
        <v>3542</v>
      </c>
      <c r="G89" s="0" t="s">
        <v>3703</v>
      </c>
    </row>
    <row customHeight="1" ht="11.25">
      <c r="A90" s="0" t="s">
        <v>16</v>
      </c>
      <c r="B90" s="0" t="s">
        <v>3696</v>
      </c>
      <c r="C90" s="0" t="s">
        <v>3697</v>
      </c>
      <c r="D90" s="0" t="s">
        <v>3704</v>
      </c>
      <c r="E90" s="0" t="s">
        <v>3705</v>
      </c>
      <c r="F90" s="0" t="s">
        <v>3504</v>
      </c>
      <c r="G90" s="0" t="s">
        <v>3706</v>
      </c>
    </row>
    <row customHeight="1" ht="11.25">
      <c r="A91" s="0" t="s">
        <v>16</v>
      </c>
      <c r="B91" s="0" t="s">
        <v>3696</v>
      </c>
      <c r="C91" s="0" t="s">
        <v>3697</v>
      </c>
      <c r="D91" s="0" t="s">
        <v>3707</v>
      </c>
      <c r="E91" s="0" t="s">
        <v>3708</v>
      </c>
      <c r="F91" s="0" t="s">
        <v>3504</v>
      </c>
      <c r="G91" s="0" t="s">
        <v>3709</v>
      </c>
    </row>
    <row customHeight="1" ht="11.25">
      <c r="A92" s="0" t="s">
        <v>16</v>
      </c>
      <c r="B92" s="0" t="s">
        <v>3696</v>
      </c>
      <c r="C92" s="0" t="s">
        <v>3697</v>
      </c>
      <c r="D92" s="0" t="s">
        <v>3696</v>
      </c>
      <c r="E92" s="0" t="s">
        <v>3697</v>
      </c>
      <c r="F92" s="0" t="s">
        <v>3505</v>
      </c>
      <c r="G92" s="0" t="s">
        <v>3710</v>
      </c>
    </row>
    <row customHeight="1" ht="11.25">
      <c r="A93" s="0" t="s">
        <v>16</v>
      </c>
      <c r="B93" s="0" t="s">
        <v>3696</v>
      </c>
      <c r="C93" s="0" t="s">
        <v>3697</v>
      </c>
      <c r="D93" s="0" t="s">
        <v>3711</v>
      </c>
      <c r="E93" s="0" t="s">
        <v>3712</v>
      </c>
      <c r="F93" s="0" t="s">
        <v>3504</v>
      </c>
      <c r="G93" s="0" t="s">
        <v>3713</v>
      </c>
    </row>
    <row customHeight="1" ht="11.25">
      <c r="A94" s="0" t="s">
        <v>16</v>
      </c>
      <c r="B94" s="0" t="s">
        <v>3714</v>
      </c>
      <c r="C94" s="0" t="s">
        <v>3715</v>
      </c>
      <c r="D94" s="0" t="s">
        <v>3714</v>
      </c>
      <c r="E94" s="0" t="s">
        <v>3715</v>
      </c>
      <c r="F94" s="0" t="s">
        <v>3499</v>
      </c>
      <c r="G94" s="0" t="s">
        <v>3716</v>
      </c>
    </row>
    <row customHeight="1" ht="11.25">
      <c r="A95" s="0" t="s">
        <v>16</v>
      </c>
      <c r="B95" s="0" t="s">
        <v>3717</v>
      </c>
      <c r="C95" s="0" t="s">
        <v>3718</v>
      </c>
      <c r="D95" s="0" t="s">
        <v>3719</v>
      </c>
      <c r="E95" s="0" t="s">
        <v>3720</v>
      </c>
      <c r="F95" s="0" t="s">
        <v>3504</v>
      </c>
      <c r="G95" s="0" t="s">
        <v>3721</v>
      </c>
    </row>
    <row customHeight="1" ht="11.25">
      <c r="A96" s="0" t="s">
        <v>16</v>
      </c>
      <c r="B96" s="0" t="s">
        <v>3717</v>
      </c>
      <c r="C96" s="0" t="s">
        <v>3718</v>
      </c>
      <c r="D96" s="0" t="s">
        <v>3722</v>
      </c>
      <c r="E96" s="0" t="s">
        <v>3723</v>
      </c>
      <c r="F96" s="0" t="s">
        <v>3542</v>
      </c>
      <c r="G96" s="0" t="s">
        <v>3724</v>
      </c>
    </row>
    <row customHeight="1" ht="11.25">
      <c r="A97" s="0" t="s">
        <v>16</v>
      </c>
      <c r="B97" s="0" t="s">
        <v>3717</v>
      </c>
      <c r="C97" s="0" t="s">
        <v>3718</v>
      </c>
      <c r="D97" s="0" t="s">
        <v>3725</v>
      </c>
      <c r="E97" s="0" t="s">
        <v>3726</v>
      </c>
      <c r="F97" s="0" t="s">
        <v>3504</v>
      </c>
      <c r="G97" s="0" t="s">
        <v>3727</v>
      </c>
    </row>
    <row customHeight="1" ht="11.25">
      <c r="A98" s="0" t="s">
        <v>16</v>
      </c>
      <c r="B98" s="0" t="s">
        <v>3717</v>
      </c>
      <c r="C98" s="0" t="s">
        <v>3718</v>
      </c>
      <c r="D98" s="0" t="s">
        <v>3728</v>
      </c>
      <c r="E98" s="0" t="s">
        <v>3729</v>
      </c>
      <c r="F98" s="0" t="s">
        <v>3504</v>
      </c>
      <c r="G98" s="0" t="s">
        <v>3730</v>
      </c>
    </row>
    <row customHeight="1" ht="11.25">
      <c r="A99" s="0" t="s">
        <v>16</v>
      </c>
      <c r="B99" s="0" t="s">
        <v>3717</v>
      </c>
      <c r="C99" s="0" t="s">
        <v>3718</v>
      </c>
      <c r="D99" s="0" t="s">
        <v>3731</v>
      </c>
      <c r="E99" s="0" t="s">
        <v>3732</v>
      </c>
      <c r="F99" s="0" t="s">
        <v>3504</v>
      </c>
      <c r="G99" s="0" t="s">
        <v>3733</v>
      </c>
    </row>
    <row customHeight="1" ht="11.25">
      <c r="A100" s="0" t="s">
        <v>16</v>
      </c>
      <c r="B100" s="0" t="s">
        <v>3717</v>
      </c>
      <c r="C100" s="0" t="s">
        <v>3718</v>
      </c>
      <c r="D100" s="0" t="s">
        <v>3717</v>
      </c>
      <c r="E100" s="0" t="s">
        <v>3718</v>
      </c>
      <c r="F100" s="0" t="s">
        <v>3505</v>
      </c>
      <c r="G100" s="0" t="s">
        <v>3734</v>
      </c>
    </row>
    <row customHeight="1" ht="11.25">
      <c r="A101" s="0" t="s">
        <v>16</v>
      </c>
      <c r="B101" s="0" t="s">
        <v>3717</v>
      </c>
      <c r="C101" s="0" t="s">
        <v>3718</v>
      </c>
      <c r="D101" s="0" t="s">
        <v>3735</v>
      </c>
      <c r="E101" s="0" t="s">
        <v>3736</v>
      </c>
      <c r="F101" s="0" t="s">
        <v>3504</v>
      </c>
      <c r="G101" s="0" t="s">
        <v>3737</v>
      </c>
    </row>
    <row customHeight="1" ht="11.25">
      <c r="A102" s="0" t="s">
        <v>16</v>
      </c>
      <c r="B102" s="0" t="s">
        <v>3738</v>
      </c>
      <c r="C102" s="0" t="s">
        <v>3739</v>
      </c>
      <c r="D102" s="0" t="s">
        <v>3738</v>
      </c>
      <c r="E102" s="0" t="s">
        <v>3739</v>
      </c>
      <c r="F102" s="0" t="s">
        <v>3499</v>
      </c>
      <c r="G102" s="0" t="s">
        <v>3740</v>
      </c>
    </row>
    <row customHeight="1" ht="11.25">
      <c r="A103" s="0" t="s">
        <v>16</v>
      </c>
      <c r="B103" s="0" t="s">
        <v>3741</v>
      </c>
      <c r="C103" s="0" t="s">
        <v>3742</v>
      </c>
      <c r="D103" s="0" t="s">
        <v>3743</v>
      </c>
      <c r="E103" s="0" t="s">
        <v>3744</v>
      </c>
      <c r="F103" s="0" t="s">
        <v>3611</v>
      </c>
      <c r="G103" s="0" t="s">
        <v>3745</v>
      </c>
    </row>
    <row customHeight="1" ht="11.25">
      <c r="A104" s="0" t="s">
        <v>16</v>
      </c>
      <c r="B104" s="0" t="s">
        <v>3741</v>
      </c>
      <c r="C104" s="0" t="s">
        <v>3742</v>
      </c>
      <c r="D104" s="0" t="s">
        <v>3746</v>
      </c>
      <c r="E104" s="0" t="s">
        <v>3747</v>
      </c>
      <c r="F104" s="0" t="s">
        <v>3504</v>
      </c>
      <c r="G104" s="0" t="s">
        <v>3748</v>
      </c>
    </row>
    <row customHeight="1" ht="11.25">
      <c r="A105" s="0" t="s">
        <v>16</v>
      </c>
      <c r="B105" s="0" t="s">
        <v>3741</v>
      </c>
      <c r="C105" s="0" t="s">
        <v>3742</v>
      </c>
      <c r="D105" s="0" t="s">
        <v>3749</v>
      </c>
      <c r="E105" s="0" t="s">
        <v>3750</v>
      </c>
      <c r="F105" s="0" t="s">
        <v>3504</v>
      </c>
      <c r="G105" s="0" t="s">
        <v>3751</v>
      </c>
    </row>
    <row customHeight="1" ht="11.25">
      <c r="A106" s="0" t="s">
        <v>16</v>
      </c>
      <c r="B106" s="0" t="s">
        <v>3741</v>
      </c>
      <c r="C106" s="0" t="s">
        <v>3742</v>
      </c>
      <c r="D106" s="0" t="s">
        <v>3752</v>
      </c>
      <c r="E106" s="0" t="s">
        <v>3753</v>
      </c>
      <c r="F106" s="0" t="s">
        <v>3504</v>
      </c>
      <c r="G106" s="0" t="s">
        <v>3754</v>
      </c>
    </row>
    <row customHeight="1" ht="11.25">
      <c r="A107" s="0" t="s">
        <v>16</v>
      </c>
      <c r="B107" s="0" t="s">
        <v>3741</v>
      </c>
      <c r="C107" s="0" t="s">
        <v>3742</v>
      </c>
      <c r="D107" s="0" t="s">
        <v>3755</v>
      </c>
      <c r="E107" s="0" t="s">
        <v>3756</v>
      </c>
      <c r="F107" s="0" t="s">
        <v>3504</v>
      </c>
      <c r="G107" s="0" t="s">
        <v>3757</v>
      </c>
    </row>
    <row customHeight="1" ht="11.25">
      <c r="A108" s="0" t="s">
        <v>16</v>
      </c>
      <c r="B108" s="0" t="s">
        <v>3741</v>
      </c>
      <c r="C108" s="0" t="s">
        <v>3742</v>
      </c>
      <c r="D108" s="0" t="s">
        <v>3758</v>
      </c>
      <c r="E108" s="0" t="s">
        <v>3759</v>
      </c>
      <c r="F108" s="0" t="s">
        <v>3504</v>
      </c>
      <c r="G108" s="0" t="s">
        <v>3760</v>
      </c>
    </row>
    <row customHeight="1" ht="11.25">
      <c r="A109" s="0" t="s">
        <v>16</v>
      </c>
      <c r="B109" s="0" t="s">
        <v>3741</v>
      </c>
      <c r="C109" s="0" t="s">
        <v>3742</v>
      </c>
      <c r="D109" s="0" t="s">
        <v>3603</v>
      </c>
      <c r="E109" s="0" t="s">
        <v>3761</v>
      </c>
      <c r="F109" s="0" t="s">
        <v>3504</v>
      </c>
      <c r="G109" s="0" t="s">
        <v>3762</v>
      </c>
    </row>
    <row customHeight="1" ht="11.25">
      <c r="A110" s="0" t="s">
        <v>16</v>
      </c>
      <c r="B110" s="0" t="s">
        <v>3741</v>
      </c>
      <c r="C110" s="0" t="s">
        <v>3742</v>
      </c>
      <c r="D110" s="0" t="s">
        <v>3763</v>
      </c>
      <c r="E110" s="0" t="s">
        <v>3764</v>
      </c>
      <c r="F110" s="0" t="s">
        <v>3504</v>
      </c>
      <c r="G110" s="0" t="s">
        <v>3765</v>
      </c>
    </row>
    <row customHeight="1" ht="11.25">
      <c r="A111" s="0" t="s">
        <v>16</v>
      </c>
      <c r="B111" s="0" t="s">
        <v>3741</v>
      </c>
      <c r="C111" s="0" t="s">
        <v>3742</v>
      </c>
      <c r="D111" s="0" t="s">
        <v>3741</v>
      </c>
      <c r="E111" s="0" t="s">
        <v>3742</v>
      </c>
      <c r="F111" s="0" t="s">
        <v>3505</v>
      </c>
      <c r="G111" s="0" t="s">
        <v>3766</v>
      </c>
    </row>
    <row customHeight="1" ht="11.25">
      <c r="A112" s="0" t="s">
        <v>16</v>
      </c>
      <c r="B112" s="0" t="s">
        <v>3767</v>
      </c>
      <c r="C112" s="0" t="s">
        <v>3768</v>
      </c>
      <c r="D112" s="0" t="s">
        <v>3767</v>
      </c>
      <c r="E112" s="0" t="s">
        <v>3768</v>
      </c>
      <c r="F112" s="0" t="s">
        <v>3769</v>
      </c>
      <c r="G112" s="0" t="s">
        <v>3770</v>
      </c>
    </row>
    <row customHeight="1" ht="11.25">
      <c r="A113" s="0" t="s">
        <v>16</v>
      </c>
      <c r="B113" s="0" t="s">
        <v>3771</v>
      </c>
      <c r="C113" s="0" t="s">
        <v>3772</v>
      </c>
      <c r="D113" s="0" t="s">
        <v>3771</v>
      </c>
      <c r="E113" s="0" t="s">
        <v>3772</v>
      </c>
      <c r="F113" s="0" t="s">
        <v>3769</v>
      </c>
      <c r="G113" s="0" t="s">
        <v>3773</v>
      </c>
    </row>
    <row customHeight="1" ht="11.25">
      <c r="A114" s="0" t="s">
        <v>16</v>
      </c>
      <c r="B114" s="0" t="s">
        <v>100</v>
      </c>
      <c r="C114" s="0" t="s">
        <v>101</v>
      </c>
      <c r="D114" s="0" t="s">
        <v>100</v>
      </c>
      <c r="E114" s="0" t="s">
        <v>101</v>
      </c>
      <c r="F114" s="0" t="s">
        <v>3769</v>
      </c>
      <c r="G114" s="0" t="s">
        <v>99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6A032-C818-B0EE-FFB7-0.BDCB9C0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3861</v>
      </c>
      <c r="B1" s="838" t="s">
        <v>3862</v>
      </c>
      <c r="C1" s="838" t="s">
        <v>1749</v>
      </c>
    </row>
    <row customHeight="1" ht="11.25">
      <c r="A2" s="838">
        <v>4189678</v>
      </c>
      <c r="B2" s="838" t="s">
        <v>3863</v>
      </c>
      <c r="C2" s="838" t="s">
        <v>3864</v>
      </c>
    </row>
    <row customHeight="1" ht="11.25">
      <c r="A3" s="838">
        <v>4190415</v>
      </c>
      <c r="B3" s="838" t="s">
        <v>3865</v>
      </c>
      <c r="C3" s="838" t="s">
        <v>3864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F748-9FE1-7CB1-4502-0.DEA9398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3866</v>
      </c>
      <c r="B1" s="166" t="s">
        <v>3867</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DE47F2-FC0E-26E6-7533-0.B745CC5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3868</v>
      </c>
      <c r="B1" s="0" t="b">
        <v>1</v>
      </c>
    </row>
    <row customHeight="1" ht="11.25">
      <c r="A2" s="0" t="s">
        <v>3869</v>
      </c>
      <c r="B2" s="0" t="b">
        <v>0</v>
      </c>
    </row>
    <row customHeight="1" ht="11.25">
      <c r="A3" s="0" t="s">
        <v>3870</v>
      </c>
      <c r="B3" s="0" t="b">
        <v>1</v>
      </c>
    </row>
    <row customHeight="1" ht="11.25">
      <c r="A4" s="0" t="s">
        <v>3871</v>
      </c>
      <c r="B4" s="0" t="b">
        <v>0</v>
      </c>
    </row>
    <row customHeight="1" ht="11.25">
      <c r="A5" s="0" t="s">
        <v>3872</v>
      </c>
      <c r="B5" s="0" t="b">
        <v>0</v>
      </c>
    </row>
    <row customHeight="1" ht="11.25">
      <c r="A6" s="0" t="s">
        <v>3873</v>
      </c>
      <c r="B6" s="0" t="b">
        <v>0</v>
      </c>
    </row>
    <row customHeight="1" ht="11.25">
      <c r="A7" s="0" t="s">
        <v>3874</v>
      </c>
      <c r="B7" s="0" t="b">
        <v>0</v>
      </c>
    </row>
    <row customHeight="1" ht="11.25">
      <c r="A8" s="0" t="s">
        <v>3875</v>
      </c>
      <c r="B8" s="0" t="b">
        <v>0</v>
      </c>
    </row>
    <row customHeight="1" ht="11.25">
      <c r="A9" s="0" t="s">
        <v>3876</v>
      </c>
      <c r="B9" s="0" t="b">
        <v>0</v>
      </c>
    </row>
    <row customHeight="1" ht="11.25">
      <c r="A10" s="0" t="s">
        <v>3877</v>
      </c>
      <c r="B10" s="0" t="b">
        <v>0</v>
      </c>
    </row>
    <row customHeight="1" ht="11.25">
      <c r="A11" s="0" t="s">
        <v>3878</v>
      </c>
      <c r="B11" s="0" t="b">
        <v>1</v>
      </c>
    </row>
    <row customHeight="1" ht="11.25">
      <c r="A12" s="0" t="s">
        <v>3879</v>
      </c>
      <c r="B12" s="0" t="b">
        <v>0</v>
      </c>
    </row>
    <row customHeight="1" ht="11.25">
      <c r="A13" s="0" t="s">
        <v>3880</v>
      </c>
      <c r="B13" s="0" t="b">
        <v>0</v>
      </c>
    </row>
    <row customHeight="1" ht="11.25">
      <c r="A14" s="0" t="s">
        <v>3881</v>
      </c>
      <c r="B14" s="0" t="b">
        <v>0</v>
      </c>
    </row>
    <row customHeight="1" ht="11.25">
      <c r="A15" s="0" t="s">
        <v>3882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2E927-A26A-E306-A057-0.3603C18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1881E2-0C36-4CE7-BD1D-0.0D16F08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3883</v>
      </c>
      <c r="B1" s="70" t="s">
        <v>3884</v>
      </c>
    </row>
    <row customHeight="1" ht="11.25">
      <c r="A2" s="67" t="s">
        <v>3885</v>
      </c>
      <c r="B2" s="67" t="s">
        <v>3886</v>
      </c>
    </row>
    <row customHeight="1" ht="11.25">
      <c r="A3" s="67" t="s">
        <v>3887</v>
      </c>
      <c r="B3" s="67" t="s">
        <v>3888</v>
      </c>
    </row>
    <row customHeight="1" ht="11.25">
      <c r="A4" s="67" t="s">
        <v>3889</v>
      </c>
      <c r="B4" s="67" t="s">
        <v>3890</v>
      </c>
    </row>
    <row customHeight="1" ht="11.25">
      <c r="A5" s="67" t="s">
        <v>3891</v>
      </c>
      <c r="B5" s="67" t="s">
        <v>3892</v>
      </c>
    </row>
    <row customHeight="1" ht="11.25">
      <c r="A6" s="67" t="s">
        <v>3893</v>
      </c>
      <c r="B6" s="67" t="s">
        <v>3894</v>
      </c>
    </row>
    <row customHeight="1" ht="11.25">
      <c r="A7" s="67" t="s">
        <v>3895</v>
      </c>
      <c r="B7" s="67" t="s">
        <v>3896</v>
      </c>
    </row>
    <row customHeight="1" ht="11.25">
      <c r="A8" s="67" t="s">
        <v>3897</v>
      </c>
      <c r="B8" s="67" t="s">
        <v>3898</v>
      </c>
    </row>
    <row customHeight="1" ht="11.25">
      <c r="A9" s="67" t="s">
        <v>3899</v>
      </c>
      <c r="B9" s="67" t="s">
        <v>3900</v>
      </c>
    </row>
    <row customHeight="1" ht="11.25">
      <c r="A10" s="67" t="s">
        <v>3901</v>
      </c>
      <c r="B10" s="67" t="s">
        <v>3902</v>
      </c>
    </row>
    <row customHeight="1" ht="11.25">
      <c r="A11" s="67" t="s">
        <v>3903</v>
      </c>
      <c r="B11" s="67" t="s">
        <v>3904</v>
      </c>
    </row>
    <row customHeight="1" ht="11.25">
      <c r="A12" s="67" t="s">
        <v>3905</v>
      </c>
      <c r="B12" s="67" t="s">
        <v>3906</v>
      </c>
    </row>
    <row customHeight="1" ht="11.25">
      <c r="A13" s="67" t="s">
        <v>3907</v>
      </c>
      <c r="B13" s="67" t="s">
        <v>3908</v>
      </c>
    </row>
    <row customHeight="1" ht="11.25">
      <c r="A14" s="67" t="s">
        <v>3909</v>
      </c>
      <c r="B14" s="67" t="s">
        <v>3910</v>
      </c>
    </row>
    <row customHeight="1" ht="11.25">
      <c r="A15" s="67" t="s">
        <v>3911</v>
      </c>
      <c r="B15" s="67" t="s">
        <v>3912</v>
      </c>
    </row>
    <row customHeight="1" ht="11.25">
      <c r="A16" s="67" t="s">
        <v>3913</v>
      </c>
      <c r="B16" s="67" t="s">
        <v>3914</v>
      </c>
    </row>
    <row customHeight="1" ht="11.25">
      <c r="A17" s="67" t="s">
        <v>3915</v>
      </c>
      <c r="B17" s="67" t="s">
        <v>3916</v>
      </c>
    </row>
    <row customHeight="1" ht="11.25">
      <c r="A18" s="67" t="s">
        <v>3917</v>
      </c>
      <c r="B18" s="67" t="s">
        <v>3918</v>
      </c>
    </row>
    <row customHeight="1" ht="11.25">
      <c r="A19" s="67" t="s">
        <v>3919</v>
      </c>
      <c r="B19" s="67" t="s">
        <v>3920</v>
      </c>
    </row>
    <row customHeight="1" ht="11.25">
      <c r="A20" s="67" t="s">
        <v>3921</v>
      </c>
      <c r="B20" s="67" t="s">
        <v>3922</v>
      </c>
    </row>
    <row customHeight="1" ht="11.25">
      <c r="A21" s="67" t="s">
        <v>3923</v>
      </c>
      <c r="B21" s="67" t="s">
        <v>3924</v>
      </c>
    </row>
    <row customHeight="1" ht="11.25">
      <c r="A22" s="67" t="s">
        <v>3925</v>
      </c>
      <c r="B22" s="67" t="s">
        <v>3926</v>
      </c>
    </row>
    <row customHeight="1" ht="11.25">
      <c r="A23" s="67" t="s">
        <v>3927</v>
      </c>
      <c r="B23" s="67" t="s">
        <v>3928</v>
      </c>
    </row>
    <row customHeight="1" ht="11.25">
      <c r="A24" s="67" t="s">
        <v>3929</v>
      </c>
      <c r="B24" s="67" t="s">
        <v>3930</v>
      </c>
    </row>
    <row customHeight="1" ht="11.25">
      <c r="A25" s="67" t="s">
        <v>3931</v>
      </c>
      <c r="B25" s="67" t="s">
        <v>3932</v>
      </c>
    </row>
    <row customHeight="1" ht="11.25">
      <c r="A26" s="67" t="s">
        <v>3933</v>
      </c>
      <c r="B26" s="67" t="s">
        <v>3934</v>
      </c>
    </row>
    <row customHeight="1" ht="11.25">
      <c r="A27" s="67" t="s">
        <v>3935</v>
      </c>
      <c r="B27" s="67" t="s">
        <v>3936</v>
      </c>
    </row>
    <row customHeight="1" ht="11.25">
      <c r="A28" s="67" t="s">
        <v>3937</v>
      </c>
      <c r="B28" s="67" t="s">
        <v>3938</v>
      </c>
    </row>
    <row customHeight="1" ht="11.25">
      <c r="A29" s="67" t="s">
        <v>3939</v>
      </c>
      <c r="B29" s="67" t="s">
        <v>3940</v>
      </c>
    </row>
    <row customHeight="1" ht="11.25">
      <c r="A30" s="67" t="s">
        <v>3941</v>
      </c>
      <c r="B30" s="67" t="s">
        <v>3942</v>
      </c>
    </row>
    <row customHeight="1" ht="11.25">
      <c r="A31" s="67" t="s">
        <v>3943</v>
      </c>
      <c r="B31" s="67" t="s">
        <v>3944</v>
      </c>
    </row>
    <row customHeight="1" ht="11.25">
      <c r="A32" s="67" t="s">
        <v>3945</v>
      </c>
      <c r="B32" s="67" t="s">
        <v>3946</v>
      </c>
    </row>
    <row customHeight="1" ht="11.25">
      <c r="A33" s="67" t="s">
        <v>3947</v>
      </c>
      <c r="B33" s="67" t="s">
        <v>3948</v>
      </c>
    </row>
    <row customHeight="1" ht="11.25">
      <c r="A34" s="67" t="s">
        <v>3949</v>
      </c>
      <c r="B34" s="67" t="s">
        <v>3950</v>
      </c>
    </row>
    <row customHeight="1" ht="11.25">
      <c r="A35" s="67" t="s">
        <v>3951</v>
      </c>
      <c r="B35" s="67" t="s">
        <v>3952</v>
      </c>
    </row>
    <row customHeight="1" ht="11.25">
      <c r="A36" s="67" t="s">
        <v>3953</v>
      </c>
      <c r="B36" s="67" t="s">
        <v>3954</v>
      </c>
    </row>
    <row customHeight="1" ht="11.25">
      <c r="A37" s="67" t="s">
        <v>3955</v>
      </c>
      <c r="B37" s="67" t="s">
        <v>3956</v>
      </c>
    </row>
    <row customHeight="1" ht="11.25">
      <c r="A38" s="67" t="s">
        <v>3957</v>
      </c>
      <c r="B38" s="67" t="s">
        <v>3958</v>
      </c>
    </row>
    <row customHeight="1" ht="11.25">
      <c r="A39" s="67" t="s">
        <v>3959</v>
      </c>
      <c r="B39" s="67" t="s">
        <v>3960</v>
      </c>
    </row>
    <row customHeight="1" ht="11.25">
      <c r="A40" s="67" t="s">
        <v>3961</v>
      </c>
      <c r="B40" s="67" t="s">
        <v>3962</v>
      </c>
    </row>
    <row customHeight="1" ht="11.25">
      <c r="A41" s="67" t="s">
        <v>3963</v>
      </c>
      <c r="B41" s="67" t="s">
        <v>3964</v>
      </c>
    </row>
    <row customHeight="1" ht="11.25">
      <c r="A42" s="67" t="s">
        <v>3965</v>
      </c>
      <c r="B42" s="67" t="s">
        <v>3966</v>
      </c>
    </row>
    <row customHeight="1" ht="11.25">
      <c r="A43" s="67" t="s">
        <v>3967</v>
      </c>
      <c r="B43" s="67" t="s">
        <v>3968</v>
      </c>
    </row>
    <row customHeight="1" ht="11.25">
      <c r="A44" s="67" t="s">
        <v>3969</v>
      </c>
      <c r="B44" s="67" t="s">
        <v>3970</v>
      </c>
    </row>
    <row customHeight="1" ht="11.25">
      <c r="A45" s="67" t="s">
        <v>3971</v>
      </c>
      <c r="B45" s="67" t="s">
        <v>3972</v>
      </c>
    </row>
    <row customHeight="1" ht="11.25">
      <c r="A46" s="67" t="s">
        <v>3973</v>
      </c>
      <c r="B46" s="67" t="s">
        <v>3974</v>
      </c>
    </row>
    <row customHeight="1" ht="11.25">
      <c r="A47" s="67" t="s">
        <v>3975</v>
      </c>
      <c r="B47" s="67" t="s">
        <v>3976</v>
      </c>
    </row>
    <row customHeight="1" ht="11.25">
      <c r="A48" s="67" t="s">
        <v>3977</v>
      </c>
      <c r="B48" s="67" t="s">
        <v>3978</v>
      </c>
    </row>
    <row customHeight="1" ht="11.25">
      <c r="A49" s="67" t="s">
        <v>3979</v>
      </c>
      <c r="B49" s="67" t="s">
        <v>3980</v>
      </c>
    </row>
    <row customHeight="1" ht="11.25">
      <c r="A50" s="67" t="s">
        <v>3981</v>
      </c>
      <c r="B50" s="67" t="s">
        <v>3982</v>
      </c>
    </row>
    <row customHeight="1" ht="11.25">
      <c r="A51" s="67" t="s">
        <v>3983</v>
      </c>
      <c r="B51" s="67" t="s">
        <v>3984</v>
      </c>
    </row>
    <row customHeight="1" ht="11.25">
      <c r="A52" s="67" t="s">
        <v>3985</v>
      </c>
      <c r="B52" s="67" t="s">
        <v>3986</v>
      </c>
    </row>
    <row customHeight="1" ht="11.25">
      <c r="A53" s="67" t="s">
        <v>3987</v>
      </c>
      <c r="B53" s="67" t="s">
        <v>3988</v>
      </c>
    </row>
    <row customHeight="1" ht="11.25">
      <c r="A54" s="67" t="s">
        <v>3989</v>
      </c>
      <c r="B54" s="67" t="s">
        <v>3990</v>
      </c>
    </row>
    <row customHeight="1" ht="11.25">
      <c r="A55" s="67" t="s">
        <v>3991</v>
      </c>
      <c r="B55" s="67" t="s">
        <v>3992</v>
      </c>
    </row>
    <row customHeight="1" ht="11.25">
      <c r="A56" s="67" t="s">
        <v>3993</v>
      </c>
      <c r="B56" s="67" t="s">
        <v>3994</v>
      </c>
    </row>
    <row customHeight="1" ht="11.25">
      <c r="A57" s="67" t="s">
        <v>3995</v>
      </c>
      <c r="B57" s="67" t="s">
        <v>3996</v>
      </c>
    </row>
    <row customHeight="1" ht="11.25">
      <c r="A58" s="67" t="s">
        <v>3997</v>
      </c>
      <c r="B58" s="67" t="s">
        <v>3998</v>
      </c>
    </row>
    <row customHeight="1" ht="11.25">
      <c r="A59" s="67" t="s">
        <v>3999</v>
      </c>
      <c r="B59" s="67" t="s">
        <v>4000</v>
      </c>
    </row>
    <row customHeight="1" ht="11.25">
      <c r="A60" s="67" t="s">
        <v>4001</v>
      </c>
      <c r="B60" s="67" t="s">
        <v>4002</v>
      </c>
    </row>
    <row customHeight="1" ht="11.25">
      <c r="A61" s="67"/>
      <c r="B61" s="67" t="s">
        <v>4003</v>
      </c>
    </row>
    <row customHeight="1" ht="11.25">
      <c r="A62" s="67"/>
      <c r="B62" s="67" t="s">
        <v>4004</v>
      </c>
    </row>
    <row customHeight="1" ht="11.25">
      <c r="A63" s="67"/>
      <c r="B63" s="67" t="s">
        <v>4005</v>
      </c>
    </row>
    <row customHeight="1" ht="11.25">
      <c r="A64" s="67"/>
      <c r="B64" s="67" t="s">
        <v>4006</v>
      </c>
    </row>
    <row customHeight="1" ht="11.25">
      <c r="A65" s="67"/>
      <c r="B65" s="67" t="s">
        <v>4007</v>
      </c>
    </row>
    <row customHeight="1" ht="11.25">
      <c r="A66" s="67"/>
      <c r="B66" s="67" t="s">
        <v>4008</v>
      </c>
    </row>
    <row customHeight="1" ht="11.25">
      <c r="A67" s="67"/>
      <c r="B67" s="67" t="s">
        <v>4009</v>
      </c>
    </row>
    <row customHeight="1" ht="11.25">
      <c r="A68" s="67"/>
      <c r="B68" s="67" t="s">
        <v>4010</v>
      </c>
    </row>
    <row customHeight="1" ht="11.25">
      <c r="A69" s="67"/>
      <c r="B69" s="67" t="s">
        <v>4011</v>
      </c>
    </row>
    <row customHeight="1" ht="11.25">
      <c r="A70" s="67"/>
      <c r="B70" s="67" t="s">
        <v>4012</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96E74C-147F-5E69-3898-0.3D631394}"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4013</v>
      </c>
    </row>
    <row customHeight="1" ht="90">
      <c r="B2" s="97" t="s">
        <v>4014</v>
      </c>
    </row>
    <row customHeight="1" ht="67.5">
      <c r="B3" s="97" t="s">
        <v>4015</v>
      </c>
    </row>
    <row customHeight="1" ht="33.75">
      <c r="B4" s="97" t="s">
        <v>4016</v>
      </c>
    </row>
    <row customHeight="1" ht="11.25">
      <c r="B5" s="97" t="s">
        <v>4017</v>
      </c>
    </row>
    <row customHeight="1" ht="22.5">
      <c r="B6" s="97" t="s">
        <v>4018</v>
      </c>
    </row>
    <row customHeight="1" ht="22.5">
      <c r="B7" s="97" t="s">
        <v>4019</v>
      </c>
    </row>
    <row customHeight="1" ht="22.5">
      <c r="B8" s="97" t="s">
        <v>4020</v>
      </c>
    </row>
    <row customHeight="1" ht="22.5">
      <c r="B9" s="97" t="s">
        <v>4021</v>
      </c>
    </row>
    <row customHeight="1" ht="56.25">
      <c r="B10" s="97" t="s">
        <v>4022</v>
      </c>
    </row>
    <row customHeight="1" ht="12.75">
      <c r="B11" s="162" t="s">
        <v>4023</v>
      </c>
    </row>
    <row customHeight="1" ht="11.25">
      <c r="B12" s="96" t="s">
        <v>4024</v>
      </c>
    </row>
    <row customHeight="1" ht="22.5">
      <c r="B13" s="97" t="s">
        <v>4025</v>
      </c>
    </row>
    <row customHeight="1" ht="67.5">
      <c r="B14" s="97" t="s">
        <v>4026</v>
      </c>
    </row>
    <row customHeight="1" ht="22.5">
      <c r="B15" s="97" t="s">
        <v>4027</v>
      </c>
    </row>
    <row customHeight="1" ht="11.25">
      <c r="B16" s="96" t="s">
        <v>4028</v>
      </c>
      <c r="D16" s="103"/>
    </row>
    <row customHeight="1" ht="33.75">
      <c r="B17" s="97" t="s">
        <v>4029</v>
      </c>
    </row>
    <row customHeight="1" ht="33.75">
      <c r="B18" s="97" t="s">
        <v>4030</v>
      </c>
    </row>
    <row customHeight="1" ht="11.25">
      <c r="B19" s="97" t="s">
        <v>4031</v>
      </c>
    </row>
    <row customHeight="1" ht="33.75">
      <c r="B20" s="97" t="s">
        <v>4032</v>
      </c>
    </row>
    <row customHeight="1" ht="11.25">
      <c r="B21" s="96" t="s">
        <v>4033</v>
      </c>
    </row>
    <row customHeight="1" ht="11.25">
      <c r="B22" s="97" t="s">
        <v>4034</v>
      </c>
    </row>
    <row r="24" customHeight="1" ht="22.5">
      <c r="B24" s="164" t="s">
        <v>4035</v>
      </c>
    </row>
    <row r="26" customHeight="1" ht="11.25">
      <c r="B26" s="96" t="s">
        <v>4036</v>
      </c>
    </row>
    <row customHeight="1" ht="22.5">
      <c r="B27" s="163" t="s">
        <v>395</v>
      </c>
    </row>
    <row customHeight="1" ht="56.25">
      <c r="B28" s="163" t="s">
        <v>4037</v>
      </c>
    </row>
    <row customHeight="1" ht="11.25">
      <c r="B29" s="213" t="s">
        <v>4038</v>
      </c>
    </row>
    <row customHeight="1" ht="22.5">
      <c r="B30" s="163" t="s">
        <v>4039</v>
      </c>
    </row>
    <row r="32" customHeight="1" ht="11.25">
      <c r="A32" s="191"/>
      <c r="B32" s="192" t="s">
        <v>4040</v>
      </c>
    </row>
    <row customHeight="1" ht="14.25">
      <c r="A33" s="193">
        <v>1</v>
      </c>
      <c r="B33" s="194" t="s">
        <v>4041</v>
      </c>
    </row>
    <row customHeight="1" ht="14.25">
      <c r="A34" s="193">
        <v>2</v>
      </c>
      <c r="B34" s="194" t="s">
        <v>4042</v>
      </c>
    </row>
    <row customHeight="1" ht="11.25">
      <c r="B35" s="192" t="s">
        <v>4043</v>
      </c>
    </row>
    <row customHeight="1" ht="11.25">
      <c r="B36" s="194" t="s">
        <v>4044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46B8A-3047-7FF6-4B72-0.990A6D3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351</v>
      </c>
      <c r="I1" s="2220"/>
      <c r="V1" s="1610" t="s">
        <v>14</v>
      </c>
    </row>
    <row s="1638" customFormat="1" customHeight="1" ht="14.25" hidden="1">
      <c r="C2" s="1622"/>
      <c r="D2" s="2236" t="s">
        <v>109</v>
      </c>
      <c r="E2" s="2238"/>
      <c r="F2" s="1628"/>
      <c r="G2" s="1623" t="s">
        <v>109</v>
      </c>
      <c r="H2" s="1626"/>
      <c r="I2" s="1624"/>
      <c r="L2" s="1625"/>
      <c r="M2" s="1625"/>
      <c r="N2" s="1625"/>
      <c r="O2" s="1625" t="s">
        <v>381</v>
      </c>
      <c r="P2" s="1625"/>
      <c r="Q2" s="1625"/>
      <c r="R2" s="1627" t="s">
        <v>380</v>
      </c>
      <c r="S2" s="1627" t="s">
        <v>380</v>
      </c>
      <c r="T2" s="1625"/>
      <c r="U2" s="1625"/>
      <c r="V2" s="1621">
        <v>0</v>
      </c>
    </row>
    <row s="1638" customFormat="1" customHeight="1" ht="14.25" hidden="1">
      <c r="C3" s="1622"/>
      <c r="D3" s="2237"/>
      <c r="E3" s="2239"/>
      <c r="F3" s="408"/>
      <c r="G3" s="872"/>
      <c r="H3" s="872" t="s">
        <v>382</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355</v>
      </c>
      <c r="I5" s="705"/>
      <c r="J5" s="705"/>
      <c r="L5" s="1617"/>
      <c r="M5" s="1617"/>
      <c r="N5" s="1617"/>
      <c r="O5" s="1617"/>
      <c r="P5" s="1617"/>
      <c r="Q5" s="1617"/>
      <c r="R5" s="1617"/>
      <c r="S5" s="1617"/>
      <c r="T5" s="1617"/>
      <c r="U5" s="1617"/>
      <c r="V5" s="1616">
        <v>5</v>
      </c>
    </row>
    <row customHeight="1" ht="29.25">
      <c r="C6" s="1519"/>
      <c r="D6" s="2240" t="s">
        <v>383</v>
      </c>
      <c r="E6" s="2240"/>
      <c r="F6" s="2240"/>
      <c r="G6" s="2240"/>
      <c r="H6" s="2240"/>
      <c r="I6" s="2240"/>
      <c r="J6" s="494"/>
      <c r="K6" s="1618"/>
      <c r="V6" s="1610">
        <v>28</v>
      </c>
    </row>
    <row customHeight="1" ht="18">
      <c r="C7" s="1519"/>
      <c r="D7" s="2179" t="str">
        <f>IF(org=0,"Не определено",org)</f>
        <v>ПАО "ТГК-2"</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299</v>
      </c>
      <c r="E10" s="2222"/>
      <c r="F10" s="2222"/>
      <c r="G10" s="2222"/>
      <c r="H10" s="2222"/>
      <c r="I10" s="2222"/>
      <c r="J10" s="2226" t="s">
        <v>300</v>
      </c>
      <c r="V10" s="1610">
        <v>14</v>
      </c>
    </row>
    <row customHeight="1" ht="27.299999999999997">
      <c r="C11" s="1519"/>
      <c r="D11" s="2130" t="s">
        <v>88</v>
      </c>
      <c r="E11" s="2226" t="s">
        <v>105</v>
      </c>
      <c r="F11" s="2195" t="s">
        <v>88</v>
      </c>
      <c r="G11" s="2196"/>
      <c r="H11" s="2178" t="s">
        <v>384</v>
      </c>
      <c r="I11" s="2178" t="s">
        <v>385</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375</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109</v>
      </c>
      <c r="E14" s="2238"/>
      <c r="F14" s="1620"/>
      <c r="G14" s="1619" t="s">
        <v>109</v>
      </c>
      <c r="H14" s="1626"/>
      <c r="I14" s="1624"/>
      <c r="J14" s="2172" t="s">
        <v>386</v>
      </c>
      <c r="K14" s="1610"/>
      <c r="R14" s="503" t="s">
        <v>380</v>
      </c>
      <c r="S14" s="503" t="s">
        <v>380</v>
      </c>
      <c r="V14" s="1610">
        <v>14</v>
      </c>
    </row>
    <row customHeight="1" ht="14.699999999999998">
      <c r="A15" s="1610"/>
      <c r="C15" s="1519"/>
      <c r="D15" s="2237"/>
      <c r="E15" s="2239"/>
      <c r="F15" s="408"/>
      <c r="G15" s="872"/>
      <c r="H15" s="872" t="s">
        <v>382</v>
      </c>
      <c r="I15" s="316"/>
      <c r="J15" s="2173"/>
      <c r="K15" s="1610"/>
      <c r="R15" s="503"/>
      <c r="S15" s="503"/>
      <c r="V15" s="1610">
        <v>14</v>
      </c>
    </row>
    <row customHeight="1" ht="14.699999999999998">
      <c r="A16" s="1610"/>
      <c r="C16" s="1519"/>
      <c r="D16" s="408"/>
      <c r="E16" s="872" t="s">
        <v>122</v>
      </c>
      <c r="F16" s="316"/>
      <c r="G16" s="316"/>
      <c r="H16" s="409"/>
      <c r="I16" s="409"/>
      <c r="J16" s="2174"/>
      <c r="K16" s="1610"/>
      <c r="V16" s="1610">
        <v>14</v>
      </c>
    </row>
    <row customHeight="1" ht="14.699999999999998">
      <c r="K17" s="1610"/>
      <c r="V17" s="1610">
        <v>14</v>
      </c>
    </row>
    <row customHeight="1" ht="22.5" hidden="1">
      <c r="A18" s="1611" t="s">
        <v>82</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